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oprietaire\Documents\0- Nouveau Modèle Economique\Outil de chiffrage\"/>
    </mc:Choice>
  </mc:AlternateContent>
  <xr:revisionPtr revIDLastSave="0" documentId="13_ncr:1_{9F1C1CB2-C7D6-4610-9EF5-090EB3F5A8DE}" xr6:coauthVersionLast="41" xr6:coauthVersionMax="41" xr10:uidLastSave="{00000000-0000-0000-0000-000000000000}"/>
  <bookViews>
    <workbookView xWindow="-108" yWindow="-108" windowWidth="23256" windowHeight="12576" tabRatio="688" firstSheet="29" activeTab="35" xr2:uid="{00000000-000D-0000-FFFF-FFFF00000000}"/>
  </bookViews>
  <sheets>
    <sheet name="TexteDevis" sheetId="43" r:id="rId1"/>
    <sheet name="ATELIER" sheetId="1" r:id="rId2"/>
    <sheet name="CHANTIER" sheetId="2" r:id="rId3"/>
    <sheet name="MINIPELLE" sheetId="3" r:id="rId4"/>
    <sheet name="MATIERE" sheetId="20" r:id="rId5"/>
    <sheet name="TCFV15 TODO" sheetId="31" r:id="rId6"/>
    <sheet name="TCFV" sheetId="4" r:id="rId7"/>
    <sheet name="TCFVBAC" sheetId="5" r:id="rId8"/>
    <sheet name="TCFVBACFH" sheetId="42" r:id="rId9"/>
    <sheet name="TCFH" sheetId="6" r:id="rId10"/>
    <sheet name="PS1" sheetId="21" r:id="rId11"/>
    <sheet name="FV1" sheetId="7" r:id="rId12"/>
    <sheet name="FV2" sheetId="8" r:id="rId13"/>
    <sheet name="FV3" sheetId="9" r:id="rId14"/>
    <sheet name="FV4_" sheetId="10" r:id="rId15"/>
    <sheet name="FV5 TODO" sheetId="11" r:id="rId16"/>
    <sheet name="FV6" sheetId="12" r:id="rId17"/>
    <sheet name="FV7" sheetId="13" r:id="rId18"/>
    <sheet name="FV8" sheetId="14" r:id="rId19"/>
    <sheet name="FV9 TODO" sheetId="15" r:id="rId20"/>
    <sheet name="CALCUL" sheetId="28" r:id="rId21"/>
    <sheet name="ALIM_REL_DN63" sheetId="38" r:id="rId22"/>
    <sheet name="ALIM_REL_DN50" sheetId="37" r:id="rId23"/>
    <sheet name="ALIM_GRAV" sheetId="36" r:id="rId24"/>
    <sheet name="ALIM_GRAV_BAC" sheetId="34" r:id="rId25"/>
    <sheet name="ALIM_REL_DN50_BAC" sheetId="35" r:id="rId26"/>
    <sheet name="ALIM_REL_DN63_BAC" sheetId="33" r:id="rId27"/>
    <sheet name="FVBAC1" sheetId="16" r:id="rId28"/>
    <sheet name="FVBAC2" sheetId="17" r:id="rId29"/>
    <sheet name="FVBAC3" sheetId="18" r:id="rId30"/>
    <sheet name="FH9" sheetId="19" r:id="rId31"/>
    <sheet name="FH2" sheetId="22" r:id="rId32"/>
    <sheet name="FH3" sheetId="23" r:id="rId33"/>
    <sheet name="HAB" sheetId="24" r:id="rId34"/>
    <sheet name="EXUTOIRE_FCE" sheetId="41" r:id="rId35"/>
    <sheet name="ZI_ZRV" sheetId="32" r:id="rId36"/>
    <sheet name="BORDURE" sheetId="30" r:id="rId37"/>
    <sheet name="COLLECTE" sheetId="40" r:id="rId38"/>
    <sheet name="DISTRI" sheetId="39" r:id="rId39"/>
    <sheet name="BP" sheetId="29" r:id="rId40"/>
    <sheet name="FINITION" sheetId="25" r:id="rId41"/>
    <sheet name="SYSTEME_CALCUL" sheetId="26" r:id="rId42"/>
  </sheets>
  <externalReferences>
    <externalReference r:id="rId43"/>
    <externalReference r:id="rId44"/>
    <externalReference r:id="rId45"/>
  </externalReferences>
  <definedNames>
    <definedName name="CATEGORIE_MOA">[1]ATELIER!$J$2:$J$91</definedName>
    <definedName name="CATEGORIE_MOC">[1]CHANTIER!$H$2:$H$87</definedName>
    <definedName name="CATEGORIE_MP">[1]MINIPELLE!$J$2:$J$13</definedName>
    <definedName name="EPANDRAINv">[2]Simulation!$P$70</definedName>
    <definedName name="FHchoix">[1]Simulation!$L$7</definedName>
    <definedName name="MA_CATEGORIE">[1]MATIERES!$J$2:$J$437</definedName>
    <definedName name="MOA_ALIM">[1]ATELIER!$A$2:$A$8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43" l="1"/>
  <c r="C49" i="43"/>
  <c r="J2" i="20"/>
  <c r="C3" i="43"/>
  <c r="BG1" i="4"/>
  <c r="A43" i="42"/>
  <c r="AX42" i="42"/>
  <c r="AU42" i="42"/>
  <c r="AR42" i="42"/>
  <c r="AO42" i="42"/>
  <c r="AL42" i="42"/>
  <c r="AI42" i="42"/>
  <c r="AF42" i="42"/>
  <c r="A42" i="42"/>
  <c r="A41" i="42"/>
  <c r="AI41" i="42" s="1"/>
  <c r="A40" i="42"/>
  <c r="AL40" i="42" s="1"/>
  <c r="AC39" i="42"/>
  <c r="A39" i="42"/>
  <c r="A38" i="42"/>
  <c r="AX37" i="42"/>
  <c r="AU37" i="42"/>
  <c r="AR37" i="42"/>
  <c r="AO37" i="42"/>
  <c r="AL37" i="42"/>
  <c r="AI37" i="42"/>
  <c r="AF37" i="42"/>
  <c r="AC37" i="42"/>
  <c r="AU36" i="42"/>
  <c r="AI36" i="42"/>
  <c r="A36" i="42"/>
  <c r="A35" i="42"/>
  <c r="AL35" i="42" s="1"/>
  <c r="AO34" i="42"/>
  <c r="A34" i="42"/>
  <c r="AF33" i="42"/>
  <c r="A33" i="42"/>
  <c r="AR33" i="42" s="1"/>
  <c r="A32" i="42"/>
  <c r="AI32" i="42" s="1"/>
  <c r="A31" i="42"/>
  <c r="A30" i="42"/>
  <c r="AC30" i="42" s="1"/>
  <c r="AX29" i="42"/>
  <c r="AU29" i="42"/>
  <c r="AR29" i="42"/>
  <c r="AO29" i="42"/>
  <c r="AL29" i="42"/>
  <c r="AI29" i="42"/>
  <c r="AF29" i="42"/>
  <c r="AC29" i="42"/>
  <c r="AR28" i="42"/>
  <c r="A28" i="42"/>
  <c r="AU27" i="42"/>
  <c r="A27" i="42"/>
  <c r="A26" i="42"/>
  <c r="AL26" i="42" s="1"/>
  <c r="AO25" i="42"/>
  <c r="AC25" i="42"/>
  <c r="A25" i="42"/>
  <c r="AR24" i="42"/>
  <c r="AF24" i="42"/>
  <c r="A24" i="42"/>
  <c r="A23" i="42"/>
  <c r="AI23" i="42" s="1"/>
  <c r="AX22" i="42"/>
  <c r="AU22" i="42"/>
  <c r="AR22" i="42"/>
  <c r="AO22" i="42"/>
  <c r="AL22" i="42"/>
  <c r="AI22" i="42"/>
  <c r="AF22" i="42"/>
  <c r="AC22" i="42"/>
  <c r="A21" i="42"/>
  <c r="AL21" i="42" s="1"/>
  <c r="A20" i="42"/>
  <c r="AC20" i="42" s="1"/>
  <c r="A19" i="42"/>
  <c r="AF19" i="42" s="1"/>
  <c r="AR18" i="42"/>
  <c r="AI18" i="42"/>
  <c r="A18" i="42"/>
  <c r="A17" i="42"/>
  <c r="AU17" i="42" s="1"/>
  <c r="A16" i="42"/>
  <c r="AX16" i="42" s="1"/>
  <c r="AX15" i="42"/>
  <c r="AU15" i="42"/>
  <c r="AR15" i="42"/>
  <c r="AO15" i="42"/>
  <c r="AL15" i="42"/>
  <c r="AI15" i="42"/>
  <c r="AF15" i="42"/>
  <c r="AC15" i="42"/>
  <c r="A15" i="42"/>
  <c r="AX14" i="42"/>
  <c r="AU14" i="42"/>
  <c r="AR14" i="42"/>
  <c r="AO14" i="42"/>
  <c r="AL14" i="42"/>
  <c r="AI14" i="42"/>
  <c r="AF14" i="42"/>
  <c r="AC14" i="42"/>
  <c r="A14" i="42"/>
  <c r="AU13" i="42"/>
  <c r="AL13" i="42"/>
  <c r="A13" i="42"/>
  <c r="AX13" i="42" s="1"/>
  <c r="A12" i="42"/>
  <c r="AO12" i="42" s="1"/>
  <c r="AR11" i="42"/>
  <c r="AO11" i="42"/>
  <c r="A11" i="42"/>
  <c r="AC11" i="42" s="1"/>
  <c r="A10" i="42"/>
  <c r="AI10" i="42" s="1"/>
  <c r="AR9" i="42"/>
  <c r="AO9" i="42"/>
  <c r="AL9" i="42"/>
  <c r="AI9" i="42"/>
  <c r="AF9" i="42"/>
  <c r="AC9" i="42"/>
  <c r="A9" i="42"/>
  <c r="AX9" i="42" s="1"/>
  <c r="AX8" i="42"/>
  <c r="AU8" i="42"/>
  <c r="AL8" i="42"/>
  <c r="AI8" i="42"/>
  <c r="AF8" i="42"/>
  <c r="AC8" i="42"/>
  <c r="A8" i="42"/>
  <c r="AO8" i="42" s="1"/>
  <c r="AX7" i="42"/>
  <c r="AU7" i="42"/>
  <c r="AR7" i="42"/>
  <c r="AO7" i="42"/>
  <c r="AI7" i="42"/>
  <c r="AF7" i="42"/>
  <c r="AC7" i="42"/>
  <c r="A7" i="42"/>
  <c r="AX6" i="42"/>
  <c r="AU6" i="42"/>
  <c r="AR6" i="42"/>
  <c r="AO6" i="42"/>
  <c r="AL6" i="42"/>
  <c r="AF6" i="42"/>
  <c r="AC6" i="42"/>
  <c r="A6" i="42"/>
  <c r="AI6" i="42" s="1"/>
  <c r="AX5" i="42"/>
  <c r="AU5" i="42"/>
  <c r="AR5" i="42"/>
  <c r="AO5" i="42"/>
  <c r="AL5" i="42"/>
  <c r="AI5" i="42"/>
  <c r="AC5" i="42"/>
  <c r="A5" i="42"/>
  <c r="AX4" i="42"/>
  <c r="AU4" i="42"/>
  <c r="AR4" i="42"/>
  <c r="AO4" i="42"/>
  <c r="AL4" i="42"/>
  <c r="AI4" i="42"/>
  <c r="AF4" i="42"/>
  <c r="A4" i="42"/>
  <c r="AC4" i="42" s="1"/>
  <c r="AC1" i="42"/>
  <c r="AX43" i="42" s="1"/>
  <c r="AC19" i="42" l="1"/>
  <c r="AR10" i="42"/>
  <c r="AO19" i="42"/>
  <c r="AU23" i="42"/>
  <c r="AO30" i="42"/>
  <c r="AF38" i="42"/>
  <c r="AU41" i="42"/>
  <c r="AU10" i="42"/>
  <c r="AI13" i="42"/>
  <c r="AF18" i="42"/>
  <c r="AR19" i="42"/>
  <c r="AI27" i="42"/>
  <c r="AX31" i="42"/>
  <c r="AC34" i="42"/>
  <c r="AR38" i="42"/>
  <c r="AF10" i="42"/>
  <c r="AU9" i="42"/>
  <c r="AF11" i="42"/>
  <c r="AU18" i="42"/>
  <c r="AO20" i="42"/>
  <c r="AF28" i="42"/>
  <c r="AU32" i="42"/>
  <c r="AO39" i="42"/>
  <c r="C70" i="43"/>
  <c r="C69" i="43"/>
  <c r="C76" i="43"/>
  <c r="C72" i="43"/>
  <c r="C68" i="43"/>
  <c r="C78" i="43"/>
  <c r="C74" i="43"/>
  <c r="C66" i="43"/>
  <c r="C77" i="43"/>
  <c r="C73" i="43"/>
  <c r="C79" i="43"/>
  <c r="C75" i="43"/>
  <c r="C71" i="43"/>
  <c r="C67" i="43"/>
  <c r="C56" i="43"/>
  <c r="C63" i="43"/>
  <c r="C59" i="43"/>
  <c r="C55" i="43"/>
  <c r="C60" i="43"/>
  <c r="C62" i="43"/>
  <c r="C58" i="43"/>
  <c r="C54" i="43"/>
  <c r="C64" i="43"/>
  <c r="C65" i="43"/>
  <c r="C61" i="43"/>
  <c r="C57" i="43"/>
  <c r="C53" i="43"/>
  <c r="C45" i="43"/>
  <c r="C50" i="43"/>
  <c r="C44" i="43"/>
  <c r="C51" i="43"/>
  <c r="C47" i="43"/>
  <c r="C43" i="43"/>
  <c r="C52" i="43"/>
  <c r="C46" i="43"/>
  <c r="C42" i="43"/>
  <c r="C41" i="43"/>
  <c r="C37" i="43"/>
  <c r="C33" i="43"/>
  <c r="C29" i="43"/>
  <c r="C25" i="43"/>
  <c r="C21" i="43"/>
  <c r="C17" i="43"/>
  <c r="C13" i="43"/>
  <c r="C9" i="43"/>
  <c r="C5" i="43"/>
  <c r="C2" i="43"/>
  <c r="C34" i="43"/>
  <c r="C30" i="43"/>
  <c r="C22" i="43"/>
  <c r="C14" i="43"/>
  <c r="C10" i="43"/>
  <c r="C40" i="43"/>
  <c r="C36" i="43"/>
  <c r="C32" i="43"/>
  <c r="C28" i="43"/>
  <c r="C24" i="43"/>
  <c r="C20" i="43"/>
  <c r="C16" i="43"/>
  <c r="C12" i="43"/>
  <c r="C8" i="43"/>
  <c r="C4" i="43"/>
  <c r="C38" i="43"/>
  <c r="C26" i="43"/>
  <c r="C18" i="43"/>
  <c r="C6" i="43"/>
  <c r="C39" i="43"/>
  <c r="C35" i="43"/>
  <c r="C31" i="43"/>
  <c r="C27" i="43"/>
  <c r="C23" i="43"/>
  <c r="C19" i="43"/>
  <c r="C15" i="43"/>
  <c r="C11" i="43"/>
  <c r="C7" i="43"/>
  <c r="AX12" i="42"/>
  <c r="AC16" i="42"/>
  <c r="AX21" i="42"/>
  <c r="AX26" i="42"/>
  <c r="AL31" i="42"/>
  <c r="AX35" i="42"/>
  <c r="AX40" i="42"/>
  <c r="AC43" i="42"/>
  <c r="AO43" i="42"/>
  <c r="AR8" i="42"/>
  <c r="AL10" i="42"/>
  <c r="AX10" i="42"/>
  <c r="AI11" i="42"/>
  <c r="AU11" i="42"/>
  <c r="AF12" i="42"/>
  <c r="AR12" i="42"/>
  <c r="AC13" i="42"/>
  <c r="AO13" i="42"/>
  <c r="AF16" i="42"/>
  <c r="AR16" i="42"/>
  <c r="AC17" i="42"/>
  <c r="AO17" i="42"/>
  <c r="AL18" i="42"/>
  <c r="AX18" i="42"/>
  <c r="AI19" i="42"/>
  <c r="AU19" i="42"/>
  <c r="AF20" i="42"/>
  <c r="AR20" i="42"/>
  <c r="AC21" i="42"/>
  <c r="AO21" i="42"/>
  <c r="AL23" i="42"/>
  <c r="AX23" i="42"/>
  <c r="AI24" i="42"/>
  <c r="AU24" i="42"/>
  <c r="AF25" i="42"/>
  <c r="AR25" i="42"/>
  <c r="AC26" i="42"/>
  <c r="AO26" i="42"/>
  <c r="AL27" i="42"/>
  <c r="AX27" i="42"/>
  <c r="AI28" i="42"/>
  <c r="AU28" i="42"/>
  <c r="AF30" i="42"/>
  <c r="AR30" i="42"/>
  <c r="AC31" i="42"/>
  <c r="AO31" i="42"/>
  <c r="AL32" i="42"/>
  <c r="AX32" i="42"/>
  <c r="AI33" i="42"/>
  <c r="AU33" i="42"/>
  <c r="AF34" i="42"/>
  <c r="AR34" i="42"/>
  <c r="AC35" i="42"/>
  <c r="AO35" i="42"/>
  <c r="AL36" i="42"/>
  <c r="AX36" i="42"/>
  <c r="AI38" i="42"/>
  <c r="AU38" i="42"/>
  <c r="AF39" i="42"/>
  <c r="AR39" i="42"/>
  <c r="AC40" i="42"/>
  <c r="AO40" i="42"/>
  <c r="AL41" i="42"/>
  <c r="AX41" i="42"/>
  <c r="AF43" i="42"/>
  <c r="AR43" i="42"/>
  <c r="AL12" i="42"/>
  <c r="AC12" i="42"/>
  <c r="AO16" i="42"/>
  <c r="AL17" i="42"/>
  <c r="AX17" i="42"/>
  <c r="AF5" i="42"/>
  <c r="AL7" i="42"/>
  <c r="AC10" i="42"/>
  <c r="AO10" i="42"/>
  <c r="AL11" i="42"/>
  <c r="AX11" i="42"/>
  <c r="AI12" i="42"/>
  <c r="AU12" i="42"/>
  <c r="AF13" i="42"/>
  <c r="AR13" i="42"/>
  <c r="AI16" i="42"/>
  <c r="AU16" i="42"/>
  <c r="AF17" i="42"/>
  <c r="AR17" i="42"/>
  <c r="AC18" i="42"/>
  <c r="AO18" i="42"/>
  <c r="AL19" i="42"/>
  <c r="AX19" i="42"/>
  <c r="AI20" i="42"/>
  <c r="AU20" i="42"/>
  <c r="AF21" i="42"/>
  <c r="AR21" i="42"/>
  <c r="AC23" i="42"/>
  <c r="AO23" i="42"/>
  <c r="AL24" i="42"/>
  <c r="AX24" i="42"/>
  <c r="AI25" i="42"/>
  <c r="AU25" i="42"/>
  <c r="AF26" i="42"/>
  <c r="AR26" i="42"/>
  <c r="AC27" i="42"/>
  <c r="AO27" i="42"/>
  <c r="AL28" i="42"/>
  <c r="AX28" i="42"/>
  <c r="AI30" i="42"/>
  <c r="AU30" i="42"/>
  <c r="AF31" i="42"/>
  <c r="AR31" i="42"/>
  <c r="AC32" i="42"/>
  <c r="AO32" i="42"/>
  <c r="AL33" i="42"/>
  <c r="AX33" i="42"/>
  <c r="AI34" i="42"/>
  <c r="AU34" i="42"/>
  <c r="AF35" i="42"/>
  <c r="AR35" i="42"/>
  <c r="AC36" i="42"/>
  <c r="AO36" i="42"/>
  <c r="AL38" i="42"/>
  <c r="AX38" i="42"/>
  <c r="AI39" i="42"/>
  <c r="AU39" i="42"/>
  <c r="AF40" i="42"/>
  <c r="AR40" i="42"/>
  <c r="AC41" i="42"/>
  <c r="AO41" i="42"/>
  <c r="AI43" i="42"/>
  <c r="AU43" i="42"/>
  <c r="AL16" i="42"/>
  <c r="AI17" i="42"/>
  <c r="AL20" i="42"/>
  <c r="AX20" i="42"/>
  <c r="AI21" i="42"/>
  <c r="AU21" i="42"/>
  <c r="AF23" i="42"/>
  <c r="AR23" i="42"/>
  <c r="AC24" i="42"/>
  <c r="AO24" i="42"/>
  <c r="AL25" i="42"/>
  <c r="AX25" i="42"/>
  <c r="AI26" i="42"/>
  <c r="AU26" i="42"/>
  <c r="AF27" i="42"/>
  <c r="AR27" i="42"/>
  <c r="AC28" i="42"/>
  <c r="AO28" i="42"/>
  <c r="AL30" i="42"/>
  <c r="AX30" i="42"/>
  <c r="AI31" i="42"/>
  <c r="AU31" i="42"/>
  <c r="AF32" i="42"/>
  <c r="AR32" i="42"/>
  <c r="AC33" i="42"/>
  <c r="AO33" i="42"/>
  <c r="AL34" i="42"/>
  <c r="AX34" i="42"/>
  <c r="AI35" i="42"/>
  <c r="AU35" i="42"/>
  <c r="AF36" i="42"/>
  <c r="AR36" i="42"/>
  <c r="AC38" i="42"/>
  <c r="AO38" i="42"/>
  <c r="AL39" i="42"/>
  <c r="AX39" i="42"/>
  <c r="AI40" i="42"/>
  <c r="AU40" i="42"/>
  <c r="AF41" i="42"/>
  <c r="AR41" i="42"/>
  <c r="AC42" i="42"/>
  <c r="AL43" i="42"/>
  <c r="H23" i="41" l="1"/>
  <c r="A26" i="41"/>
  <c r="A27" i="41"/>
  <c r="A28" i="41"/>
  <c r="A29" i="41"/>
  <c r="A30" i="41"/>
  <c r="A31" i="41"/>
  <c r="A32" i="41"/>
  <c r="A33" i="41"/>
  <c r="A34" i="41"/>
  <c r="A35" i="41"/>
  <c r="A36" i="41"/>
  <c r="A37" i="41"/>
  <c r="A38" i="41"/>
  <c r="A39" i="41"/>
  <c r="A40" i="41"/>
  <c r="A41" i="41"/>
  <c r="A42" i="41"/>
  <c r="A43" i="41"/>
  <c r="A44" i="41"/>
  <c r="A45" i="41"/>
  <c r="A46" i="41"/>
  <c r="A47" i="41"/>
  <c r="A48" i="41"/>
  <c r="A25" i="41"/>
  <c r="H5" i="41"/>
  <c r="H13" i="41"/>
  <c r="H15" i="41"/>
  <c r="H19" i="41"/>
  <c r="H21" i="41"/>
  <c r="H1" i="41"/>
  <c r="H29" i="41" s="1"/>
  <c r="A21" i="41"/>
  <c r="A22" i="41"/>
  <c r="A20" i="41"/>
  <c r="A17" i="41"/>
  <c r="A18" i="41"/>
  <c r="H18" i="41" s="1"/>
  <c r="A16" i="41"/>
  <c r="A6" i="41"/>
  <c r="A7" i="41"/>
  <c r="H7" i="41" s="1"/>
  <c r="A8" i="41"/>
  <c r="A9" i="41"/>
  <c r="A10" i="41"/>
  <c r="H10" i="41" s="1"/>
  <c r="A11" i="41"/>
  <c r="H11" i="41" s="1"/>
  <c r="A12" i="41"/>
  <c r="A13" i="41"/>
  <c r="A14" i="41"/>
  <c r="A4" i="41"/>
  <c r="H4" i="41" s="1"/>
  <c r="E20" i="41"/>
  <c r="D18" i="41"/>
  <c r="D17" i="41"/>
  <c r="D16" i="41"/>
  <c r="E14" i="41"/>
  <c r="E16" i="41" s="1"/>
  <c r="D14" i="41"/>
  <c r="E13" i="41"/>
  <c r="D13" i="41"/>
  <c r="E12" i="41"/>
  <c r="D12" i="41"/>
  <c r="E11" i="41"/>
  <c r="D11" i="41"/>
  <c r="E10" i="41"/>
  <c r="D10" i="41"/>
  <c r="E9" i="41"/>
  <c r="D9" i="41"/>
  <c r="E8" i="41"/>
  <c r="D8" i="41"/>
  <c r="E7" i="41"/>
  <c r="E6" i="41"/>
  <c r="D6" i="41"/>
  <c r="E5" i="41"/>
  <c r="C5" i="41"/>
  <c r="D5" i="41" s="1"/>
  <c r="D4" i="41"/>
  <c r="L6" i="40"/>
  <c r="L7" i="40"/>
  <c r="L8" i="40"/>
  <c r="L10" i="40"/>
  <c r="L11" i="40"/>
  <c r="L12" i="40"/>
  <c r="L13" i="40"/>
  <c r="L18" i="40"/>
  <c r="L20" i="40"/>
  <c r="L21" i="40"/>
  <c r="L22" i="40"/>
  <c r="L23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7" i="40"/>
  <c r="L50" i="40"/>
  <c r="L51" i="40"/>
  <c r="L52" i="40"/>
  <c r="L53" i="40"/>
  <c r="L54" i="40"/>
  <c r="L55" i="40"/>
  <c r="L56" i="40"/>
  <c r="L57" i="40"/>
  <c r="L58" i="40"/>
  <c r="L59" i="40"/>
  <c r="L60" i="40"/>
  <c r="L61" i="40"/>
  <c r="L62" i="40"/>
  <c r="L65" i="40"/>
  <c r="L66" i="40"/>
  <c r="L67" i="40"/>
  <c r="L68" i="40"/>
  <c r="L69" i="40"/>
  <c r="L4" i="40"/>
  <c r="L1" i="40"/>
  <c r="L14" i="40" s="1"/>
  <c r="A64" i="40"/>
  <c r="A65" i="40"/>
  <c r="A66" i="40"/>
  <c r="A67" i="40"/>
  <c r="A68" i="40"/>
  <c r="A69" i="40"/>
  <c r="A63" i="40"/>
  <c r="L63" i="40" s="1"/>
  <c r="A45" i="40"/>
  <c r="A46" i="40"/>
  <c r="A47" i="40"/>
  <c r="A48" i="40"/>
  <c r="A49" i="40"/>
  <c r="L49" i="40" s="1"/>
  <c r="A50" i="40"/>
  <c r="A51" i="40"/>
  <c r="A52" i="40"/>
  <c r="A53" i="40"/>
  <c r="A54" i="40"/>
  <c r="A55" i="40"/>
  <c r="A56" i="40"/>
  <c r="A57" i="40"/>
  <c r="A58" i="40"/>
  <c r="A59" i="40"/>
  <c r="A60" i="40"/>
  <c r="A61" i="40"/>
  <c r="A44" i="40"/>
  <c r="A42" i="40"/>
  <c r="A41" i="40"/>
  <c r="G5" i="40"/>
  <c r="E5" i="40"/>
  <c r="A5" i="40"/>
  <c r="A6" i="40"/>
  <c r="A7" i="40"/>
  <c r="A8" i="40"/>
  <c r="A9" i="40"/>
  <c r="L9" i="40" s="1"/>
  <c r="A10" i="40"/>
  <c r="A11" i="40"/>
  <c r="A12" i="40"/>
  <c r="A13" i="40"/>
  <c r="A14" i="40"/>
  <c r="A15" i="40"/>
  <c r="L15" i="40" s="1"/>
  <c r="A16" i="40"/>
  <c r="A17" i="40"/>
  <c r="L17" i="40" s="1"/>
  <c r="A18" i="40"/>
  <c r="A19" i="40"/>
  <c r="L19" i="40" s="1"/>
  <c r="A20" i="40"/>
  <c r="A21" i="40"/>
  <c r="A22" i="40"/>
  <c r="A23" i="40"/>
  <c r="A24" i="40"/>
  <c r="A25" i="40"/>
  <c r="L25" i="40" s="1"/>
  <c r="A26" i="40"/>
  <c r="A27" i="40"/>
  <c r="A28" i="40"/>
  <c r="A29" i="40"/>
  <c r="A31" i="40"/>
  <c r="A32" i="40"/>
  <c r="A33" i="40"/>
  <c r="A34" i="40"/>
  <c r="A35" i="40"/>
  <c r="A36" i="40"/>
  <c r="A37" i="40"/>
  <c r="A38" i="40"/>
  <c r="A39" i="40"/>
  <c r="D69" i="40"/>
  <c r="D68" i="40"/>
  <c r="D64" i="40"/>
  <c r="D63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2" i="40"/>
  <c r="D41" i="40"/>
  <c r="K39" i="40"/>
  <c r="K50" i="40" s="1"/>
  <c r="D39" i="40"/>
  <c r="K38" i="40"/>
  <c r="D38" i="40"/>
  <c r="K37" i="40"/>
  <c r="D37" i="40"/>
  <c r="K36" i="40"/>
  <c r="D36" i="40"/>
  <c r="K35" i="40"/>
  <c r="D35" i="40"/>
  <c r="K34" i="40"/>
  <c r="D34" i="40"/>
  <c r="K33" i="40"/>
  <c r="D33" i="40"/>
  <c r="K32" i="40"/>
  <c r="K31" i="40"/>
  <c r="D31" i="40"/>
  <c r="K30" i="40"/>
  <c r="C30" i="40"/>
  <c r="D30" i="40" s="1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1" i="40"/>
  <c r="D10" i="40"/>
  <c r="G9" i="40"/>
  <c r="D9" i="40"/>
  <c r="D8" i="40"/>
  <c r="D7" i="40"/>
  <c r="D6" i="40"/>
  <c r="D5" i="40"/>
  <c r="D4" i="40"/>
  <c r="A4" i="40"/>
  <c r="T4" i="39"/>
  <c r="T5" i="39"/>
  <c r="T6" i="39"/>
  <c r="T7" i="39"/>
  <c r="T8" i="39"/>
  <c r="T9" i="39"/>
  <c r="T10" i="39"/>
  <c r="T11" i="39"/>
  <c r="T13" i="39"/>
  <c r="T14" i="39"/>
  <c r="T15" i="39"/>
  <c r="T16" i="39"/>
  <c r="T17" i="39"/>
  <c r="T18" i="39"/>
  <c r="T19" i="39"/>
  <c r="T20" i="39"/>
  <c r="T21" i="39"/>
  <c r="T22" i="39"/>
  <c r="N4" i="39"/>
  <c r="O4" i="39"/>
  <c r="P4" i="39"/>
  <c r="Q4" i="39"/>
  <c r="R4" i="39"/>
  <c r="S4" i="39"/>
  <c r="O5" i="39"/>
  <c r="P5" i="39"/>
  <c r="Q5" i="39"/>
  <c r="R5" i="39"/>
  <c r="S5" i="39"/>
  <c r="N6" i="39"/>
  <c r="P6" i="39"/>
  <c r="Q6" i="39"/>
  <c r="R6" i="39"/>
  <c r="S6" i="39"/>
  <c r="N7" i="39"/>
  <c r="O7" i="39"/>
  <c r="Q7" i="39"/>
  <c r="R7" i="39"/>
  <c r="S7" i="39"/>
  <c r="N8" i="39"/>
  <c r="O8" i="39"/>
  <c r="P8" i="39"/>
  <c r="R8" i="39"/>
  <c r="S8" i="39"/>
  <c r="N9" i="39"/>
  <c r="O9" i="39"/>
  <c r="P9" i="39"/>
  <c r="Q9" i="39"/>
  <c r="S9" i="39"/>
  <c r="N10" i="39"/>
  <c r="O10" i="39"/>
  <c r="P10" i="39"/>
  <c r="Q10" i="39"/>
  <c r="R10" i="39"/>
  <c r="N11" i="39"/>
  <c r="O11" i="39"/>
  <c r="P11" i="39"/>
  <c r="Q11" i="39"/>
  <c r="R11" i="39"/>
  <c r="S11" i="39"/>
  <c r="N12" i="39"/>
  <c r="O12" i="39"/>
  <c r="P12" i="39"/>
  <c r="Q12" i="39"/>
  <c r="R12" i="39"/>
  <c r="S12" i="39"/>
  <c r="N13" i="39"/>
  <c r="O13" i="39"/>
  <c r="P13" i="39"/>
  <c r="Q13" i="39"/>
  <c r="R13" i="39"/>
  <c r="S13" i="39"/>
  <c r="N14" i="39"/>
  <c r="P14" i="39"/>
  <c r="S14" i="39"/>
  <c r="P15" i="39"/>
  <c r="S15" i="39"/>
  <c r="N16" i="39"/>
  <c r="O16" i="39"/>
  <c r="P16" i="39"/>
  <c r="Q16" i="39"/>
  <c r="R16" i="39"/>
  <c r="S16" i="39"/>
  <c r="N17" i="39"/>
  <c r="O17" i="39"/>
  <c r="P17" i="39"/>
  <c r="Q17" i="39"/>
  <c r="R17" i="39"/>
  <c r="S17" i="39"/>
  <c r="N18" i="39"/>
  <c r="P18" i="39"/>
  <c r="S18" i="39"/>
  <c r="N19" i="39"/>
  <c r="O19" i="39"/>
  <c r="P19" i="39"/>
  <c r="Q19" i="39"/>
  <c r="R19" i="39"/>
  <c r="S19" i="39"/>
  <c r="N20" i="39"/>
  <c r="O20" i="39"/>
  <c r="P20" i="39"/>
  <c r="Q20" i="39"/>
  <c r="R20" i="39"/>
  <c r="S20" i="39"/>
  <c r="S21" i="39"/>
  <c r="N22" i="39"/>
  <c r="O22" i="39"/>
  <c r="P22" i="39"/>
  <c r="Q22" i="39"/>
  <c r="R22" i="39"/>
  <c r="S22" i="39"/>
  <c r="M5" i="39"/>
  <c r="M6" i="39"/>
  <c r="M7" i="39"/>
  <c r="M8" i="39"/>
  <c r="M9" i="39"/>
  <c r="M10" i="39"/>
  <c r="M11" i="39"/>
  <c r="M12" i="39"/>
  <c r="M13" i="39"/>
  <c r="M14" i="39"/>
  <c r="M15" i="39"/>
  <c r="M16" i="39"/>
  <c r="M17" i="39"/>
  <c r="M19" i="39"/>
  <c r="M20" i="39"/>
  <c r="M22" i="39"/>
  <c r="M4" i="39"/>
  <c r="M1" i="39"/>
  <c r="T12" i="39" s="1"/>
  <c r="A15" i="39"/>
  <c r="N15" i="39" s="1"/>
  <c r="A14" i="39"/>
  <c r="R14" i="39" s="1"/>
  <c r="A22" i="39"/>
  <c r="A21" i="39"/>
  <c r="P21" i="39" s="1"/>
  <c r="A19" i="39"/>
  <c r="A18" i="39"/>
  <c r="R18" i="39" s="1"/>
  <c r="A17" i="39"/>
  <c r="A6" i="39"/>
  <c r="A7" i="39"/>
  <c r="P7" i="39" s="1"/>
  <c r="A8" i="39"/>
  <c r="Q8" i="39" s="1"/>
  <c r="A9" i="39"/>
  <c r="R9" i="39" s="1"/>
  <c r="A10" i="39"/>
  <c r="S10" i="39" s="1"/>
  <c r="A11" i="39"/>
  <c r="A12" i="39"/>
  <c r="A5" i="39"/>
  <c r="N5" i="39" s="1"/>
  <c r="A4" i="39"/>
  <c r="AP15" i="38"/>
  <c r="AO15" i="38"/>
  <c r="AN15" i="38"/>
  <c r="AM15" i="38"/>
  <c r="AL15" i="38"/>
  <c r="AK15" i="38"/>
  <c r="AJ15" i="38"/>
  <c r="AI15" i="38"/>
  <c r="AH15" i="38"/>
  <c r="AG15" i="38"/>
  <c r="AF15" i="38"/>
  <c r="AE15" i="38"/>
  <c r="AD15" i="38"/>
  <c r="AC15" i="38"/>
  <c r="AB15" i="38"/>
  <c r="AA15" i="38"/>
  <c r="Z15" i="38"/>
  <c r="D15" i="38"/>
  <c r="A15" i="38"/>
  <c r="AP14" i="38"/>
  <c r="AO14" i="38"/>
  <c r="AN14" i="38"/>
  <c r="AM14" i="38"/>
  <c r="AL14" i="38"/>
  <c r="AK14" i="38"/>
  <c r="AJ14" i="38"/>
  <c r="AI14" i="38"/>
  <c r="AH14" i="38"/>
  <c r="AG14" i="38"/>
  <c r="AF14" i="38"/>
  <c r="AE14" i="38"/>
  <c r="AD14" i="38"/>
  <c r="AC14" i="38"/>
  <c r="AB14" i="38"/>
  <c r="AA14" i="38"/>
  <c r="Z14" i="38"/>
  <c r="D14" i="38"/>
  <c r="A14" i="38"/>
  <c r="Y13" i="38"/>
  <c r="D13" i="38"/>
  <c r="A13" i="38"/>
  <c r="AP12" i="38"/>
  <c r="AO12" i="38"/>
  <c r="AN12" i="38"/>
  <c r="AM12" i="38"/>
  <c r="AL12" i="38"/>
  <c r="AK12" i="38"/>
  <c r="AJ12" i="38"/>
  <c r="AI12" i="38"/>
  <c r="AH12" i="38"/>
  <c r="AG12" i="38"/>
  <c r="AF12" i="38"/>
  <c r="AE12" i="38"/>
  <c r="AD12" i="38"/>
  <c r="AC12" i="38"/>
  <c r="AB12" i="38"/>
  <c r="AA12" i="38"/>
  <c r="Z12" i="38"/>
  <c r="Y12" i="38"/>
  <c r="D11" i="38"/>
  <c r="A11" i="38"/>
  <c r="D10" i="38"/>
  <c r="A10" i="38"/>
  <c r="A9" i="38"/>
  <c r="AP8" i="38"/>
  <c r="AO8" i="38"/>
  <c r="AN8" i="38"/>
  <c r="AM8" i="38"/>
  <c r="AL8" i="38"/>
  <c r="AK8" i="38"/>
  <c r="AJ8" i="38"/>
  <c r="AI8" i="38"/>
  <c r="AH8" i="38"/>
  <c r="AG8" i="38"/>
  <c r="AF8" i="38"/>
  <c r="AE8" i="38"/>
  <c r="AD8" i="38"/>
  <c r="AC8" i="38"/>
  <c r="AB8" i="38"/>
  <c r="AA8" i="38"/>
  <c r="Z8" i="38"/>
  <c r="Y8" i="38"/>
  <c r="D7" i="38"/>
  <c r="A7" i="38"/>
  <c r="D6" i="38"/>
  <c r="A6" i="38"/>
  <c r="D5" i="38"/>
  <c r="A5" i="38"/>
  <c r="D4" i="38"/>
  <c r="A4" i="38"/>
  <c r="Y1" i="38"/>
  <c r="AB5" i="37"/>
  <c r="AJ5" i="37"/>
  <c r="Z6" i="37"/>
  <c r="AH6" i="37"/>
  <c r="AP6" i="37"/>
  <c r="AF7" i="37"/>
  <c r="AN7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Z10" i="37"/>
  <c r="AH10" i="37"/>
  <c r="AP10" i="37"/>
  <c r="AF11" i="37"/>
  <c r="AN11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AO12" i="37"/>
  <c r="AP12" i="37"/>
  <c r="Y13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AM14" i="37"/>
  <c r="AN14" i="37"/>
  <c r="AO14" i="37"/>
  <c r="AP14" i="37"/>
  <c r="Z15" i="37"/>
  <c r="AA15" i="37"/>
  <c r="AB15" i="37"/>
  <c r="AC15" i="37"/>
  <c r="AD15" i="37"/>
  <c r="AE15" i="37"/>
  <c r="AF15" i="37"/>
  <c r="AG15" i="37"/>
  <c r="AH15" i="37"/>
  <c r="AI15" i="37"/>
  <c r="AJ15" i="37"/>
  <c r="AK15" i="37"/>
  <c r="AL15" i="37"/>
  <c r="AM15" i="37"/>
  <c r="AN15" i="37"/>
  <c r="AO15" i="37"/>
  <c r="AP15" i="37"/>
  <c r="Y1" i="37"/>
  <c r="AF5" i="37" s="1"/>
  <c r="A14" i="37"/>
  <c r="A15" i="37"/>
  <c r="A13" i="37"/>
  <c r="AB13" i="37" s="1"/>
  <c r="D15" i="37"/>
  <c r="D14" i="37"/>
  <c r="D13" i="37"/>
  <c r="A10" i="37"/>
  <c r="A11" i="37"/>
  <c r="D11" i="37"/>
  <c r="D10" i="37"/>
  <c r="A9" i="37"/>
  <c r="D5" i="37"/>
  <c r="D6" i="37"/>
  <c r="D7" i="37"/>
  <c r="A5" i="37"/>
  <c r="A6" i="37"/>
  <c r="A7" i="37"/>
  <c r="D4" i="37"/>
  <c r="A4" i="37"/>
  <c r="J8" i="36"/>
  <c r="K8" i="36"/>
  <c r="N8" i="36" s="1"/>
  <c r="J10" i="36"/>
  <c r="K10" i="36"/>
  <c r="N10" i="36"/>
  <c r="J14" i="36"/>
  <c r="K14" i="36"/>
  <c r="N14" i="36" s="1"/>
  <c r="J15" i="36"/>
  <c r="K15" i="36"/>
  <c r="N15" i="36" s="1"/>
  <c r="I8" i="36"/>
  <c r="L8" i="36" s="1"/>
  <c r="I10" i="36"/>
  <c r="L10" i="36" s="1"/>
  <c r="O10" i="36" s="1"/>
  <c r="R10" i="36" s="1"/>
  <c r="I14" i="36"/>
  <c r="L14" i="36" s="1"/>
  <c r="I15" i="36"/>
  <c r="L15" i="36" s="1"/>
  <c r="I16" i="36"/>
  <c r="L16" i="36" s="1"/>
  <c r="I1" i="36"/>
  <c r="D13" i="36"/>
  <c r="D12" i="36"/>
  <c r="D11" i="36"/>
  <c r="A9" i="36"/>
  <c r="I9" i="36" s="1"/>
  <c r="L9" i="36" s="1"/>
  <c r="D7" i="36"/>
  <c r="D6" i="36"/>
  <c r="D5" i="36"/>
  <c r="D4" i="36"/>
  <c r="A16" i="36"/>
  <c r="J16" i="36" s="1"/>
  <c r="A13" i="36"/>
  <c r="K13" i="36" s="1"/>
  <c r="A12" i="36"/>
  <c r="J12" i="36" s="1"/>
  <c r="A11" i="36"/>
  <c r="K11" i="36" s="1"/>
  <c r="A7" i="36"/>
  <c r="A6" i="36"/>
  <c r="K6" i="36" s="1"/>
  <c r="A5" i="36"/>
  <c r="I5" i="36" s="1"/>
  <c r="L5" i="36" s="1"/>
  <c r="A4" i="36"/>
  <c r="J4" i="36" s="1"/>
  <c r="AC5" i="33"/>
  <c r="AF5" i="33"/>
  <c r="AI5" i="33"/>
  <c r="AC9" i="33"/>
  <c r="AF9" i="33"/>
  <c r="AI9" i="33"/>
  <c r="AL9" i="33"/>
  <c r="AO9" i="33"/>
  <c r="AR9" i="33"/>
  <c r="AU9" i="33"/>
  <c r="AX9" i="33"/>
  <c r="AC13" i="33"/>
  <c r="AF13" i="33"/>
  <c r="AI13" i="33"/>
  <c r="AL13" i="33"/>
  <c r="AO13" i="33"/>
  <c r="AR13" i="33"/>
  <c r="AU13" i="33"/>
  <c r="AX13" i="33"/>
  <c r="Z14" i="35"/>
  <c r="W14" i="35"/>
  <c r="Q14" i="35"/>
  <c r="N14" i="35"/>
  <c r="K14" i="35"/>
  <c r="H14" i="35"/>
  <c r="E14" i="35"/>
  <c r="D14" i="35"/>
  <c r="A14" i="35"/>
  <c r="AX13" i="35"/>
  <c r="AU13" i="35"/>
  <c r="AR13" i="35"/>
  <c r="AO13" i="35"/>
  <c r="AL13" i="35"/>
  <c r="AI13" i="35"/>
  <c r="AF13" i="35"/>
  <c r="AC13" i="35"/>
  <c r="D12" i="35"/>
  <c r="A12" i="35"/>
  <c r="K11" i="35"/>
  <c r="D11" i="35"/>
  <c r="A11" i="35"/>
  <c r="D10" i="35"/>
  <c r="A10" i="35"/>
  <c r="AX9" i="35"/>
  <c r="AU9" i="35"/>
  <c r="AR9" i="35"/>
  <c r="AO9" i="35"/>
  <c r="AL9" i="35"/>
  <c r="AI9" i="35"/>
  <c r="AF9" i="35"/>
  <c r="AC9" i="35"/>
  <c r="Z8" i="35"/>
  <c r="W8" i="35"/>
  <c r="W11" i="35" s="1"/>
  <c r="Q8" i="35"/>
  <c r="Q11" i="35" s="1"/>
  <c r="N8" i="35"/>
  <c r="N11" i="35" s="1"/>
  <c r="K8" i="35"/>
  <c r="H8" i="35"/>
  <c r="H11" i="35" s="1"/>
  <c r="E8" i="35"/>
  <c r="E11" i="35" s="1"/>
  <c r="D8" i="35"/>
  <c r="A8" i="35"/>
  <c r="Z7" i="35"/>
  <c r="W7" i="35"/>
  <c r="Q7" i="35"/>
  <c r="N7" i="35"/>
  <c r="K7" i="35"/>
  <c r="H7" i="35"/>
  <c r="E7" i="35"/>
  <c r="D7" i="35"/>
  <c r="A7" i="35"/>
  <c r="Z6" i="35"/>
  <c r="W6" i="35"/>
  <c r="Q6" i="35"/>
  <c r="N6" i="35"/>
  <c r="K6" i="35"/>
  <c r="H6" i="35"/>
  <c r="E6" i="35"/>
  <c r="D6" i="35"/>
  <c r="A6" i="35"/>
  <c r="AI5" i="35"/>
  <c r="AF5" i="35"/>
  <c r="AC5" i="35"/>
  <c r="D5" i="35"/>
  <c r="A5" i="35"/>
  <c r="Z4" i="35"/>
  <c r="W4" i="35"/>
  <c r="Q4" i="35"/>
  <c r="N4" i="35"/>
  <c r="K4" i="35"/>
  <c r="H4" i="35"/>
  <c r="E4" i="35"/>
  <c r="D4" i="35"/>
  <c r="A4" i="35"/>
  <c r="AC1" i="35"/>
  <c r="A12" i="33"/>
  <c r="AL6" i="34"/>
  <c r="AU6" i="34"/>
  <c r="AC8" i="34"/>
  <c r="AF8" i="34"/>
  <c r="AI8" i="34"/>
  <c r="AL8" i="34"/>
  <c r="AO8" i="34"/>
  <c r="AR8" i="34"/>
  <c r="AU8" i="34"/>
  <c r="AX8" i="34"/>
  <c r="AL9" i="34"/>
  <c r="AO9" i="34"/>
  <c r="AU9" i="34"/>
  <c r="AL10" i="34"/>
  <c r="AU10" i="34"/>
  <c r="AC11" i="34"/>
  <c r="AI11" i="34"/>
  <c r="AL11" i="34"/>
  <c r="AO11" i="34"/>
  <c r="AR11" i="34"/>
  <c r="AU11" i="34"/>
  <c r="AC12" i="34"/>
  <c r="AF12" i="34"/>
  <c r="AI12" i="34"/>
  <c r="AL12" i="34"/>
  <c r="AO12" i="34"/>
  <c r="AR12" i="34"/>
  <c r="AU12" i="34"/>
  <c r="AX12" i="34"/>
  <c r="AC13" i="34"/>
  <c r="AO13" i="34"/>
  <c r="AR13" i="34"/>
  <c r="AU13" i="34"/>
  <c r="AC14" i="34"/>
  <c r="AF14" i="34"/>
  <c r="AI14" i="34"/>
  <c r="AL14" i="34"/>
  <c r="AO14" i="34"/>
  <c r="AR14" i="34"/>
  <c r="AU14" i="34"/>
  <c r="AX14" i="34"/>
  <c r="AC15" i="34"/>
  <c r="AI15" i="34"/>
  <c r="AL15" i="34"/>
  <c r="AO15" i="34"/>
  <c r="AR15" i="34"/>
  <c r="AU15" i="34"/>
  <c r="Z13" i="34"/>
  <c r="AX13" i="34" s="1"/>
  <c r="W13" i="34"/>
  <c r="T13" i="34"/>
  <c r="Q13" i="34"/>
  <c r="N13" i="34"/>
  <c r="AL13" i="34" s="1"/>
  <c r="K13" i="34"/>
  <c r="AI13" i="34" s="1"/>
  <c r="H13" i="34"/>
  <c r="AF13" i="34" s="1"/>
  <c r="A15" i="34"/>
  <c r="A10" i="34"/>
  <c r="AI10" i="34" s="1"/>
  <c r="A11" i="34"/>
  <c r="D5" i="34"/>
  <c r="D6" i="34"/>
  <c r="D7" i="34"/>
  <c r="A6" i="34"/>
  <c r="AI6" i="34" s="1"/>
  <c r="A7" i="34"/>
  <c r="E13" i="34"/>
  <c r="D13" i="34"/>
  <c r="A13" i="34"/>
  <c r="D11" i="34"/>
  <c r="D10" i="34"/>
  <c r="D9" i="34"/>
  <c r="A9" i="34"/>
  <c r="AI9" i="34" s="1"/>
  <c r="A5" i="34"/>
  <c r="D4" i="34"/>
  <c r="A4" i="34"/>
  <c r="AC1" i="34"/>
  <c r="Z14" i="33"/>
  <c r="Z8" i="33"/>
  <c r="Z7" i="33"/>
  <c r="Z6" i="33"/>
  <c r="Z4" i="33"/>
  <c r="AC1" i="33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Y33" i="28"/>
  <c r="AB33" i="28"/>
  <c r="AC33" i="28"/>
  <c r="AD33" i="28"/>
  <c r="AH33" i="28"/>
  <c r="AI33" i="28"/>
  <c r="AJ33" i="28"/>
  <c r="AK33" i="28"/>
  <c r="AL33" i="28"/>
  <c r="Y34" i="28"/>
  <c r="AB34" i="28"/>
  <c r="AC34" i="28"/>
  <c r="AD34" i="28"/>
  <c r="AH34" i="28"/>
  <c r="AI34" i="28"/>
  <c r="AJ34" i="28"/>
  <c r="AK34" i="28"/>
  <c r="AL34" i="28"/>
  <c r="Y35" i="28"/>
  <c r="AB35" i="28"/>
  <c r="AC35" i="28"/>
  <c r="AD35" i="28"/>
  <c r="AH35" i="28"/>
  <c r="AI35" i="28"/>
  <c r="AJ35" i="28"/>
  <c r="AK35" i="28"/>
  <c r="AL35" i="28"/>
  <c r="Y36" i="28"/>
  <c r="AB36" i="28"/>
  <c r="AC36" i="28"/>
  <c r="AD36" i="28"/>
  <c r="AH36" i="28"/>
  <c r="AI36" i="28"/>
  <c r="AJ36" i="28"/>
  <c r="AK36" i="28"/>
  <c r="AL36" i="28"/>
  <c r="X37" i="28"/>
  <c r="Y37" i="28"/>
  <c r="Z37" i="28"/>
  <c r="AA37" i="28"/>
  <c r="AB37" i="28"/>
  <c r="AC37" i="28"/>
  <c r="AD37" i="28"/>
  <c r="AE37" i="28"/>
  <c r="AF37" i="28"/>
  <c r="AG37" i="28"/>
  <c r="AH37" i="28"/>
  <c r="AI37" i="28"/>
  <c r="AJ37" i="28"/>
  <c r="AK37" i="28"/>
  <c r="AL37" i="28"/>
  <c r="AM37" i="28"/>
  <c r="AN37" i="28"/>
  <c r="X41" i="28"/>
  <c r="Y41" i="28"/>
  <c r="Z41" i="28"/>
  <c r="AA41" i="28"/>
  <c r="AB41" i="28"/>
  <c r="AC41" i="28"/>
  <c r="AD41" i="28"/>
  <c r="AE41" i="28"/>
  <c r="AG41" i="28"/>
  <c r="AI41" i="28"/>
  <c r="AL41" i="28"/>
  <c r="AN41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Y43" i="28"/>
  <c r="AB43" i="28"/>
  <c r="AC43" i="28"/>
  <c r="AD43" i="28"/>
  <c r="AH43" i="28"/>
  <c r="AI43" i="28"/>
  <c r="AJ43" i="28"/>
  <c r="AK43" i="28"/>
  <c r="AL43" i="28"/>
  <c r="Y44" i="28"/>
  <c r="AB44" i="28"/>
  <c r="AC44" i="28"/>
  <c r="AD44" i="28"/>
  <c r="AH44" i="28"/>
  <c r="AI44" i="28"/>
  <c r="AJ44" i="28"/>
  <c r="AK44" i="28"/>
  <c r="AL44" i="28"/>
  <c r="Y45" i="28"/>
  <c r="AB45" i="28"/>
  <c r="AC45" i="28"/>
  <c r="AD45" i="28"/>
  <c r="AH45" i="28"/>
  <c r="AI45" i="28"/>
  <c r="AJ45" i="28"/>
  <c r="AK45" i="28"/>
  <c r="AL45" i="28"/>
  <c r="Y46" i="28"/>
  <c r="AB46" i="28"/>
  <c r="AC46" i="28"/>
  <c r="AD46" i="28"/>
  <c r="AH46" i="28"/>
  <c r="AI46" i="28"/>
  <c r="AJ46" i="28"/>
  <c r="AK46" i="28"/>
  <c r="AL46" i="28"/>
  <c r="W18" i="28"/>
  <c r="W19" i="28"/>
  <c r="W20" i="28"/>
  <c r="W21" i="28"/>
  <c r="W22" i="28"/>
  <c r="W23" i="28"/>
  <c r="W24" i="28"/>
  <c r="W32" i="28"/>
  <c r="W33" i="28"/>
  <c r="W34" i="28"/>
  <c r="W35" i="28"/>
  <c r="W36" i="28"/>
  <c r="W37" i="28"/>
  <c r="W41" i="28"/>
  <c r="W42" i="28"/>
  <c r="W43" i="28"/>
  <c r="W44" i="28"/>
  <c r="W45" i="28"/>
  <c r="W46" i="28"/>
  <c r="A14" i="33"/>
  <c r="A11" i="33"/>
  <c r="A10" i="33"/>
  <c r="A5" i="33"/>
  <c r="A6" i="33"/>
  <c r="A7" i="33"/>
  <c r="A8" i="33"/>
  <c r="A4" i="33"/>
  <c r="W14" i="33"/>
  <c r="Q14" i="33"/>
  <c r="AO14" i="33" s="1"/>
  <c r="N14" i="33"/>
  <c r="K14" i="33"/>
  <c r="H14" i="33"/>
  <c r="E14" i="33"/>
  <c r="D14" i="33"/>
  <c r="D12" i="33"/>
  <c r="D11" i="33"/>
  <c r="D10" i="33"/>
  <c r="W8" i="33"/>
  <c r="Q8" i="33"/>
  <c r="N8" i="33"/>
  <c r="K8" i="33"/>
  <c r="H8" i="33"/>
  <c r="D8" i="33"/>
  <c r="W7" i="33"/>
  <c r="Q7" i="33"/>
  <c r="AO7" i="33" s="1"/>
  <c r="N7" i="33"/>
  <c r="K7" i="33"/>
  <c r="H7" i="33"/>
  <c r="AF7" i="33" s="1"/>
  <c r="E7" i="33"/>
  <c r="E8" i="33" s="1"/>
  <c r="D7" i="33"/>
  <c r="W6" i="33"/>
  <c r="Q6" i="33"/>
  <c r="N6" i="33"/>
  <c r="AL6" i="33" s="1"/>
  <c r="K6" i="33"/>
  <c r="H6" i="33"/>
  <c r="E6" i="33"/>
  <c r="D6" i="33"/>
  <c r="D5" i="33"/>
  <c r="W4" i="33"/>
  <c r="Q4" i="33"/>
  <c r="N4" i="33"/>
  <c r="K4" i="33"/>
  <c r="H4" i="33"/>
  <c r="E4" i="33"/>
  <c r="D4" i="33"/>
  <c r="S5" i="32"/>
  <c r="O6" i="32"/>
  <c r="Q6" i="32"/>
  <c r="S6" i="32"/>
  <c r="W6" i="32"/>
  <c r="O7" i="32"/>
  <c r="Q7" i="32"/>
  <c r="S7" i="32"/>
  <c r="W7" i="32"/>
  <c r="O8" i="32"/>
  <c r="Q8" i="32"/>
  <c r="S8" i="32"/>
  <c r="W8" i="32"/>
  <c r="O9" i="32"/>
  <c r="Q9" i="32"/>
  <c r="S9" i="32"/>
  <c r="W9" i="32"/>
  <c r="O10" i="32"/>
  <c r="Q10" i="32"/>
  <c r="S10" i="32"/>
  <c r="W10" i="32"/>
  <c r="O11" i="32"/>
  <c r="Q11" i="32"/>
  <c r="W11" i="32"/>
  <c r="O12" i="32"/>
  <c r="Q12" i="32"/>
  <c r="O13" i="32"/>
  <c r="Q13" i="32"/>
  <c r="O14" i="32"/>
  <c r="Q14" i="32"/>
  <c r="O15" i="32"/>
  <c r="Q15" i="32"/>
  <c r="O16" i="32"/>
  <c r="Q16" i="32"/>
  <c r="O18" i="32"/>
  <c r="Q18" i="32"/>
  <c r="O19" i="32"/>
  <c r="Q19" i="32"/>
  <c r="S19" i="32"/>
  <c r="U19" i="32"/>
  <c r="W19" i="32"/>
  <c r="O20" i="32"/>
  <c r="S20" i="32"/>
  <c r="O21" i="32"/>
  <c r="O22" i="32"/>
  <c r="Q22" i="32"/>
  <c r="U22" i="32"/>
  <c r="W22" i="32"/>
  <c r="O23" i="32"/>
  <c r="Q23" i="32"/>
  <c r="S23" i="32"/>
  <c r="U23" i="32"/>
  <c r="W23" i="32"/>
  <c r="O24" i="32"/>
  <c r="Q24" i="32"/>
  <c r="U24" i="32"/>
  <c r="W24" i="32"/>
  <c r="O25" i="32"/>
  <c r="S25" i="32"/>
  <c r="U25" i="32"/>
  <c r="W25" i="32"/>
  <c r="O26" i="32"/>
  <c r="Q26" i="32"/>
  <c r="S26" i="32"/>
  <c r="U26" i="32"/>
  <c r="W26" i="32"/>
  <c r="O27" i="32"/>
  <c r="O28" i="32"/>
  <c r="S28" i="32"/>
  <c r="U28" i="32"/>
  <c r="O29" i="32"/>
  <c r="Q29" i="32"/>
  <c r="U29" i="32"/>
  <c r="W29" i="32"/>
  <c r="O31" i="32"/>
  <c r="Q31" i="32"/>
  <c r="U31" i="32"/>
  <c r="W31" i="32"/>
  <c r="Q32" i="32"/>
  <c r="W32" i="32"/>
  <c r="O33" i="32"/>
  <c r="Q33" i="32"/>
  <c r="S33" i="32"/>
  <c r="W33" i="32"/>
  <c r="S34" i="32"/>
  <c r="U34" i="32"/>
  <c r="W34" i="32"/>
  <c r="O35" i="32"/>
  <c r="Q35" i="32"/>
  <c r="S35" i="32"/>
  <c r="U35" i="32"/>
  <c r="W35" i="32"/>
  <c r="O36" i="32"/>
  <c r="Q36" i="32"/>
  <c r="U36" i="32"/>
  <c r="W36" i="32"/>
  <c r="O37" i="32"/>
  <c r="Q37" i="32"/>
  <c r="S37" i="32"/>
  <c r="U37" i="32"/>
  <c r="W37" i="32"/>
  <c r="O39" i="32"/>
  <c r="Q39" i="32"/>
  <c r="U40" i="32"/>
  <c r="W4" i="32"/>
  <c r="O1" i="32"/>
  <c r="N1" i="30"/>
  <c r="M17" i="32"/>
  <c r="W17" i="32" s="1"/>
  <c r="M40" i="32"/>
  <c r="M39" i="32"/>
  <c r="M38" i="32"/>
  <c r="M30" i="32"/>
  <c r="W30" i="32" s="1"/>
  <c r="M28" i="32"/>
  <c r="W28" i="32" s="1"/>
  <c r="M27" i="32"/>
  <c r="W27" i="32" s="1"/>
  <c r="M21" i="32"/>
  <c r="M20" i="32"/>
  <c r="W20" i="32" s="1"/>
  <c r="M5" i="32"/>
  <c r="A39" i="32"/>
  <c r="A40" i="32"/>
  <c r="A38" i="32"/>
  <c r="A28" i="32"/>
  <c r="A29" i="32"/>
  <c r="A30" i="32"/>
  <c r="A31" i="32"/>
  <c r="A32" i="32"/>
  <c r="A33" i="32"/>
  <c r="A34" i="32"/>
  <c r="A35" i="32"/>
  <c r="A36" i="32"/>
  <c r="A27" i="32"/>
  <c r="A25" i="32"/>
  <c r="A2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U21" i="32" s="1"/>
  <c r="A22" i="32"/>
  <c r="A4" i="32"/>
  <c r="G40" i="32"/>
  <c r="Q40" i="32" s="1"/>
  <c r="E40" i="32"/>
  <c r="D40" i="32"/>
  <c r="D39" i="32"/>
  <c r="K38" i="32"/>
  <c r="G38" i="32"/>
  <c r="Q38" i="32" s="1"/>
  <c r="E38" i="32"/>
  <c r="O38" i="32" s="1"/>
  <c r="D38" i="32"/>
  <c r="I36" i="32"/>
  <c r="S36" i="32" s="1"/>
  <c r="D36" i="32"/>
  <c r="D35" i="32"/>
  <c r="K33" i="32"/>
  <c r="D33" i="32"/>
  <c r="G32" i="32"/>
  <c r="E32" i="32"/>
  <c r="O32" i="32" s="1"/>
  <c r="D32" i="32"/>
  <c r="D31" i="32"/>
  <c r="K30" i="32"/>
  <c r="G30" i="32"/>
  <c r="Q30" i="32" s="1"/>
  <c r="E30" i="32"/>
  <c r="O30" i="32" s="1"/>
  <c r="D30" i="32"/>
  <c r="I29" i="32"/>
  <c r="S29" i="32" s="1"/>
  <c r="D29" i="32"/>
  <c r="D28" i="32"/>
  <c r="D27" i="32"/>
  <c r="D25" i="32"/>
  <c r="D24" i="32"/>
  <c r="D22" i="32"/>
  <c r="D21" i="32"/>
  <c r="D20" i="32"/>
  <c r="D19" i="32"/>
  <c r="U18" i="32"/>
  <c r="I18" i="32"/>
  <c r="S18" i="32" s="1"/>
  <c r="D18" i="32"/>
  <c r="K17" i="32"/>
  <c r="U17" i="32" s="1"/>
  <c r="I17" i="32"/>
  <c r="S17" i="32" s="1"/>
  <c r="G17" i="32"/>
  <c r="Q17" i="32" s="1"/>
  <c r="E17" i="32"/>
  <c r="O17" i="32" s="1"/>
  <c r="K16" i="32"/>
  <c r="I16" i="32"/>
  <c r="S31" i="32" s="1"/>
  <c r="D16" i="32"/>
  <c r="K15" i="32"/>
  <c r="U15" i="32" s="1"/>
  <c r="I15" i="32"/>
  <c r="S15" i="32" s="1"/>
  <c r="D15" i="32"/>
  <c r="K14" i="32"/>
  <c r="I14" i="32"/>
  <c r="S14" i="32" s="1"/>
  <c r="D14" i="32"/>
  <c r="K13" i="32"/>
  <c r="U13" i="32" s="1"/>
  <c r="I13" i="32"/>
  <c r="S13" i="32" s="1"/>
  <c r="D13" i="32"/>
  <c r="K12" i="32"/>
  <c r="U12" i="32" s="1"/>
  <c r="I12" i="32"/>
  <c r="S12" i="32" s="1"/>
  <c r="D12" i="32"/>
  <c r="U11" i="32"/>
  <c r="I11" i="32"/>
  <c r="S11" i="32" s="1"/>
  <c r="D11" i="32"/>
  <c r="U10" i="32"/>
  <c r="D10" i="32"/>
  <c r="U9" i="32"/>
  <c r="D9" i="32"/>
  <c r="D8" i="32"/>
  <c r="U7" i="32"/>
  <c r="D7" i="32"/>
  <c r="U6" i="32"/>
  <c r="U5" i="32"/>
  <c r="G5" i="32"/>
  <c r="Q5" i="32" s="1"/>
  <c r="E5" i="32"/>
  <c r="O5" i="32" s="1"/>
  <c r="D5" i="32"/>
  <c r="U4" i="32"/>
  <c r="S4" i="32"/>
  <c r="G4" i="32"/>
  <c r="Q4" i="32" s="1"/>
  <c r="E4" i="32"/>
  <c r="O4" i="32" s="1"/>
  <c r="D4" i="32"/>
  <c r="AR4" i="33" l="1"/>
  <c r="AR5" i="33"/>
  <c r="AR6" i="33"/>
  <c r="AR7" i="33"/>
  <c r="AU10" i="33"/>
  <c r="AU11" i="33"/>
  <c r="AU12" i="33"/>
  <c r="AU5" i="33"/>
  <c r="AX10" i="33"/>
  <c r="AX11" i="33"/>
  <c r="AX12" i="33"/>
  <c r="AX5" i="33"/>
  <c r="AC10" i="33"/>
  <c r="AC11" i="33"/>
  <c r="AC12" i="33"/>
  <c r="AC14" i="33"/>
  <c r="AF10" i="33"/>
  <c r="AF11" i="33"/>
  <c r="AF12" i="33"/>
  <c r="AL10" i="33"/>
  <c r="AL11" i="33"/>
  <c r="AL12" i="33"/>
  <c r="AL5" i="33"/>
  <c r="AO8" i="33"/>
  <c r="AO10" i="33"/>
  <c r="AO11" i="33"/>
  <c r="AO12" i="33"/>
  <c r="AO5" i="33"/>
  <c r="AR8" i="33"/>
  <c r="AR10" i="33"/>
  <c r="AR11" i="33"/>
  <c r="AR12" i="33"/>
  <c r="AR14" i="33"/>
  <c r="AI11" i="33"/>
  <c r="AG4" i="37"/>
  <c r="AO4" i="37"/>
  <c r="AB9" i="37"/>
  <c r="AJ9" i="37"/>
  <c r="AJ13" i="37"/>
  <c r="W14" i="32"/>
  <c r="AO6" i="33"/>
  <c r="AU7" i="33"/>
  <c r="AU14" i="33"/>
  <c r="AX4" i="33"/>
  <c r="AI5" i="34"/>
  <c r="AL5" i="34"/>
  <c r="AO5" i="34"/>
  <c r="AR5" i="34"/>
  <c r="AC5" i="34"/>
  <c r="AI7" i="34"/>
  <c r="AO7" i="34"/>
  <c r="AR7" i="34"/>
  <c r="AC7" i="34"/>
  <c r="AI10" i="33"/>
  <c r="W21" i="32"/>
  <c r="AU4" i="33"/>
  <c r="AU6" i="33"/>
  <c r="AO4" i="33"/>
  <c r="AX6" i="33"/>
  <c r="AU5" i="34"/>
  <c r="AI8" i="33"/>
  <c r="W18" i="32"/>
  <c r="AF8" i="33"/>
  <c r="AX7" i="33"/>
  <c r="AO14" i="35"/>
  <c r="W5" i="32"/>
  <c r="AX8" i="33"/>
  <c r="AX12" i="35"/>
  <c r="AR12" i="35"/>
  <c r="AO7" i="35"/>
  <c r="AU11" i="35"/>
  <c r="AF6" i="33"/>
  <c r="AM4" i="37"/>
  <c r="U8" i="32"/>
  <c r="U14" i="32"/>
  <c r="U38" i="32"/>
  <c r="W12" i="32"/>
  <c r="Q20" i="32"/>
  <c r="Q27" i="32"/>
  <c r="U20" i="32"/>
  <c r="S24" i="32"/>
  <c r="U27" i="32"/>
  <c r="S40" i="32"/>
  <c r="Q21" i="32"/>
  <c r="Q28" i="32"/>
  <c r="S27" i="32"/>
  <c r="AC4" i="33"/>
  <c r="AC6" i="33"/>
  <c r="AL8" i="33"/>
  <c r="AF14" i="33"/>
  <c r="AX14" i="33"/>
  <c r="AE4" i="37"/>
  <c r="U33" i="32"/>
  <c r="AI7" i="33"/>
  <c r="AX5" i="34"/>
  <c r="AU7" i="34"/>
  <c r="AI14" i="33"/>
  <c r="U16" i="32"/>
  <c r="W15" i="32"/>
  <c r="W39" i="32"/>
  <c r="Q25" i="32"/>
  <c r="S21" i="32"/>
  <c r="AI4" i="33"/>
  <c r="AI6" i="33"/>
  <c r="AL7" i="33"/>
  <c r="AU8" i="33"/>
  <c r="AL14" i="33"/>
  <c r="AL7" i="34"/>
  <c r="AI12" i="33"/>
  <c r="W13" i="32"/>
  <c r="W38" i="32"/>
  <c r="AC8" i="33"/>
  <c r="AF15" i="34"/>
  <c r="AF11" i="34"/>
  <c r="AF10" i="34"/>
  <c r="AF9" i="34"/>
  <c r="AF7" i="34"/>
  <c r="AF6" i="34"/>
  <c r="AF5" i="34"/>
  <c r="AP4" i="37"/>
  <c r="AH4" i="37"/>
  <c r="Z4" i="37"/>
  <c r="AM13" i="37"/>
  <c r="AE13" i="37"/>
  <c r="AI11" i="37"/>
  <c r="AA11" i="37"/>
  <c r="AK10" i="37"/>
  <c r="AC10" i="37"/>
  <c r="AM9" i="37"/>
  <c r="AE9" i="37"/>
  <c r="AI7" i="37"/>
  <c r="AA7" i="37"/>
  <c r="AK6" i="37"/>
  <c r="AC6" i="37"/>
  <c r="AM5" i="37"/>
  <c r="AE5" i="37"/>
  <c r="M18" i="39"/>
  <c r="O21" i="39"/>
  <c r="Q18" i="39"/>
  <c r="Q14" i="39"/>
  <c r="L64" i="40"/>
  <c r="L48" i="40"/>
  <c r="L24" i="40"/>
  <c r="L16" i="40"/>
  <c r="H47" i="41"/>
  <c r="H36" i="41"/>
  <c r="H26" i="41"/>
  <c r="AC10" i="34"/>
  <c r="AC9" i="34"/>
  <c r="AC6" i="34"/>
  <c r="AL4" i="35"/>
  <c r="AU6" i="35"/>
  <c r="AI11" i="35"/>
  <c r="AL13" i="37"/>
  <c r="AD13" i="37"/>
  <c r="AP11" i="37"/>
  <c r="AH11" i="37"/>
  <c r="Z11" i="37"/>
  <c r="AJ10" i="37"/>
  <c r="AB10" i="37"/>
  <c r="AL9" i="37"/>
  <c r="AD9" i="37"/>
  <c r="AP7" i="37"/>
  <c r="AH7" i="37"/>
  <c r="Z7" i="37"/>
  <c r="AJ6" i="37"/>
  <c r="AB6" i="37"/>
  <c r="AL5" i="37"/>
  <c r="AD5" i="37"/>
  <c r="N21" i="39"/>
  <c r="R15" i="39"/>
  <c r="H46" i="41"/>
  <c r="H35" i="41"/>
  <c r="U30" i="32"/>
  <c r="O40" i="32"/>
  <c r="W16" i="32"/>
  <c r="W40" i="32"/>
  <c r="AF4" i="33"/>
  <c r="AX15" i="34"/>
  <c r="AX11" i="34"/>
  <c r="AX10" i="34"/>
  <c r="AX9" i="34"/>
  <c r="AX7" i="34"/>
  <c r="AX6" i="34"/>
  <c r="AN4" i="37"/>
  <c r="AF4" i="37"/>
  <c r="Y15" i="37"/>
  <c r="AK13" i="37"/>
  <c r="AC13" i="37"/>
  <c r="AO11" i="37"/>
  <c r="AG11" i="37"/>
  <c r="Y11" i="37"/>
  <c r="AI10" i="37"/>
  <c r="AA10" i="37"/>
  <c r="AK9" i="37"/>
  <c r="AC9" i="37"/>
  <c r="AO7" i="37"/>
  <c r="AG7" i="37"/>
  <c r="Y7" i="37"/>
  <c r="AI6" i="37"/>
  <c r="AA6" i="37"/>
  <c r="AK5" i="37"/>
  <c r="AC5" i="37"/>
  <c r="O18" i="39"/>
  <c r="Q15" i="39"/>
  <c r="O14" i="39"/>
  <c r="O6" i="39"/>
  <c r="L5" i="40"/>
  <c r="L46" i="40"/>
  <c r="H17" i="41"/>
  <c r="H9" i="41"/>
  <c r="H44" i="41"/>
  <c r="H34" i="41"/>
  <c r="H25" i="41"/>
  <c r="H16" i="41"/>
  <c r="H8" i="41"/>
  <c r="H43" i="41"/>
  <c r="H32" i="41"/>
  <c r="H45" i="41"/>
  <c r="AL4" i="33"/>
  <c r="AR10" i="34"/>
  <c r="AR9" i="34"/>
  <c r="AR6" i="34"/>
  <c r="AR4" i="35"/>
  <c r="AU14" i="35"/>
  <c r="AC7" i="33"/>
  <c r="AL4" i="37"/>
  <c r="AD4" i="37"/>
  <c r="Y14" i="37"/>
  <c r="AI13" i="37"/>
  <c r="AA13" i="37"/>
  <c r="AM11" i="37"/>
  <c r="AE11" i="37"/>
  <c r="AO10" i="37"/>
  <c r="AG10" i="37"/>
  <c r="Y10" i="37"/>
  <c r="AI9" i="37"/>
  <c r="AA9" i="37"/>
  <c r="AM7" i="37"/>
  <c r="AE7" i="37"/>
  <c r="AO6" i="37"/>
  <c r="AG6" i="37"/>
  <c r="Y6" i="37"/>
  <c r="AI5" i="37"/>
  <c r="AA5" i="37"/>
  <c r="O15" i="39"/>
  <c r="H42" i="41"/>
  <c r="H31" i="41"/>
  <c r="H41" i="41"/>
  <c r="AO10" i="34"/>
  <c r="AO6" i="34"/>
  <c r="AR5" i="35"/>
  <c r="AF6" i="35"/>
  <c r="AO10" i="35"/>
  <c r="K4" i="36"/>
  <c r="M10" i="36"/>
  <c r="Q10" i="36" s="1"/>
  <c r="U10" i="36" s="1"/>
  <c r="AK4" i="37"/>
  <c r="AC4" i="37"/>
  <c r="AP13" i="37"/>
  <c r="AH13" i="37"/>
  <c r="Z13" i="37"/>
  <c r="AL11" i="37"/>
  <c r="AD11" i="37"/>
  <c r="AN10" i="37"/>
  <c r="AF10" i="37"/>
  <c r="AP9" i="37"/>
  <c r="AH9" i="37"/>
  <c r="Z9" i="37"/>
  <c r="AL7" i="37"/>
  <c r="AD7" i="37"/>
  <c r="AN6" i="37"/>
  <c r="AF6" i="37"/>
  <c r="AP5" i="37"/>
  <c r="AH5" i="37"/>
  <c r="Z5" i="37"/>
  <c r="M21" i="39"/>
  <c r="R21" i="39"/>
  <c r="H22" i="41"/>
  <c r="H14" i="41"/>
  <c r="H6" i="41"/>
  <c r="H40" i="41"/>
  <c r="H30" i="41"/>
  <c r="H37" i="41"/>
  <c r="AJ4" i="37"/>
  <c r="AB4" i="37"/>
  <c r="AO13" i="37"/>
  <c r="AG13" i="37"/>
  <c r="AK11" i="37"/>
  <c r="AC11" i="37"/>
  <c r="AM10" i="37"/>
  <c r="AE10" i="37"/>
  <c r="AO9" i="37"/>
  <c r="AG9" i="37"/>
  <c r="Y9" i="37"/>
  <c r="AK7" i="37"/>
  <c r="AC7" i="37"/>
  <c r="AM6" i="37"/>
  <c r="AE6" i="37"/>
  <c r="AO5" i="37"/>
  <c r="AG5" i="37"/>
  <c r="Y5" i="37"/>
  <c r="Q21" i="39"/>
  <c r="H39" i="41"/>
  <c r="H28" i="41"/>
  <c r="H33" i="41"/>
  <c r="AF11" i="35"/>
  <c r="AC14" i="35"/>
  <c r="O15" i="36"/>
  <c r="Y4" i="37"/>
  <c r="AI4" i="37"/>
  <c r="AA4" i="37"/>
  <c r="AN13" i="37"/>
  <c r="AF13" i="37"/>
  <c r="AJ11" i="37"/>
  <c r="AB11" i="37"/>
  <c r="AL10" i="37"/>
  <c r="AD10" i="37"/>
  <c r="AN9" i="37"/>
  <c r="AF9" i="37"/>
  <c r="AJ7" i="37"/>
  <c r="AB7" i="37"/>
  <c r="AL6" i="37"/>
  <c r="AD6" i="37"/>
  <c r="AN5" i="37"/>
  <c r="AP13" i="38"/>
  <c r="H20" i="41"/>
  <c r="H12" i="41"/>
  <c r="H48" i="41"/>
  <c r="H38" i="41"/>
  <c r="H27" i="41"/>
  <c r="E4" i="41"/>
  <c r="A5" i="41"/>
  <c r="E17" i="41"/>
  <c r="E21" i="41"/>
  <c r="E18" i="41"/>
  <c r="A30" i="40"/>
  <c r="K56" i="40"/>
  <c r="K66" i="40"/>
  <c r="K57" i="40"/>
  <c r="K5" i="40"/>
  <c r="AA4" i="38"/>
  <c r="AE4" i="38"/>
  <c r="AI4" i="38"/>
  <c r="AM4" i="38"/>
  <c r="AA7" i="38"/>
  <c r="AE7" i="38"/>
  <c r="AI7" i="38"/>
  <c r="AM7" i="38"/>
  <c r="Z9" i="38"/>
  <c r="AD9" i="38"/>
  <c r="AH9" i="38"/>
  <c r="AL9" i="38"/>
  <c r="AP9" i="38"/>
  <c r="Z10" i="38"/>
  <c r="AD10" i="38"/>
  <c r="AH10" i="38"/>
  <c r="AL10" i="38"/>
  <c r="AP10" i="38"/>
  <c r="Z11" i="38"/>
  <c r="AD11" i="38"/>
  <c r="AH11" i="38"/>
  <c r="AL11" i="38"/>
  <c r="AP11" i="38"/>
  <c r="AB13" i="38"/>
  <c r="AF13" i="38"/>
  <c r="AJ13" i="38"/>
  <c r="AN13" i="38"/>
  <c r="Z4" i="38"/>
  <c r="AD4" i="38"/>
  <c r="AH4" i="38"/>
  <c r="AL4" i="38"/>
  <c r="AP4" i="38"/>
  <c r="Z5" i="38"/>
  <c r="AD5" i="38"/>
  <c r="AH5" i="38"/>
  <c r="AL5" i="38"/>
  <c r="AP5" i="38"/>
  <c r="Z6" i="38"/>
  <c r="AD6" i="38"/>
  <c r="AH6" i="38"/>
  <c r="AL6" i="38"/>
  <c r="AP6" i="38"/>
  <c r="Z7" i="38"/>
  <c r="AD7" i="38"/>
  <c r="AH7" i="38"/>
  <c r="AL7" i="38"/>
  <c r="AP7" i="38"/>
  <c r="Y9" i="38"/>
  <c r="AC9" i="38"/>
  <c r="AG9" i="38"/>
  <c r="AK9" i="38"/>
  <c r="AO9" i="38"/>
  <c r="Y10" i="38"/>
  <c r="AC10" i="38"/>
  <c r="AG10" i="38"/>
  <c r="AK10" i="38"/>
  <c r="AO10" i="38"/>
  <c r="Y11" i="38"/>
  <c r="AC11" i="38"/>
  <c r="AG11" i="38"/>
  <c r="AK11" i="38"/>
  <c r="AO11" i="38"/>
  <c r="AA13" i="38"/>
  <c r="AE13" i="38"/>
  <c r="AI13" i="38"/>
  <c r="AM13" i="38"/>
  <c r="AA6" i="38"/>
  <c r="AE6" i="38"/>
  <c r="AI6" i="38"/>
  <c r="AM6" i="38"/>
  <c r="AB5" i="38"/>
  <c r="AF5" i="38"/>
  <c r="AJ5" i="38"/>
  <c r="AN5" i="38"/>
  <c r="AB6" i="38"/>
  <c r="AF6" i="38"/>
  <c r="AJ6" i="38"/>
  <c r="AN6" i="38"/>
  <c r="AB7" i="38"/>
  <c r="AF7" i="38"/>
  <c r="AJ7" i="38"/>
  <c r="AN7" i="38"/>
  <c r="AA9" i="38"/>
  <c r="AE9" i="38"/>
  <c r="AI9" i="38"/>
  <c r="AM9" i="38"/>
  <c r="AA10" i="38"/>
  <c r="AE10" i="38"/>
  <c r="AI10" i="38"/>
  <c r="AM10" i="38"/>
  <c r="AA11" i="38"/>
  <c r="AE11" i="38"/>
  <c r="AI11" i="38"/>
  <c r="AM11" i="38"/>
  <c r="AC13" i="38"/>
  <c r="AG13" i="38"/>
  <c r="AK13" i="38"/>
  <c r="AO13" i="38"/>
  <c r="Y14" i="38"/>
  <c r="Y15" i="38"/>
  <c r="AA5" i="38"/>
  <c r="AE5" i="38"/>
  <c r="AI5" i="38"/>
  <c r="AM5" i="38"/>
  <c r="AB4" i="38"/>
  <c r="AF4" i="38"/>
  <c r="AJ4" i="38"/>
  <c r="AN4" i="38"/>
  <c r="Y4" i="38"/>
  <c r="AC4" i="38"/>
  <c r="AG4" i="38"/>
  <c r="AK4" i="38"/>
  <c r="AO4" i="38"/>
  <c r="Y5" i="38"/>
  <c r="AC5" i="38"/>
  <c r="AG5" i="38"/>
  <c r="AK5" i="38"/>
  <c r="AO5" i="38"/>
  <c r="Y6" i="38"/>
  <c r="AC6" i="38"/>
  <c r="AG6" i="38"/>
  <c r="AK6" i="38"/>
  <c r="AO6" i="38"/>
  <c r="Y7" i="38"/>
  <c r="AC7" i="38"/>
  <c r="AG7" i="38"/>
  <c r="AK7" i="38"/>
  <c r="AO7" i="38"/>
  <c r="AB9" i="38"/>
  <c r="AF9" i="38"/>
  <c r="AJ9" i="38"/>
  <c r="AN9" i="38"/>
  <c r="AB10" i="38"/>
  <c r="AF10" i="38"/>
  <c r="AJ10" i="38"/>
  <c r="AN10" i="38"/>
  <c r="AB11" i="38"/>
  <c r="AF11" i="38"/>
  <c r="AJ11" i="38"/>
  <c r="AN11" i="38"/>
  <c r="Z13" i="38"/>
  <c r="AD13" i="38"/>
  <c r="AH13" i="38"/>
  <c r="AL13" i="38"/>
  <c r="N4" i="36"/>
  <c r="P16" i="36"/>
  <c r="I12" i="36"/>
  <c r="L12" i="36" s="1"/>
  <c r="M16" i="36"/>
  <c r="J13" i="36"/>
  <c r="J6" i="36"/>
  <c r="N6" i="36" s="1"/>
  <c r="I11" i="36"/>
  <c r="I7" i="36"/>
  <c r="M15" i="36"/>
  <c r="Q15" i="36" s="1"/>
  <c r="O14" i="36"/>
  <c r="R14" i="36" s="1"/>
  <c r="M14" i="36"/>
  <c r="J11" i="36"/>
  <c r="N11" i="36" s="1"/>
  <c r="K9" i="36"/>
  <c r="O9" i="36" s="1"/>
  <c r="M8" i="36"/>
  <c r="K7" i="36"/>
  <c r="K5" i="36"/>
  <c r="O5" i="36" s="1"/>
  <c r="I6" i="36"/>
  <c r="K16" i="36"/>
  <c r="N16" i="36" s="1"/>
  <c r="Q16" i="36" s="1"/>
  <c r="T16" i="36" s="1"/>
  <c r="K12" i="36"/>
  <c r="N12" i="36" s="1"/>
  <c r="J9" i="36"/>
  <c r="M9" i="36" s="1"/>
  <c r="J7" i="36"/>
  <c r="J5" i="36"/>
  <c r="I4" i="36"/>
  <c r="L4" i="36" s="1"/>
  <c r="I13" i="36"/>
  <c r="L13" i="36" s="1"/>
  <c r="O13" i="36" s="1"/>
  <c r="P10" i="36"/>
  <c r="P14" i="36"/>
  <c r="Q14" i="36"/>
  <c r="P8" i="36"/>
  <c r="Q8" i="36"/>
  <c r="R15" i="36"/>
  <c r="P9" i="36"/>
  <c r="T10" i="36"/>
  <c r="X10" i="36" s="1"/>
  <c r="S10" i="36"/>
  <c r="O12" i="36"/>
  <c r="O8" i="36"/>
  <c r="P15" i="36"/>
  <c r="T15" i="36" s="1"/>
  <c r="N13" i="36"/>
  <c r="AX6" i="35"/>
  <c r="AL7" i="35"/>
  <c r="AX8" i="35"/>
  <c r="AX10" i="35"/>
  <c r="AC12" i="35"/>
  <c r="AI14" i="35"/>
  <c r="AX14" i="35"/>
  <c r="AI7" i="35"/>
  <c r="AX7" i="35"/>
  <c r="AU4" i="35"/>
  <c r="AL6" i="35"/>
  <c r="AI8" i="35"/>
  <c r="AC10" i="35"/>
  <c r="AL11" i="35"/>
  <c r="Z11" i="35"/>
  <c r="AX11" i="35" s="1"/>
  <c r="AF12" i="35"/>
  <c r="AL14" i="35"/>
  <c r="AI4" i="35"/>
  <c r="AX4" i="35"/>
  <c r="AC6" i="35"/>
  <c r="AO6" i="35"/>
  <c r="AR6" i="35"/>
  <c r="AU7" i="35"/>
  <c r="AC11" i="35"/>
  <c r="AO11" i="35"/>
  <c r="AR8" i="35"/>
  <c r="AL10" i="35"/>
  <c r="AO12" i="35"/>
  <c r="AC4" i="35"/>
  <c r="AO4" i="35"/>
  <c r="AF4" i="35"/>
  <c r="AL5" i="35"/>
  <c r="AX5" i="35"/>
  <c r="AI6" i="35"/>
  <c r="AF7" i="35"/>
  <c r="AR7" i="35"/>
  <c r="AL8" i="35"/>
  <c r="AF10" i="35"/>
  <c r="AR10" i="35"/>
  <c r="AI12" i="35"/>
  <c r="AU12" i="35"/>
  <c r="AF14" i="35"/>
  <c r="AR14" i="35"/>
  <c r="AU5" i="35"/>
  <c r="AC7" i="35"/>
  <c r="AU8" i="35"/>
  <c r="AO5" i="35"/>
  <c r="AC8" i="35"/>
  <c r="AO8" i="35"/>
  <c r="AI10" i="35"/>
  <c r="AU10" i="35"/>
  <c r="AR11" i="35"/>
  <c r="AL12" i="35"/>
  <c r="AF8" i="35"/>
  <c r="AL4" i="34"/>
  <c r="AI4" i="34"/>
  <c r="AX4" i="34"/>
  <c r="AC4" i="34"/>
  <c r="AO4" i="34"/>
  <c r="AU4" i="34"/>
  <c r="AF4" i="34"/>
  <c r="AR4" i="34"/>
  <c r="S16" i="32"/>
  <c r="I39" i="32"/>
  <c r="S39" i="32" s="1"/>
  <c r="S30" i="32"/>
  <c r="K32" i="32"/>
  <c r="U32" i="32" s="1"/>
  <c r="G34" i="32"/>
  <c r="Q34" i="32" s="1"/>
  <c r="I32" i="32"/>
  <c r="S32" i="32" s="1"/>
  <c r="E34" i="32"/>
  <c r="O34" i="32" s="1"/>
  <c r="I22" i="32"/>
  <c r="S22" i="32" s="1"/>
  <c r="S8" i="36" l="1"/>
  <c r="N7" i="36"/>
  <c r="E22" i="41"/>
  <c r="R13" i="36"/>
  <c r="L11" i="36"/>
  <c r="M11" i="36"/>
  <c r="Q11" i="36" s="1"/>
  <c r="O4" i="36"/>
  <c r="R4" i="36" s="1"/>
  <c r="T8" i="36"/>
  <c r="W8" i="36" s="1"/>
  <c r="M5" i="36"/>
  <c r="N5" i="36"/>
  <c r="R5" i="36" s="1"/>
  <c r="N9" i="36"/>
  <c r="R9" i="36" s="1"/>
  <c r="O16" i="36"/>
  <c r="S16" i="36" s="1"/>
  <c r="W16" i="36" s="1"/>
  <c r="L6" i="36"/>
  <c r="O6" i="36" s="1"/>
  <c r="R6" i="36" s="1"/>
  <c r="M6" i="36"/>
  <c r="M13" i="36"/>
  <c r="Q13" i="36" s="1"/>
  <c r="U13" i="36" s="1"/>
  <c r="M12" i="36"/>
  <c r="Q12" i="36" s="1"/>
  <c r="M4" i="36"/>
  <c r="Q4" i="36" s="1"/>
  <c r="U14" i="36"/>
  <c r="M7" i="36"/>
  <c r="Q7" i="36" s="1"/>
  <c r="L7" i="36"/>
  <c r="T14" i="36"/>
  <c r="S14" i="36"/>
  <c r="R8" i="36"/>
  <c r="V8" i="36" s="1"/>
  <c r="S9" i="36"/>
  <c r="U15" i="36"/>
  <c r="Q9" i="36"/>
  <c r="U9" i="36" s="1"/>
  <c r="S15" i="36"/>
  <c r="W15" i="36" s="1"/>
  <c r="V10" i="36"/>
  <c r="W10" i="36"/>
  <c r="R12" i="36"/>
  <c r="I38" i="32"/>
  <c r="S38" i="32" s="1"/>
  <c r="K39" i="32"/>
  <c r="U39" i="32" s="1"/>
  <c r="R16" i="36" l="1"/>
  <c r="P13" i="36"/>
  <c r="S13" i="36" s="1"/>
  <c r="V13" i="36" s="1"/>
  <c r="Y13" i="36" s="1"/>
  <c r="O7" i="36"/>
  <c r="P7" i="36"/>
  <c r="T7" i="36" s="1"/>
  <c r="O11" i="36"/>
  <c r="P11" i="36"/>
  <c r="T11" i="36" s="1"/>
  <c r="Z8" i="36"/>
  <c r="P12" i="36"/>
  <c r="P6" i="36"/>
  <c r="S6" i="36" s="1"/>
  <c r="Q6" i="36"/>
  <c r="U6" i="36" s="1"/>
  <c r="X14" i="36"/>
  <c r="U4" i="36"/>
  <c r="Q5" i="36"/>
  <c r="U5" i="36" s="1"/>
  <c r="P5" i="36"/>
  <c r="P4" i="36"/>
  <c r="T4" i="36" s="1"/>
  <c r="X4" i="36" s="1"/>
  <c r="W14" i="36"/>
  <c r="V14" i="36"/>
  <c r="X15" i="36"/>
  <c r="V9" i="36"/>
  <c r="V15" i="36"/>
  <c r="Z15" i="36" s="1"/>
  <c r="U8" i="36"/>
  <c r="U12" i="36"/>
  <c r="Y10" i="36"/>
  <c r="Z10" i="36"/>
  <c r="T13" i="36"/>
  <c r="X13" i="36" s="1"/>
  <c r="T9" i="36"/>
  <c r="X9" i="36" s="1"/>
  <c r="V16" i="36" l="1"/>
  <c r="Z16" i="36" s="1"/>
  <c r="U16" i="36"/>
  <c r="V6" i="36"/>
  <c r="S4" i="36"/>
  <c r="T12" i="36"/>
  <c r="X12" i="36" s="1"/>
  <c r="S12" i="36"/>
  <c r="S11" i="36"/>
  <c r="W11" i="36" s="1"/>
  <c r="R11" i="36"/>
  <c r="S7" i="36"/>
  <c r="W7" i="36" s="1"/>
  <c r="R7" i="36"/>
  <c r="S5" i="36"/>
  <c r="T5" i="36"/>
  <c r="X5" i="36" s="1"/>
  <c r="T6" i="36"/>
  <c r="X6" i="36" s="1"/>
  <c r="W13" i="36"/>
  <c r="Z13" i="36" s="1"/>
  <c r="W9" i="36"/>
  <c r="Z9" i="36" s="1"/>
  <c r="Y8" i="36"/>
  <c r="X8" i="36"/>
  <c r="Y9" i="36"/>
  <c r="Y15" i="36"/>
  <c r="Z14" i="36"/>
  <c r="Y14" i="36"/>
  <c r="Y16" i="36" l="1"/>
  <c r="X16" i="36"/>
  <c r="W4" i="36"/>
  <c r="V4" i="36"/>
  <c r="U11" i="36"/>
  <c r="V11" i="36"/>
  <c r="Z11" i="36" s="1"/>
  <c r="V5" i="36"/>
  <c r="W5" i="36"/>
  <c r="Y6" i="36"/>
  <c r="V7" i="36"/>
  <c r="Z7" i="36" s="1"/>
  <c r="U7" i="36"/>
  <c r="W12" i="36"/>
  <c r="V12" i="36"/>
  <c r="W6" i="36"/>
  <c r="Z6" i="36" s="1"/>
  <c r="X11" i="36" l="1"/>
  <c r="Y11" i="36"/>
  <c r="Y7" i="36"/>
  <c r="X7" i="36"/>
  <c r="Z4" i="36"/>
  <c r="Y4" i="36"/>
  <c r="Z12" i="36"/>
  <c r="Y12" i="36"/>
  <c r="Z5" i="36"/>
  <c r="Y5" i="36"/>
  <c r="K65" i="40" l="1"/>
  <c r="K67" i="40"/>
  <c r="J72" i="20" l="1"/>
  <c r="J73" i="20"/>
  <c r="J75" i="20"/>
  <c r="J77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6" i="20"/>
  <c r="J237" i="20"/>
  <c r="J238" i="20"/>
  <c r="J239" i="20"/>
  <c r="J240" i="20"/>
  <c r="J241" i="20"/>
  <c r="J242" i="20"/>
  <c r="J243" i="20"/>
  <c r="J244" i="20"/>
  <c r="J245" i="20"/>
  <c r="J246" i="20"/>
  <c r="J248" i="20"/>
  <c r="J249" i="20"/>
  <c r="J251" i="20"/>
  <c r="J252" i="20"/>
  <c r="J253" i="20"/>
  <c r="J254" i="20"/>
  <c r="J255" i="20"/>
  <c r="J256" i="20"/>
  <c r="J257" i="20"/>
  <c r="J258" i="20"/>
  <c r="J259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BM5" i="6" l="1"/>
  <c r="BP5" i="6"/>
  <c r="BS5" i="6"/>
  <c r="BV5" i="6"/>
  <c r="BY5" i="6"/>
  <c r="CB5" i="6"/>
  <c r="CE5" i="6"/>
  <c r="CH5" i="6"/>
  <c r="CK5" i="6"/>
  <c r="CN5" i="6"/>
  <c r="CQ5" i="6"/>
  <c r="CT5" i="6"/>
  <c r="CW5" i="6"/>
  <c r="CZ5" i="6"/>
  <c r="DC5" i="6"/>
  <c r="DF5" i="6"/>
  <c r="BM6" i="6"/>
  <c r="BP6" i="6"/>
  <c r="BS6" i="6"/>
  <c r="BV6" i="6"/>
  <c r="BY6" i="6"/>
  <c r="CB6" i="6"/>
  <c r="CE6" i="6"/>
  <c r="CH6" i="6"/>
  <c r="CK6" i="6"/>
  <c r="CN6" i="6"/>
  <c r="CQ6" i="6"/>
  <c r="CT6" i="6"/>
  <c r="CW6" i="6"/>
  <c r="CZ6" i="6"/>
  <c r="DC6" i="6"/>
  <c r="DF6" i="6"/>
  <c r="BJ7" i="6"/>
  <c r="BP7" i="6"/>
  <c r="BS7" i="6"/>
  <c r="BV7" i="6"/>
  <c r="BY7" i="6"/>
  <c r="CB7" i="6"/>
  <c r="CE7" i="6"/>
  <c r="CH7" i="6"/>
  <c r="CK7" i="6"/>
  <c r="CN7" i="6"/>
  <c r="CQ7" i="6"/>
  <c r="CT7" i="6"/>
  <c r="CW7" i="6"/>
  <c r="CZ7" i="6"/>
  <c r="DC7" i="6"/>
  <c r="DF7" i="6"/>
  <c r="BJ8" i="6"/>
  <c r="BM8" i="6"/>
  <c r="BS8" i="6"/>
  <c r="BV8" i="6"/>
  <c r="BY8" i="6"/>
  <c r="CB8" i="6"/>
  <c r="CE8" i="6"/>
  <c r="CH8" i="6"/>
  <c r="CK8" i="6"/>
  <c r="CN8" i="6"/>
  <c r="CQ8" i="6"/>
  <c r="CT8" i="6"/>
  <c r="CW8" i="6"/>
  <c r="CZ8" i="6"/>
  <c r="DC8" i="6"/>
  <c r="DF8" i="6"/>
  <c r="BJ9" i="6"/>
  <c r="BM9" i="6"/>
  <c r="BP9" i="6"/>
  <c r="BY9" i="6"/>
  <c r="CB9" i="6"/>
  <c r="CE9" i="6"/>
  <c r="CH9" i="6"/>
  <c r="CK9" i="6"/>
  <c r="CN9" i="6"/>
  <c r="CQ9" i="6"/>
  <c r="CT9" i="6"/>
  <c r="CW9" i="6"/>
  <c r="CZ9" i="6"/>
  <c r="DC9" i="6"/>
  <c r="DF9" i="6"/>
  <c r="BJ10" i="6"/>
  <c r="BM10" i="6"/>
  <c r="BP10" i="6"/>
  <c r="BS10" i="6"/>
  <c r="BY10" i="6"/>
  <c r="CB10" i="6"/>
  <c r="CE10" i="6"/>
  <c r="CH10" i="6"/>
  <c r="CK10" i="6"/>
  <c r="CN10" i="6"/>
  <c r="CQ10" i="6"/>
  <c r="CT10" i="6"/>
  <c r="CW10" i="6"/>
  <c r="CZ10" i="6"/>
  <c r="DC10" i="6"/>
  <c r="DF10" i="6"/>
  <c r="BJ11" i="6"/>
  <c r="BM11" i="6"/>
  <c r="BP11" i="6"/>
  <c r="BS11" i="6"/>
  <c r="BV11" i="6"/>
  <c r="CB11" i="6"/>
  <c r="CE11" i="6"/>
  <c r="CH11" i="6"/>
  <c r="CK11" i="6"/>
  <c r="CN11" i="6"/>
  <c r="CQ11" i="6"/>
  <c r="CT11" i="6"/>
  <c r="CW11" i="6"/>
  <c r="CZ11" i="6"/>
  <c r="DC11" i="6"/>
  <c r="DF11" i="6"/>
  <c r="BJ12" i="6"/>
  <c r="BM12" i="6"/>
  <c r="BP12" i="6"/>
  <c r="BS12" i="6"/>
  <c r="BV12" i="6"/>
  <c r="BY12" i="6"/>
  <c r="CE12" i="6"/>
  <c r="CH12" i="6"/>
  <c r="CK12" i="6"/>
  <c r="CN12" i="6"/>
  <c r="CQ12" i="6"/>
  <c r="CT12" i="6"/>
  <c r="CW12" i="6"/>
  <c r="CZ12" i="6"/>
  <c r="DC12" i="6"/>
  <c r="DF12" i="6"/>
  <c r="BJ13" i="6"/>
  <c r="BM13" i="6"/>
  <c r="BP13" i="6"/>
  <c r="BS13" i="6"/>
  <c r="BV13" i="6"/>
  <c r="BY13" i="6"/>
  <c r="CB13" i="6"/>
  <c r="CH13" i="6"/>
  <c r="CK13" i="6"/>
  <c r="CN13" i="6"/>
  <c r="CQ13" i="6"/>
  <c r="CT13" i="6"/>
  <c r="CW13" i="6"/>
  <c r="CZ13" i="6"/>
  <c r="DC13" i="6"/>
  <c r="DF13" i="6"/>
  <c r="BJ14" i="6"/>
  <c r="BM14" i="6"/>
  <c r="BP14" i="6"/>
  <c r="BS14" i="6"/>
  <c r="BV14" i="6"/>
  <c r="BY14" i="6"/>
  <c r="CB14" i="6"/>
  <c r="CE14" i="6"/>
  <c r="CN14" i="6"/>
  <c r="CQ14" i="6"/>
  <c r="CT14" i="6"/>
  <c r="CW14" i="6"/>
  <c r="CZ14" i="6"/>
  <c r="DC14" i="6"/>
  <c r="DF14" i="6"/>
  <c r="BJ15" i="6"/>
  <c r="BM15" i="6"/>
  <c r="BP15" i="6"/>
  <c r="BS15" i="6"/>
  <c r="BV15" i="6"/>
  <c r="BY15" i="6"/>
  <c r="CB15" i="6"/>
  <c r="CE15" i="6"/>
  <c r="CH15" i="6"/>
  <c r="CK15" i="6"/>
  <c r="CT15" i="6"/>
  <c r="CW15" i="6"/>
  <c r="CZ15" i="6"/>
  <c r="DC15" i="6"/>
  <c r="DF15" i="6"/>
  <c r="BJ16" i="6"/>
  <c r="BM16" i="6"/>
  <c r="BP16" i="6"/>
  <c r="BS16" i="6"/>
  <c r="BV16" i="6"/>
  <c r="BY16" i="6"/>
  <c r="CB16" i="6"/>
  <c r="CE16" i="6"/>
  <c r="CH16" i="6"/>
  <c r="CK16" i="6"/>
  <c r="CN16" i="6"/>
  <c r="CQ16" i="6"/>
  <c r="CW16" i="6"/>
  <c r="CZ16" i="6"/>
  <c r="DC16" i="6"/>
  <c r="DF16" i="6"/>
  <c r="BJ17" i="6"/>
  <c r="BM17" i="6"/>
  <c r="BP17" i="6"/>
  <c r="BS17" i="6"/>
  <c r="BV17" i="6"/>
  <c r="BY17" i="6"/>
  <c r="CB17" i="6"/>
  <c r="CE17" i="6"/>
  <c r="CH17" i="6"/>
  <c r="CK17" i="6"/>
  <c r="CN17" i="6"/>
  <c r="CQ17" i="6"/>
  <c r="CT17" i="6"/>
  <c r="DC17" i="6"/>
  <c r="DF17" i="6"/>
  <c r="BJ18" i="6"/>
  <c r="BM18" i="6"/>
  <c r="BP18" i="6"/>
  <c r="BS18" i="6"/>
  <c r="BV18" i="6"/>
  <c r="BY18" i="6"/>
  <c r="CB18" i="6"/>
  <c r="CE18" i="6"/>
  <c r="CH18" i="6"/>
  <c r="CK18" i="6"/>
  <c r="CN18" i="6"/>
  <c r="CQ18" i="6"/>
  <c r="CT18" i="6"/>
  <c r="CW18" i="6"/>
  <c r="CZ18" i="6"/>
  <c r="BJ36" i="6"/>
  <c r="BM36" i="6"/>
  <c r="BP36" i="6"/>
  <c r="BS36" i="6"/>
  <c r="BV36" i="6"/>
  <c r="BY36" i="6"/>
  <c r="CB36" i="6"/>
  <c r="CE36" i="6"/>
  <c r="CH36" i="6"/>
  <c r="CK36" i="6"/>
  <c r="CN36" i="6"/>
  <c r="CQ36" i="6"/>
  <c r="CT36" i="6"/>
  <c r="CW36" i="6"/>
  <c r="CZ36" i="6"/>
  <c r="DC36" i="6"/>
  <c r="DF36" i="6"/>
  <c r="BJ37" i="6"/>
  <c r="BM37" i="6"/>
  <c r="BP37" i="6"/>
  <c r="BS37" i="6"/>
  <c r="BV37" i="6"/>
  <c r="BY37" i="6"/>
  <c r="CB37" i="6"/>
  <c r="CE37" i="6"/>
  <c r="CH37" i="6"/>
  <c r="CK37" i="6"/>
  <c r="CN37" i="6"/>
  <c r="CQ37" i="6"/>
  <c r="CT37" i="6"/>
  <c r="CW37" i="6"/>
  <c r="CZ37" i="6"/>
  <c r="DC37" i="6"/>
  <c r="DF37" i="6"/>
  <c r="BJ42" i="6"/>
  <c r="BM42" i="6"/>
  <c r="BP42" i="6"/>
  <c r="BS42" i="6"/>
  <c r="BV42" i="6"/>
  <c r="BY42" i="6"/>
  <c r="CB42" i="6"/>
  <c r="CE42" i="6"/>
  <c r="CH42" i="6"/>
  <c r="CK42" i="6"/>
  <c r="CN42" i="6"/>
  <c r="CQ42" i="6"/>
  <c r="CT42" i="6"/>
  <c r="CW42" i="6"/>
  <c r="CZ42" i="6"/>
  <c r="DC42" i="6"/>
  <c r="DF42" i="6"/>
  <c r="BJ54" i="6"/>
  <c r="BM54" i="6"/>
  <c r="BP54" i="6"/>
  <c r="BS54" i="6"/>
  <c r="BV54" i="6"/>
  <c r="BY54" i="6"/>
  <c r="CB54" i="6"/>
  <c r="CE54" i="6"/>
  <c r="CH54" i="6"/>
  <c r="CK54" i="6"/>
  <c r="CN54" i="6"/>
  <c r="CQ54" i="6"/>
  <c r="CT54" i="6"/>
  <c r="CW54" i="6"/>
  <c r="CZ54" i="6"/>
  <c r="DC54" i="6"/>
  <c r="DF54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36" i="6"/>
  <c r="BG37" i="6"/>
  <c r="BG42" i="6"/>
  <c r="BG54" i="6"/>
  <c r="A38" i="6" l="1"/>
  <c r="A43" i="6"/>
  <c r="A44" i="6"/>
  <c r="A55" i="6"/>
  <c r="E5" i="6"/>
  <c r="E21" i="6"/>
  <c r="E22" i="6"/>
  <c r="E24" i="6"/>
  <c r="E25" i="6"/>
  <c r="E32" i="6"/>
  <c r="E33" i="6"/>
  <c r="E34" i="6"/>
  <c r="E35" i="6"/>
  <c r="E38" i="6"/>
  <c r="E39" i="6"/>
  <c r="E40" i="6"/>
  <c r="E41" i="6"/>
  <c r="E43" i="6"/>
  <c r="BG43" i="6" s="1"/>
  <c r="E45" i="6"/>
  <c r="E50" i="6"/>
  <c r="E52" i="6"/>
  <c r="E53" i="6"/>
  <c r="BG1" i="6"/>
  <c r="BJ8" i="31"/>
  <c r="BM8" i="31"/>
  <c r="BP8" i="31"/>
  <c r="BS8" i="31"/>
  <c r="BV8" i="31"/>
  <c r="BY8" i="31"/>
  <c r="CB8" i="31"/>
  <c r="CE8" i="31"/>
  <c r="CH8" i="31"/>
  <c r="CK8" i="31"/>
  <c r="CN8" i="31"/>
  <c r="CQ8" i="31"/>
  <c r="CT8" i="31"/>
  <c r="CW8" i="31"/>
  <c r="CZ8" i="31"/>
  <c r="DC8" i="31"/>
  <c r="DF8" i="31"/>
  <c r="BM9" i="31"/>
  <c r="BP9" i="31"/>
  <c r="BS9" i="31"/>
  <c r="BV9" i="31"/>
  <c r="BY9" i="31"/>
  <c r="CB9" i="31"/>
  <c r="CE9" i="31"/>
  <c r="CH9" i="31"/>
  <c r="CK9" i="31"/>
  <c r="CN9" i="31"/>
  <c r="CQ9" i="31"/>
  <c r="CT9" i="31"/>
  <c r="CW9" i="31"/>
  <c r="CZ9" i="31"/>
  <c r="DC9" i="31"/>
  <c r="DF9" i="31"/>
  <c r="BJ10" i="31"/>
  <c r="BP10" i="31"/>
  <c r="BS10" i="31"/>
  <c r="BV10" i="31"/>
  <c r="BY10" i="31"/>
  <c r="CB10" i="31"/>
  <c r="CE10" i="31"/>
  <c r="CH10" i="31"/>
  <c r="CK10" i="31"/>
  <c r="CN10" i="31"/>
  <c r="CQ10" i="31"/>
  <c r="CT10" i="31"/>
  <c r="CW10" i="31"/>
  <c r="CZ10" i="31"/>
  <c r="DC10" i="31"/>
  <c r="DF10" i="31"/>
  <c r="BJ11" i="31"/>
  <c r="BM11" i="31"/>
  <c r="BS11" i="31"/>
  <c r="BV11" i="31"/>
  <c r="BY11" i="31"/>
  <c r="CB11" i="31"/>
  <c r="CE11" i="31"/>
  <c r="CH11" i="31"/>
  <c r="CK11" i="31"/>
  <c r="CN11" i="31"/>
  <c r="CQ11" i="31"/>
  <c r="CT11" i="31"/>
  <c r="CW11" i="31"/>
  <c r="CZ11" i="31"/>
  <c r="DC11" i="31"/>
  <c r="DF11" i="31"/>
  <c r="BJ12" i="31"/>
  <c r="BM12" i="31"/>
  <c r="BP12" i="31"/>
  <c r="BV12" i="31"/>
  <c r="BY12" i="31"/>
  <c r="CB12" i="31"/>
  <c r="CE12" i="31"/>
  <c r="CH12" i="31"/>
  <c r="CK12" i="31"/>
  <c r="CN12" i="31"/>
  <c r="CQ12" i="31"/>
  <c r="CT12" i="31"/>
  <c r="CW12" i="31"/>
  <c r="CZ12" i="31"/>
  <c r="DC12" i="31"/>
  <c r="DF12" i="31"/>
  <c r="BJ13" i="31"/>
  <c r="BM13" i="31"/>
  <c r="BP13" i="31"/>
  <c r="BS13" i="31"/>
  <c r="BY13" i="31"/>
  <c r="CB13" i="31"/>
  <c r="CE13" i="31"/>
  <c r="CH13" i="31"/>
  <c r="CK13" i="31"/>
  <c r="CN13" i="31"/>
  <c r="CQ13" i="31"/>
  <c r="CT13" i="31"/>
  <c r="CW13" i="31"/>
  <c r="CZ13" i="31"/>
  <c r="DC13" i="31"/>
  <c r="DF13" i="31"/>
  <c r="BJ14" i="31"/>
  <c r="BM14" i="31"/>
  <c r="BP14" i="31"/>
  <c r="BS14" i="31"/>
  <c r="BV14" i="31"/>
  <c r="CB14" i="31"/>
  <c r="CE14" i="31"/>
  <c r="CH14" i="31"/>
  <c r="CK14" i="31"/>
  <c r="CN14" i="31"/>
  <c r="CQ14" i="31"/>
  <c r="CT14" i="31"/>
  <c r="CW14" i="31"/>
  <c r="CZ14" i="31"/>
  <c r="DC14" i="31"/>
  <c r="DF14" i="31"/>
  <c r="BJ15" i="31"/>
  <c r="BM15" i="31"/>
  <c r="BP15" i="31"/>
  <c r="BS15" i="31"/>
  <c r="BV15" i="31"/>
  <c r="BY15" i="31"/>
  <c r="CE15" i="31"/>
  <c r="CH15" i="31"/>
  <c r="CK15" i="31"/>
  <c r="CN15" i="31"/>
  <c r="CQ15" i="31"/>
  <c r="CT15" i="31"/>
  <c r="CW15" i="31"/>
  <c r="CZ15" i="31"/>
  <c r="DC15" i="31"/>
  <c r="DF15" i="31"/>
  <c r="BJ16" i="31"/>
  <c r="BM16" i="31"/>
  <c r="BP16" i="31"/>
  <c r="BS16" i="31"/>
  <c r="BV16" i="31"/>
  <c r="BY16" i="31"/>
  <c r="CB16" i="31"/>
  <c r="CH16" i="31"/>
  <c r="CK16" i="31"/>
  <c r="CN16" i="31"/>
  <c r="CQ16" i="31"/>
  <c r="CT16" i="31"/>
  <c r="CW16" i="31"/>
  <c r="CZ16" i="31"/>
  <c r="DC16" i="31"/>
  <c r="DF16" i="31"/>
  <c r="BJ17" i="31"/>
  <c r="BM17" i="31"/>
  <c r="BP17" i="31"/>
  <c r="BS17" i="31"/>
  <c r="BV17" i="31"/>
  <c r="BY17" i="31"/>
  <c r="CB17" i="31"/>
  <c r="CE17" i="31"/>
  <c r="CN17" i="31"/>
  <c r="CQ17" i="31"/>
  <c r="CT17" i="31"/>
  <c r="CW17" i="31"/>
  <c r="CZ17" i="31"/>
  <c r="DC17" i="31"/>
  <c r="DF17" i="31"/>
  <c r="BJ18" i="31"/>
  <c r="BM18" i="31"/>
  <c r="BP18" i="31"/>
  <c r="BS18" i="31"/>
  <c r="BV18" i="31"/>
  <c r="BY18" i="31"/>
  <c r="CB18" i="31"/>
  <c r="CE18" i="31"/>
  <c r="CH18" i="31"/>
  <c r="CK18" i="31"/>
  <c r="CT18" i="31"/>
  <c r="CW18" i="31"/>
  <c r="CZ18" i="31"/>
  <c r="DC18" i="31"/>
  <c r="DF18" i="31"/>
  <c r="BJ19" i="31"/>
  <c r="BM19" i="31"/>
  <c r="BP19" i="31"/>
  <c r="BS19" i="31"/>
  <c r="BV19" i="31"/>
  <c r="BY19" i="31"/>
  <c r="CB19" i="31"/>
  <c r="CE19" i="31"/>
  <c r="CH19" i="31"/>
  <c r="CK19" i="31"/>
  <c r="CN19" i="31"/>
  <c r="CQ19" i="31"/>
  <c r="CW19" i="31"/>
  <c r="CZ19" i="31"/>
  <c r="DC19" i="31"/>
  <c r="DF19" i="31"/>
  <c r="BJ20" i="31"/>
  <c r="BM20" i="31"/>
  <c r="BP20" i="31"/>
  <c r="BS20" i="31"/>
  <c r="BV20" i="31"/>
  <c r="BY20" i="31"/>
  <c r="CB20" i="31"/>
  <c r="CE20" i="31"/>
  <c r="CH20" i="31"/>
  <c r="CK20" i="31"/>
  <c r="CN20" i="31"/>
  <c r="CQ20" i="31"/>
  <c r="CT20" i="31"/>
  <c r="CZ20" i="31"/>
  <c r="DC20" i="31"/>
  <c r="DF20" i="31"/>
  <c r="BJ21" i="31"/>
  <c r="BM21" i="31"/>
  <c r="BP21" i="31"/>
  <c r="BS21" i="31"/>
  <c r="BV21" i="31"/>
  <c r="BY21" i="31"/>
  <c r="CB21" i="31"/>
  <c r="CE21" i="31"/>
  <c r="CH21" i="31"/>
  <c r="CK21" i="31"/>
  <c r="CN21" i="31"/>
  <c r="CQ21" i="31"/>
  <c r="CT21" i="31"/>
  <c r="CW21" i="31"/>
  <c r="DC21" i="31"/>
  <c r="DF21" i="31"/>
  <c r="BJ22" i="31"/>
  <c r="BM22" i="31"/>
  <c r="BP22" i="31"/>
  <c r="BS22" i="31"/>
  <c r="BV22" i="31"/>
  <c r="BY22" i="31"/>
  <c r="CB22" i="31"/>
  <c r="CE22" i="31"/>
  <c r="CH22" i="31"/>
  <c r="CK22" i="31"/>
  <c r="CN22" i="31"/>
  <c r="CQ22" i="31"/>
  <c r="CT22" i="31"/>
  <c r="CW22" i="31"/>
  <c r="CZ22" i="31"/>
  <c r="BJ30" i="31"/>
  <c r="BM30" i="31"/>
  <c r="BP30" i="31"/>
  <c r="BS30" i="31"/>
  <c r="BV30" i="31"/>
  <c r="BY30" i="31"/>
  <c r="CB30" i="31"/>
  <c r="CE30" i="31"/>
  <c r="CH30" i="31"/>
  <c r="CK30" i="31"/>
  <c r="CN30" i="31"/>
  <c r="CQ30" i="31"/>
  <c r="CT30" i="31"/>
  <c r="CW30" i="31"/>
  <c r="CZ30" i="31"/>
  <c r="DC30" i="31"/>
  <c r="DF30" i="31"/>
  <c r="BJ31" i="31"/>
  <c r="BM31" i="31"/>
  <c r="BP31" i="31"/>
  <c r="BS31" i="31"/>
  <c r="BV31" i="31"/>
  <c r="BY31" i="31"/>
  <c r="CB31" i="31"/>
  <c r="CE31" i="31"/>
  <c r="CH31" i="31"/>
  <c r="CK31" i="31"/>
  <c r="CN31" i="31"/>
  <c r="CQ31" i="31"/>
  <c r="CT31" i="31"/>
  <c r="CW31" i="31"/>
  <c r="CZ31" i="31"/>
  <c r="DC31" i="31"/>
  <c r="DF31" i="31"/>
  <c r="BJ32" i="31"/>
  <c r="BM32" i="31"/>
  <c r="BP32" i="31"/>
  <c r="BS32" i="31"/>
  <c r="BV32" i="31"/>
  <c r="BY32" i="31"/>
  <c r="CB32" i="31"/>
  <c r="CE32" i="31"/>
  <c r="CH32" i="31"/>
  <c r="CK32" i="31"/>
  <c r="CN32" i="31"/>
  <c r="CQ32" i="31"/>
  <c r="CT32" i="31"/>
  <c r="CW32" i="31"/>
  <c r="CZ32" i="31"/>
  <c r="DC32" i="31"/>
  <c r="DF32" i="31"/>
  <c r="BJ36" i="31"/>
  <c r="BM36" i="31"/>
  <c r="BP36" i="31"/>
  <c r="BS36" i="31"/>
  <c r="BV36" i="31"/>
  <c r="BY36" i="31"/>
  <c r="CB36" i="31"/>
  <c r="CE36" i="31"/>
  <c r="CH36" i="31"/>
  <c r="CK36" i="31"/>
  <c r="CN36" i="31"/>
  <c r="CQ36" i="31"/>
  <c r="CT36" i="31"/>
  <c r="CW36" i="31"/>
  <c r="CZ36" i="31"/>
  <c r="DC36" i="31"/>
  <c r="DF36" i="31"/>
  <c r="BJ47" i="31"/>
  <c r="BM47" i="31"/>
  <c r="BP47" i="31"/>
  <c r="BS47" i="31"/>
  <c r="BV47" i="31"/>
  <c r="BY47" i="31"/>
  <c r="CB47" i="31"/>
  <c r="CE47" i="31"/>
  <c r="CH47" i="31"/>
  <c r="CK47" i="31"/>
  <c r="CN47" i="31"/>
  <c r="CQ47" i="31"/>
  <c r="CT47" i="31"/>
  <c r="CW47" i="31"/>
  <c r="CZ47" i="31"/>
  <c r="DC47" i="31"/>
  <c r="DF47" i="31"/>
  <c r="BJ48" i="31"/>
  <c r="BM48" i="31"/>
  <c r="BP48" i="31"/>
  <c r="BS48" i="31"/>
  <c r="BV48" i="31"/>
  <c r="BY48" i="31"/>
  <c r="CB48" i="31"/>
  <c r="CE48" i="31"/>
  <c r="CH48" i="31"/>
  <c r="CK48" i="31"/>
  <c r="CN48" i="31"/>
  <c r="CQ48" i="31"/>
  <c r="CT48" i="31"/>
  <c r="CW48" i="31"/>
  <c r="CZ48" i="31"/>
  <c r="DC48" i="31"/>
  <c r="DF48" i="31"/>
  <c r="BG9" i="31"/>
  <c r="BG10" i="31"/>
  <c r="BG11" i="31"/>
  <c r="BG12" i="31"/>
  <c r="BG13" i="31"/>
  <c r="BG14" i="31"/>
  <c r="BG15" i="31"/>
  <c r="BG16" i="31"/>
  <c r="BG17" i="31"/>
  <c r="BG18" i="31"/>
  <c r="BG19" i="31"/>
  <c r="BG20" i="31"/>
  <c r="BG21" i="31"/>
  <c r="BG22" i="31"/>
  <c r="BG30" i="31"/>
  <c r="BG31" i="31"/>
  <c r="BG32" i="31"/>
  <c r="BG36" i="31"/>
  <c r="BG47" i="31"/>
  <c r="BG48" i="31"/>
  <c r="AC5" i="5"/>
  <c r="AC6" i="5"/>
  <c r="AC7" i="5"/>
  <c r="AC8" i="5"/>
  <c r="AC9" i="5"/>
  <c r="AC14" i="5"/>
  <c r="AC15" i="5"/>
  <c r="AC22" i="5"/>
  <c r="AC29" i="5"/>
  <c r="AC37" i="5"/>
  <c r="BG31" i="4"/>
  <c r="BG32" i="4"/>
  <c r="BG33" i="4"/>
  <c r="BG34" i="4"/>
  <c r="BG35" i="4"/>
  <c r="A27" i="4"/>
  <c r="A28" i="4"/>
  <c r="BG28" i="4" s="1"/>
  <c r="A29" i="4"/>
  <c r="BG29" i="4" s="1"/>
  <c r="A30" i="4"/>
  <c r="BG30" i="4" s="1"/>
  <c r="A31" i="4"/>
  <c r="A32" i="4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8" i="31"/>
  <c r="CB38" i="6" l="1"/>
  <c r="CZ38" i="6"/>
  <c r="BM43" i="6"/>
  <c r="CK43" i="6"/>
  <c r="BJ44" i="6"/>
  <c r="CH44" i="6"/>
  <c r="DF44" i="6"/>
  <c r="BY55" i="6"/>
  <c r="CW55" i="6"/>
  <c r="BP43" i="6"/>
  <c r="CN43" i="6"/>
  <c r="CK44" i="6"/>
  <c r="CE38" i="6"/>
  <c r="DC38" i="6"/>
  <c r="BM44" i="6"/>
  <c r="BJ38" i="6"/>
  <c r="CH38" i="6"/>
  <c r="DF38" i="6"/>
  <c r="BS43" i="6"/>
  <c r="CQ43" i="6"/>
  <c r="BP44" i="6"/>
  <c r="CN44" i="6"/>
  <c r="BM38" i="6"/>
  <c r="CK38" i="6"/>
  <c r="BV43" i="6"/>
  <c r="CT43" i="6"/>
  <c r="BS44" i="6"/>
  <c r="CQ44" i="6"/>
  <c r="BJ55" i="6"/>
  <c r="CH55" i="6"/>
  <c r="DF55" i="6"/>
  <c r="CW43" i="6"/>
  <c r="BP38" i="6"/>
  <c r="CN38" i="6"/>
  <c r="BY43" i="6"/>
  <c r="BV44" i="6"/>
  <c r="BS38" i="6"/>
  <c r="CQ38" i="6"/>
  <c r="CB43" i="6"/>
  <c r="CZ43" i="6"/>
  <c r="BV38" i="6"/>
  <c r="CT38" i="6"/>
  <c r="CE43" i="6"/>
  <c r="DC43" i="6"/>
  <c r="CB44" i="6"/>
  <c r="CZ44" i="6"/>
  <c r="CW44" i="6"/>
  <c r="BP55" i="6"/>
  <c r="CT55" i="6"/>
  <c r="BV55" i="6"/>
  <c r="BY38" i="6"/>
  <c r="DC44" i="6"/>
  <c r="BS55" i="6"/>
  <c r="CZ55" i="6"/>
  <c r="DC55" i="6"/>
  <c r="CB55" i="6"/>
  <c r="CT44" i="6"/>
  <c r="CW38" i="6"/>
  <c r="BJ43" i="6"/>
  <c r="CH43" i="6"/>
  <c r="CQ55" i="6"/>
  <c r="DF43" i="6"/>
  <c r="CE55" i="6"/>
  <c r="CN55" i="6"/>
  <c r="BY44" i="6"/>
  <c r="CK55" i="6"/>
  <c r="BM55" i="6"/>
  <c r="CE44" i="6"/>
  <c r="BG38" i="6"/>
  <c r="E57" i="6"/>
  <c r="E56" i="6"/>
  <c r="E55" i="6"/>
  <c r="BG55" i="6" s="1"/>
  <c r="E51" i="6"/>
  <c r="E49" i="6"/>
  <c r="E48" i="6"/>
  <c r="E47" i="6"/>
  <c r="E46" i="6"/>
  <c r="E44" i="6"/>
  <c r="BG44" i="6" s="1"/>
  <c r="E31" i="6"/>
  <c r="E27" i="6"/>
  <c r="E28" i="6"/>
  <c r="E29" i="6"/>
  <c r="E30" i="6"/>
  <c r="E26" i="6"/>
  <c r="E4" i="6"/>
  <c r="E20" i="6" l="1"/>
  <c r="E19" i="6"/>
  <c r="E23" i="6"/>
  <c r="A52" i="31" l="1"/>
  <c r="A51" i="31"/>
  <c r="A50" i="31"/>
  <c r="A49" i="31"/>
  <c r="A46" i="31"/>
  <c r="A45" i="31"/>
  <c r="A44" i="31"/>
  <c r="A43" i="31"/>
  <c r="A42" i="31"/>
  <c r="A41" i="31"/>
  <c r="A40" i="31"/>
  <c r="A39" i="31"/>
  <c r="A38" i="31"/>
  <c r="A37" i="31"/>
  <c r="A35" i="31"/>
  <c r="A34" i="31"/>
  <c r="A33" i="31"/>
  <c r="A29" i="31"/>
  <c r="A28" i="31"/>
  <c r="A27" i="31"/>
  <c r="A26" i="31"/>
  <c r="A25" i="31"/>
  <c r="A24" i="31"/>
  <c r="A23" i="31"/>
  <c r="A7" i="31"/>
  <c r="A6" i="31"/>
  <c r="A5" i="31"/>
  <c r="A4" i="31"/>
  <c r="BG1" i="31"/>
  <c r="BG4" i="31" s="1"/>
  <c r="AF4" i="5"/>
  <c r="AI4" i="5"/>
  <c r="AL4" i="5"/>
  <c r="AO4" i="5"/>
  <c r="AR4" i="5"/>
  <c r="AU4" i="5"/>
  <c r="AX4" i="5"/>
  <c r="AI5" i="5"/>
  <c r="AL5" i="5"/>
  <c r="AO5" i="5"/>
  <c r="AR5" i="5"/>
  <c r="AU5" i="5"/>
  <c r="AX5" i="5"/>
  <c r="AF6" i="5"/>
  <c r="AL6" i="5"/>
  <c r="AO6" i="5"/>
  <c r="AR6" i="5"/>
  <c r="AU6" i="5"/>
  <c r="AX6" i="5"/>
  <c r="AF7" i="5"/>
  <c r="AI7" i="5"/>
  <c r="AO7" i="5"/>
  <c r="AR7" i="5"/>
  <c r="AU7" i="5"/>
  <c r="AX7" i="5"/>
  <c r="AF8" i="5"/>
  <c r="AI8" i="5"/>
  <c r="AL8" i="5"/>
  <c r="AU8" i="5"/>
  <c r="AX8" i="5"/>
  <c r="AF9" i="5"/>
  <c r="AI9" i="5"/>
  <c r="AL9" i="5"/>
  <c r="AO9" i="5"/>
  <c r="AR9" i="5"/>
  <c r="AF14" i="5"/>
  <c r="AI14" i="5"/>
  <c r="AL14" i="5"/>
  <c r="AO14" i="5"/>
  <c r="AR14" i="5"/>
  <c r="AU14" i="5"/>
  <c r="AX14" i="5"/>
  <c r="AF15" i="5"/>
  <c r="AI15" i="5"/>
  <c r="AL15" i="5"/>
  <c r="AO15" i="5"/>
  <c r="AR15" i="5"/>
  <c r="AU15" i="5"/>
  <c r="AX15" i="5"/>
  <c r="AF22" i="5"/>
  <c r="AI22" i="5"/>
  <c r="AL22" i="5"/>
  <c r="AO22" i="5"/>
  <c r="AR22" i="5"/>
  <c r="AU22" i="5"/>
  <c r="AX22" i="5"/>
  <c r="AF29" i="5"/>
  <c r="AI29" i="5"/>
  <c r="AL29" i="5"/>
  <c r="AO29" i="5"/>
  <c r="AR29" i="5"/>
  <c r="AU29" i="5"/>
  <c r="AX29" i="5"/>
  <c r="AF37" i="5"/>
  <c r="AI37" i="5"/>
  <c r="AL37" i="5"/>
  <c r="AO37" i="5"/>
  <c r="AR37" i="5"/>
  <c r="AU37" i="5"/>
  <c r="AX37" i="5"/>
  <c r="AF42" i="5"/>
  <c r="AI42" i="5"/>
  <c r="AL42" i="5"/>
  <c r="AO42" i="5"/>
  <c r="AR42" i="5"/>
  <c r="AU42" i="5"/>
  <c r="AX42" i="5"/>
  <c r="AC1" i="5"/>
  <c r="Y23" i="28"/>
  <c r="AB23" i="28"/>
  <c r="AC23" i="28"/>
  <c r="AD23" i="28"/>
  <c r="AH23" i="28"/>
  <c r="AI23" i="28"/>
  <c r="AJ23" i="28"/>
  <c r="AK23" i="28"/>
  <c r="AL23" i="28"/>
  <c r="BM4" i="31" l="1"/>
  <c r="CK4" i="31"/>
  <c r="BJ5" i="31"/>
  <c r="CH5" i="31"/>
  <c r="DF5" i="31"/>
  <c r="CE6" i="31"/>
  <c r="DC6" i="31"/>
  <c r="CB7" i="31"/>
  <c r="CZ7" i="31"/>
  <c r="CE23" i="31"/>
  <c r="DC23" i="31"/>
  <c r="CB24" i="31"/>
  <c r="CZ24" i="31"/>
  <c r="BY25" i="31"/>
  <c r="CW25" i="31"/>
  <c r="BV26" i="31"/>
  <c r="CT26" i="31"/>
  <c r="BS27" i="31"/>
  <c r="CQ27" i="31"/>
  <c r="BP28" i="31"/>
  <c r="CN28" i="31"/>
  <c r="BM29" i="31"/>
  <c r="CK29" i="31"/>
  <c r="BY33" i="31"/>
  <c r="CW33" i="31"/>
  <c r="BV34" i="31"/>
  <c r="CT34" i="31"/>
  <c r="BS35" i="31"/>
  <c r="CQ35" i="31"/>
  <c r="BM37" i="31"/>
  <c r="CK37" i="31"/>
  <c r="BJ38" i="31"/>
  <c r="CH38" i="31"/>
  <c r="DF38" i="31"/>
  <c r="CE39" i="31"/>
  <c r="DC39" i="31"/>
  <c r="CB40" i="31"/>
  <c r="CZ40" i="31"/>
  <c r="BY41" i="31"/>
  <c r="CW41" i="31"/>
  <c r="BV42" i="31"/>
  <c r="CT42" i="31"/>
  <c r="BS43" i="31"/>
  <c r="CQ43" i="31"/>
  <c r="BP44" i="31"/>
  <c r="CN44" i="31"/>
  <c r="BM45" i="31"/>
  <c r="CK45" i="31"/>
  <c r="BJ46" i="31"/>
  <c r="CH46" i="31"/>
  <c r="DF46" i="31"/>
  <c r="BY49" i="31"/>
  <c r="CW49" i="31"/>
  <c r="BV50" i="31"/>
  <c r="CT50" i="31"/>
  <c r="BS51" i="31"/>
  <c r="CQ51" i="31"/>
  <c r="BP52" i="31"/>
  <c r="CN52" i="31"/>
  <c r="BG6" i="31"/>
  <c r="BG23" i="31"/>
  <c r="BG39" i="31"/>
  <c r="BP4" i="31"/>
  <c r="CN4" i="31"/>
  <c r="BM5" i="31"/>
  <c r="CK5" i="31"/>
  <c r="BJ6" i="31"/>
  <c r="CH6" i="31"/>
  <c r="DF6" i="31"/>
  <c r="CE7" i="31"/>
  <c r="DC7" i="31"/>
  <c r="BJ23" i="31"/>
  <c r="CH23" i="31"/>
  <c r="DF23" i="31"/>
  <c r="CE24" i="31"/>
  <c r="DC24" i="31"/>
  <c r="CB25" i="31"/>
  <c r="CZ25" i="31"/>
  <c r="BY26" i="31"/>
  <c r="CW26" i="31"/>
  <c r="BV27" i="31"/>
  <c r="CT27" i="31"/>
  <c r="BS28" i="31"/>
  <c r="CQ28" i="31"/>
  <c r="BP29" i="31"/>
  <c r="CN29" i="31"/>
  <c r="CB33" i="31"/>
  <c r="CZ33" i="31"/>
  <c r="BY34" i="31"/>
  <c r="CW34" i="31"/>
  <c r="BV35" i="31"/>
  <c r="CT35" i="31"/>
  <c r="BP37" i="31"/>
  <c r="CN37" i="31"/>
  <c r="BM38" i="31"/>
  <c r="CK38" i="31"/>
  <c r="BJ39" i="31"/>
  <c r="CH39" i="31"/>
  <c r="DF39" i="31"/>
  <c r="CE40" i="31"/>
  <c r="DC40" i="31"/>
  <c r="CB41" i="31"/>
  <c r="CZ41" i="31"/>
  <c r="BY42" i="31"/>
  <c r="CW42" i="31"/>
  <c r="BV43" i="31"/>
  <c r="CT43" i="31"/>
  <c r="BS44" i="31"/>
  <c r="CQ44" i="31"/>
  <c r="BP45" i="31"/>
  <c r="CN45" i="31"/>
  <c r="BM46" i="31"/>
  <c r="CK46" i="31"/>
  <c r="CB49" i="31"/>
  <c r="CZ49" i="31"/>
  <c r="BY50" i="31"/>
  <c r="CW50" i="31"/>
  <c r="BV51" i="31"/>
  <c r="CT51" i="31"/>
  <c r="BS52" i="31"/>
  <c r="CQ52" i="31"/>
  <c r="BG7" i="31"/>
  <c r="BG24" i="31"/>
  <c r="BG40" i="31"/>
  <c r="BS4" i="31"/>
  <c r="CQ4" i="31"/>
  <c r="BP5" i="31"/>
  <c r="CN5" i="31"/>
  <c r="BM6" i="31"/>
  <c r="CK6" i="31"/>
  <c r="BJ7" i="31"/>
  <c r="CH7" i="31"/>
  <c r="DF7" i="31"/>
  <c r="BM23" i="31"/>
  <c r="CK23" i="31"/>
  <c r="BJ24" i="31"/>
  <c r="CH24" i="31"/>
  <c r="DF24" i="31"/>
  <c r="CE25" i="31"/>
  <c r="DC25" i="31"/>
  <c r="CB26" i="31"/>
  <c r="CZ26" i="31"/>
  <c r="BY27" i="31"/>
  <c r="CW27" i="31"/>
  <c r="BV28" i="31"/>
  <c r="CT28" i="31"/>
  <c r="BS29" i="31"/>
  <c r="CQ29" i="31"/>
  <c r="CE33" i="31"/>
  <c r="DC33" i="31"/>
  <c r="CB34" i="31"/>
  <c r="CZ34" i="31"/>
  <c r="BY35" i="31"/>
  <c r="CW35" i="31"/>
  <c r="BS37" i="31"/>
  <c r="CQ37" i="31"/>
  <c r="BP38" i="31"/>
  <c r="CN38" i="31"/>
  <c r="BM39" i="31"/>
  <c r="CK39" i="31"/>
  <c r="BJ40" i="31"/>
  <c r="CH40" i="31"/>
  <c r="DF40" i="31"/>
  <c r="CE41" i="31"/>
  <c r="DC41" i="31"/>
  <c r="CB42" i="31"/>
  <c r="CZ42" i="31"/>
  <c r="BY43" i="31"/>
  <c r="CW43" i="31"/>
  <c r="BV44" i="31"/>
  <c r="CT44" i="31"/>
  <c r="BS45" i="31"/>
  <c r="CQ45" i="31"/>
  <c r="BP46" i="31"/>
  <c r="CN46" i="31"/>
  <c r="CE49" i="31"/>
  <c r="DC49" i="31"/>
  <c r="CB50" i="31"/>
  <c r="CZ50" i="31"/>
  <c r="BY51" i="31"/>
  <c r="CW51" i="31"/>
  <c r="BV52" i="31"/>
  <c r="CT52" i="31"/>
  <c r="BG25" i="31"/>
  <c r="BG33" i="31"/>
  <c r="BG41" i="31"/>
  <c r="BG49" i="31"/>
  <c r="BV4" i="31"/>
  <c r="CT4" i="31"/>
  <c r="BS5" i="31"/>
  <c r="CQ5" i="31"/>
  <c r="BP6" i="31"/>
  <c r="CN6" i="31"/>
  <c r="BM7" i="31"/>
  <c r="CK7" i="31"/>
  <c r="BP23" i="31"/>
  <c r="CN23" i="31"/>
  <c r="BM24" i="31"/>
  <c r="CK24" i="31"/>
  <c r="BJ25" i="31"/>
  <c r="CH25" i="31"/>
  <c r="DF25" i="31"/>
  <c r="CE26" i="31"/>
  <c r="DC26" i="31"/>
  <c r="CB27" i="31"/>
  <c r="CZ27" i="31"/>
  <c r="BY28" i="31"/>
  <c r="CW28" i="31"/>
  <c r="BV29" i="31"/>
  <c r="CT29" i="31"/>
  <c r="BJ33" i="31"/>
  <c r="CH33" i="31"/>
  <c r="DF33" i="31"/>
  <c r="CE34" i="31"/>
  <c r="DC34" i="31"/>
  <c r="CB35" i="31"/>
  <c r="CZ35" i="31"/>
  <c r="BV37" i="31"/>
  <c r="CT37" i="31"/>
  <c r="BS38" i="31"/>
  <c r="CQ38" i="31"/>
  <c r="BP39" i="31"/>
  <c r="CN39" i="31"/>
  <c r="BM40" i="31"/>
  <c r="CK40" i="31"/>
  <c r="BJ41" i="31"/>
  <c r="CH41" i="31"/>
  <c r="DF41" i="31"/>
  <c r="CE42" i="31"/>
  <c r="DC42" i="31"/>
  <c r="CB43" i="31"/>
  <c r="CZ43" i="31"/>
  <c r="BY44" i="31"/>
  <c r="CW44" i="31"/>
  <c r="BV45" i="31"/>
  <c r="CT45" i="31"/>
  <c r="BS46" i="31"/>
  <c r="CQ46" i="31"/>
  <c r="BJ49" i="31"/>
  <c r="CH49" i="31"/>
  <c r="DF49" i="31"/>
  <c r="CE50" i="31"/>
  <c r="DC50" i="31"/>
  <c r="CB51" i="31"/>
  <c r="CZ51" i="31"/>
  <c r="BY52" i="31"/>
  <c r="CW52" i="31"/>
  <c r="BG26" i="31"/>
  <c r="BG34" i="31"/>
  <c r="BG42" i="31"/>
  <c r="BG50" i="31"/>
  <c r="BY4" i="31"/>
  <c r="CW4" i="31"/>
  <c r="BV5" i="31"/>
  <c r="CT5" i="31"/>
  <c r="BS6" i="31"/>
  <c r="CQ6" i="31"/>
  <c r="BP7" i="31"/>
  <c r="CN7" i="31"/>
  <c r="BS23" i="31"/>
  <c r="CQ23" i="31"/>
  <c r="BP24" i="31"/>
  <c r="CN24" i="31"/>
  <c r="BM25" i="31"/>
  <c r="CK25" i="31"/>
  <c r="BJ26" i="31"/>
  <c r="CH26" i="31"/>
  <c r="DF26" i="31"/>
  <c r="CE27" i="31"/>
  <c r="DC27" i="31"/>
  <c r="CB28" i="31"/>
  <c r="CZ28" i="31"/>
  <c r="BY29" i="31"/>
  <c r="CW29" i="31"/>
  <c r="BM33" i="31"/>
  <c r="CK33" i="31"/>
  <c r="BJ34" i="31"/>
  <c r="CH34" i="31"/>
  <c r="DF34" i="31"/>
  <c r="CE35" i="31"/>
  <c r="DC35" i="31"/>
  <c r="BY37" i="31"/>
  <c r="CW37" i="31"/>
  <c r="BV38" i="31"/>
  <c r="CT38" i="31"/>
  <c r="BS39" i="31"/>
  <c r="CQ39" i="31"/>
  <c r="BP40" i="31"/>
  <c r="CN40" i="31"/>
  <c r="BM41" i="31"/>
  <c r="CK41" i="31"/>
  <c r="BJ42" i="31"/>
  <c r="CH42" i="31"/>
  <c r="DF42" i="31"/>
  <c r="CE43" i="31"/>
  <c r="DC43" i="31"/>
  <c r="CB44" i="31"/>
  <c r="CZ44" i="31"/>
  <c r="BY45" i="31"/>
  <c r="CW45" i="31"/>
  <c r="BV46" i="31"/>
  <c r="CT46" i="31"/>
  <c r="BM49" i="31"/>
  <c r="CK49" i="31"/>
  <c r="BJ50" i="31"/>
  <c r="CH50" i="31"/>
  <c r="DF50" i="31"/>
  <c r="CE51" i="31"/>
  <c r="DC51" i="31"/>
  <c r="CB52" i="31"/>
  <c r="CZ52" i="31"/>
  <c r="BG27" i="31"/>
  <c r="BG35" i="31"/>
  <c r="BG43" i="31"/>
  <c r="BG51" i="31"/>
  <c r="CB4" i="31"/>
  <c r="CZ4" i="31"/>
  <c r="BY5" i="31"/>
  <c r="CW5" i="31"/>
  <c r="BV6" i="31"/>
  <c r="CT6" i="31"/>
  <c r="BS7" i="31"/>
  <c r="CQ7" i="31"/>
  <c r="BV23" i="31"/>
  <c r="CT23" i="31"/>
  <c r="BS24" i="31"/>
  <c r="CQ24" i="31"/>
  <c r="BP25" i="31"/>
  <c r="CN25" i="31"/>
  <c r="BM26" i="31"/>
  <c r="CK26" i="31"/>
  <c r="BJ27" i="31"/>
  <c r="CH27" i="31"/>
  <c r="DF27" i="31"/>
  <c r="CE28" i="31"/>
  <c r="DC28" i="31"/>
  <c r="CB29" i="31"/>
  <c r="CZ29" i="31"/>
  <c r="BP33" i="31"/>
  <c r="CN33" i="31"/>
  <c r="BM34" i="31"/>
  <c r="CK34" i="31"/>
  <c r="BJ35" i="31"/>
  <c r="CH35" i="31"/>
  <c r="DF35" i="31"/>
  <c r="CB37" i="31"/>
  <c r="CZ37" i="31"/>
  <c r="BY38" i="31"/>
  <c r="CW38" i="31"/>
  <c r="BV39" i="31"/>
  <c r="CT39" i="31"/>
  <c r="BS40" i="31"/>
  <c r="CQ40" i="31"/>
  <c r="BP41" i="31"/>
  <c r="CN41" i="31"/>
  <c r="BM42" i="31"/>
  <c r="CK42" i="31"/>
  <c r="BJ43" i="31"/>
  <c r="CH43" i="31"/>
  <c r="DF43" i="31"/>
  <c r="CE44" i="31"/>
  <c r="DC44" i="31"/>
  <c r="CB45" i="31"/>
  <c r="CZ45" i="31"/>
  <c r="BY46" i="31"/>
  <c r="CW46" i="31"/>
  <c r="BP49" i="31"/>
  <c r="CN49" i="31"/>
  <c r="BM50" i="31"/>
  <c r="CK50" i="31"/>
  <c r="BJ51" i="31"/>
  <c r="CH51" i="31"/>
  <c r="DF51" i="31"/>
  <c r="CE52" i="31"/>
  <c r="DC52" i="31"/>
  <c r="BG28" i="31"/>
  <c r="BG44" i="31"/>
  <c r="BG52" i="31"/>
  <c r="CE4" i="31"/>
  <c r="DC4" i="31"/>
  <c r="CB5" i="31"/>
  <c r="CZ5" i="31"/>
  <c r="BY6" i="31"/>
  <c r="CW6" i="31"/>
  <c r="BV7" i="31"/>
  <c r="CT7" i="31"/>
  <c r="BY23" i="31"/>
  <c r="CW23" i="31"/>
  <c r="BV24" i="31"/>
  <c r="CT24" i="31"/>
  <c r="BS25" i="31"/>
  <c r="CQ25" i="31"/>
  <c r="BP26" i="31"/>
  <c r="CN26" i="31"/>
  <c r="BM27" i="31"/>
  <c r="CK27" i="31"/>
  <c r="BJ28" i="31"/>
  <c r="CH28" i="31"/>
  <c r="DF28" i="31"/>
  <c r="CE29" i="31"/>
  <c r="DC29" i="31"/>
  <c r="BS33" i="31"/>
  <c r="CQ33" i="31"/>
  <c r="BP34" i="31"/>
  <c r="CN34" i="31"/>
  <c r="BM35" i="31"/>
  <c r="CK35" i="31"/>
  <c r="CE37" i="31"/>
  <c r="DC37" i="31"/>
  <c r="CB38" i="31"/>
  <c r="CZ38" i="31"/>
  <c r="BY39" i="31"/>
  <c r="CW39" i="31"/>
  <c r="BV40" i="31"/>
  <c r="CT40" i="31"/>
  <c r="BS41" i="31"/>
  <c r="CQ41" i="31"/>
  <c r="BP42" i="31"/>
  <c r="CN42" i="31"/>
  <c r="BM43" i="31"/>
  <c r="CK43" i="31"/>
  <c r="BJ44" i="31"/>
  <c r="CH44" i="31"/>
  <c r="DF44" i="31"/>
  <c r="CE45" i="31"/>
  <c r="DC45" i="31"/>
  <c r="CB46" i="31"/>
  <c r="CZ46" i="31"/>
  <c r="BS49" i="31"/>
  <c r="CQ49" i="31"/>
  <c r="BP50" i="31"/>
  <c r="CN50" i="31"/>
  <c r="BM51" i="31"/>
  <c r="CK51" i="31"/>
  <c r="BJ52" i="31"/>
  <c r="CH52" i="31"/>
  <c r="DF52" i="31"/>
  <c r="BG29" i="31"/>
  <c r="BG37" i="31"/>
  <c r="BG45" i="31"/>
  <c r="BJ4" i="31"/>
  <c r="CH4" i="31"/>
  <c r="DF4" i="31"/>
  <c r="CE5" i="31"/>
  <c r="DC5" i="31"/>
  <c r="CB6" i="31"/>
  <c r="CZ6" i="31"/>
  <c r="BY7" i="31"/>
  <c r="CW7" i="31"/>
  <c r="CB23" i="31"/>
  <c r="CZ23" i="31"/>
  <c r="BY24" i="31"/>
  <c r="CW24" i="31"/>
  <c r="BV25" i="31"/>
  <c r="CT25" i="31"/>
  <c r="BS26" i="31"/>
  <c r="CQ26" i="31"/>
  <c r="BP27" i="31"/>
  <c r="CN27" i="31"/>
  <c r="BM28" i="31"/>
  <c r="CK28" i="31"/>
  <c r="BJ29" i="31"/>
  <c r="CH29" i="31"/>
  <c r="DF29" i="31"/>
  <c r="BV33" i="31"/>
  <c r="CT33" i="31"/>
  <c r="BS34" i="31"/>
  <c r="CQ34" i="31"/>
  <c r="BP35" i="31"/>
  <c r="CN35" i="31"/>
  <c r="BJ37" i="31"/>
  <c r="CH37" i="31"/>
  <c r="DF37" i="31"/>
  <c r="CE38" i="31"/>
  <c r="DC38" i="31"/>
  <c r="CB39" i="31"/>
  <c r="CZ39" i="31"/>
  <c r="BY40" i="31"/>
  <c r="CW40" i="31"/>
  <c r="BV41" i="31"/>
  <c r="CT41" i="31"/>
  <c r="BS42" i="31"/>
  <c r="CQ42" i="31"/>
  <c r="BP43" i="31"/>
  <c r="CN43" i="31"/>
  <c r="BM44" i="31"/>
  <c r="CK44" i="31"/>
  <c r="BJ45" i="31"/>
  <c r="CH45" i="31"/>
  <c r="DF45" i="31"/>
  <c r="CE46" i="31"/>
  <c r="DC46" i="31"/>
  <c r="BV49" i="31"/>
  <c r="CT49" i="31"/>
  <c r="BS50" i="31"/>
  <c r="CQ50" i="31"/>
  <c r="BP51" i="31"/>
  <c r="CN51" i="31"/>
  <c r="BM52" i="31"/>
  <c r="CK52" i="31"/>
  <c r="BG5" i="31"/>
  <c r="BG38" i="31"/>
  <c r="BG46" i="31"/>
  <c r="CZ21" i="31"/>
  <c r="BS12" i="31"/>
  <c r="DF22" i="31"/>
  <c r="CQ18" i="31"/>
  <c r="BP11" i="31"/>
  <c r="CK17" i="31"/>
  <c r="BY14" i="31"/>
  <c r="CH17" i="31"/>
  <c r="BJ9" i="31"/>
  <c r="CB15" i="31"/>
  <c r="CT19" i="31"/>
  <c r="CW20" i="31"/>
  <c r="BG8" i="31"/>
  <c r="CN18" i="31"/>
  <c r="DC22" i="31"/>
  <c r="BM10" i="31"/>
  <c r="BV13" i="31"/>
  <c r="CE16" i="31"/>
  <c r="Q5" i="30"/>
  <c r="T5" i="30"/>
  <c r="Q6" i="30"/>
  <c r="A6" i="30"/>
  <c r="T6" i="30" s="1"/>
  <c r="A4" i="30"/>
  <c r="N4" i="30" s="1"/>
  <c r="N5" i="30"/>
  <c r="Q6" i="29"/>
  <c r="T6" i="29"/>
  <c r="T7" i="29"/>
  <c r="Q8" i="29"/>
  <c r="T8" i="29"/>
  <c r="Q9" i="29"/>
  <c r="T9" i="29"/>
  <c r="T10" i="29"/>
  <c r="N6" i="29"/>
  <c r="N9" i="29"/>
  <c r="N10" i="29"/>
  <c r="A10" i="29"/>
  <c r="Q10" i="29" s="1"/>
  <c r="A8" i="29"/>
  <c r="A7" i="29"/>
  <c r="N7" i="29" s="1"/>
  <c r="A5" i="29"/>
  <c r="N5" i="29" s="1"/>
  <c r="A4" i="29"/>
  <c r="Q4" i="29" s="1"/>
  <c r="N1" i="29"/>
  <c r="Q5" i="29" s="1"/>
  <c r="Q7" i="29" l="1"/>
  <c r="T5" i="29"/>
  <c r="T4" i="30"/>
  <c r="Q4" i="30"/>
  <c r="T4" i="29"/>
  <c r="N6" i="30"/>
  <c r="N8" i="29"/>
  <c r="N4" i="29"/>
  <c r="W1" i="17" l="1"/>
  <c r="W1" i="16"/>
  <c r="CE4" i="19"/>
  <c r="DC4" i="19"/>
  <c r="CB5" i="19"/>
  <c r="CZ5" i="19"/>
  <c r="BV7" i="19"/>
  <c r="CT7" i="19"/>
  <c r="BJ8" i="19"/>
  <c r="BM8" i="19"/>
  <c r="BP8" i="19"/>
  <c r="BS8" i="19"/>
  <c r="BV8" i="19"/>
  <c r="BY8" i="19"/>
  <c r="CB8" i="19"/>
  <c r="CE8" i="19"/>
  <c r="CH8" i="19"/>
  <c r="CK8" i="19"/>
  <c r="CN8" i="19"/>
  <c r="CQ8" i="19"/>
  <c r="CT8" i="19"/>
  <c r="CW8" i="19"/>
  <c r="CZ8" i="19"/>
  <c r="DC8" i="19"/>
  <c r="DF8" i="19"/>
  <c r="BJ9" i="19"/>
  <c r="BM9" i="19"/>
  <c r="BP9" i="19"/>
  <c r="BS9" i="19"/>
  <c r="BV9" i="19"/>
  <c r="BY9" i="19"/>
  <c r="CB9" i="19"/>
  <c r="CE9" i="19"/>
  <c r="CH9" i="19"/>
  <c r="CK9" i="19"/>
  <c r="CN9" i="19"/>
  <c r="CQ9" i="19"/>
  <c r="CT9" i="19"/>
  <c r="CW9" i="19"/>
  <c r="CZ9" i="19"/>
  <c r="DC9" i="19"/>
  <c r="DF9" i="19"/>
  <c r="BM10" i="19"/>
  <c r="CK10" i="19"/>
  <c r="BJ11" i="19"/>
  <c r="CH11" i="19"/>
  <c r="DF11" i="19"/>
  <c r="CE12" i="19"/>
  <c r="DC12" i="19"/>
  <c r="BJ13" i="19"/>
  <c r="BM13" i="19"/>
  <c r="BP13" i="19"/>
  <c r="BS13" i="19"/>
  <c r="BV13" i="19"/>
  <c r="BY13" i="19"/>
  <c r="CB13" i="19"/>
  <c r="CE13" i="19"/>
  <c r="CH13" i="19"/>
  <c r="CK13" i="19"/>
  <c r="CN13" i="19"/>
  <c r="CQ13" i="19"/>
  <c r="CT13" i="19"/>
  <c r="CW13" i="19"/>
  <c r="CZ13" i="19"/>
  <c r="DC13" i="19"/>
  <c r="DF13" i="19"/>
  <c r="BJ14" i="19"/>
  <c r="BM14" i="19"/>
  <c r="BP14" i="19"/>
  <c r="BS14" i="19"/>
  <c r="BV14" i="19"/>
  <c r="BY14" i="19"/>
  <c r="CB14" i="19"/>
  <c r="CE14" i="19"/>
  <c r="CH14" i="19"/>
  <c r="CK14" i="19"/>
  <c r="CN14" i="19"/>
  <c r="CQ14" i="19"/>
  <c r="CT14" i="19"/>
  <c r="CW14" i="19"/>
  <c r="CZ14" i="19"/>
  <c r="DC14" i="19"/>
  <c r="DF14" i="19"/>
  <c r="BV15" i="19"/>
  <c r="CT15" i="19"/>
  <c r="BS16" i="19"/>
  <c r="CQ16" i="19"/>
  <c r="BP17" i="19"/>
  <c r="CN17" i="19"/>
  <c r="BJ18" i="19"/>
  <c r="BM18" i="19"/>
  <c r="BP18" i="19"/>
  <c r="BS18" i="19"/>
  <c r="BV18" i="19"/>
  <c r="BY18" i="19"/>
  <c r="CB18" i="19"/>
  <c r="CE18" i="19"/>
  <c r="CH18" i="19"/>
  <c r="CK18" i="19"/>
  <c r="CN18" i="19"/>
  <c r="CQ18" i="19"/>
  <c r="CT18" i="19"/>
  <c r="CW18" i="19"/>
  <c r="CZ18" i="19"/>
  <c r="DC18" i="19"/>
  <c r="DF18" i="19"/>
  <c r="BJ19" i="19"/>
  <c r="BM19" i="19"/>
  <c r="BP19" i="19"/>
  <c r="BS19" i="19"/>
  <c r="BV19" i="19"/>
  <c r="BY19" i="19"/>
  <c r="CB19" i="19"/>
  <c r="CE19" i="19"/>
  <c r="CH19" i="19"/>
  <c r="CK19" i="19"/>
  <c r="CN19" i="19"/>
  <c r="CQ19" i="19"/>
  <c r="CT19" i="19"/>
  <c r="CW19" i="19"/>
  <c r="CZ19" i="19"/>
  <c r="DC19" i="19"/>
  <c r="DF19" i="19"/>
  <c r="CE20" i="19"/>
  <c r="CB21" i="19"/>
  <c r="CE21" i="19"/>
  <c r="CZ21" i="19"/>
  <c r="DC21" i="19"/>
  <c r="BG8" i="19"/>
  <c r="BG9" i="19"/>
  <c r="BG11" i="19"/>
  <c r="BG12" i="19"/>
  <c r="BG13" i="19"/>
  <c r="BG14" i="19"/>
  <c r="BG15" i="19"/>
  <c r="BG18" i="19"/>
  <c r="BG19" i="19"/>
  <c r="BG4" i="19"/>
  <c r="BH1" i="19"/>
  <c r="BJ4" i="19" s="1"/>
  <c r="BG1" i="19"/>
  <c r="CE5" i="19" s="1"/>
  <c r="A21" i="19"/>
  <c r="A20" i="19"/>
  <c r="BG20" i="19" s="1"/>
  <c r="A16" i="19"/>
  <c r="A17" i="19"/>
  <c r="A15" i="19"/>
  <c r="A11" i="19"/>
  <c r="A12" i="19"/>
  <c r="A10" i="19"/>
  <c r="A5" i="19"/>
  <c r="A6" i="19"/>
  <c r="BY6" i="19" s="1"/>
  <c r="A7" i="19"/>
  <c r="A4" i="19"/>
  <c r="A4" i="11"/>
  <c r="BM4" i="21"/>
  <c r="BP4" i="21"/>
  <c r="BS4" i="21"/>
  <c r="BV4" i="21"/>
  <c r="BY4" i="21"/>
  <c r="CB4" i="21"/>
  <c r="CE4" i="21"/>
  <c r="CH4" i="21"/>
  <c r="CK4" i="21"/>
  <c r="CN4" i="21"/>
  <c r="CQ4" i="21"/>
  <c r="CT4" i="21"/>
  <c r="CW4" i="21"/>
  <c r="CZ4" i="21"/>
  <c r="DC4" i="21"/>
  <c r="DF4" i="21"/>
  <c r="BJ5" i="21"/>
  <c r="BP5" i="21"/>
  <c r="BS5" i="21"/>
  <c r="BV5" i="21"/>
  <c r="BY5" i="21"/>
  <c r="CB5" i="21"/>
  <c r="CE5" i="21"/>
  <c r="CH5" i="21"/>
  <c r="CK5" i="21"/>
  <c r="CN5" i="21"/>
  <c r="CQ5" i="21"/>
  <c r="CT5" i="21"/>
  <c r="CW5" i="21"/>
  <c r="CZ5" i="21"/>
  <c r="DC5" i="21"/>
  <c r="DF5" i="21"/>
  <c r="BJ6" i="21"/>
  <c r="BM6" i="21"/>
  <c r="BS6" i="21"/>
  <c r="BV6" i="21"/>
  <c r="BY6" i="21"/>
  <c r="CB6" i="21"/>
  <c r="CE6" i="21"/>
  <c r="CH6" i="21"/>
  <c r="CK6" i="21"/>
  <c r="CN6" i="21"/>
  <c r="CQ6" i="21"/>
  <c r="CT6" i="21"/>
  <c r="CW6" i="21"/>
  <c r="CZ6" i="21"/>
  <c r="DC6" i="21"/>
  <c r="DF6" i="21"/>
  <c r="BJ7" i="21"/>
  <c r="BM7" i="21"/>
  <c r="BP7" i="21"/>
  <c r="BV7" i="21"/>
  <c r="BY7" i="21"/>
  <c r="CB7" i="21"/>
  <c r="CE7" i="21"/>
  <c r="CH7" i="21"/>
  <c r="CK7" i="21"/>
  <c r="CN7" i="21"/>
  <c r="CQ7" i="21"/>
  <c r="CT7" i="21"/>
  <c r="CW7" i="21"/>
  <c r="CZ7" i="21"/>
  <c r="DC7" i="21"/>
  <c r="DF7" i="21"/>
  <c r="BJ8" i="21"/>
  <c r="BM8" i="21"/>
  <c r="BP8" i="21"/>
  <c r="BS8" i="21"/>
  <c r="BV8" i="21"/>
  <c r="BY8" i="21"/>
  <c r="CB8" i="21"/>
  <c r="CE8" i="21"/>
  <c r="CH8" i="21"/>
  <c r="CK8" i="21"/>
  <c r="CN8" i="21"/>
  <c r="CQ8" i="21"/>
  <c r="CT8" i="21"/>
  <c r="CW8" i="21"/>
  <c r="CZ8" i="21"/>
  <c r="DC8" i="21"/>
  <c r="DF8" i="21"/>
  <c r="BJ9" i="21"/>
  <c r="BM9" i="21"/>
  <c r="BP9" i="21"/>
  <c r="BS9" i="21"/>
  <c r="BY9" i="21"/>
  <c r="CB9" i="21"/>
  <c r="CE9" i="21"/>
  <c r="CH9" i="21"/>
  <c r="CK9" i="21"/>
  <c r="CN9" i="21"/>
  <c r="CQ9" i="21"/>
  <c r="CT9" i="21"/>
  <c r="CW9" i="21"/>
  <c r="CZ9" i="21"/>
  <c r="DC9" i="21"/>
  <c r="DF9" i="21"/>
  <c r="BJ10" i="21"/>
  <c r="BM10" i="21"/>
  <c r="BP10" i="21"/>
  <c r="BS10" i="21"/>
  <c r="BV10" i="21"/>
  <c r="CB10" i="21"/>
  <c r="CE10" i="21"/>
  <c r="CH10" i="21"/>
  <c r="CK10" i="21"/>
  <c r="CN10" i="21"/>
  <c r="CQ10" i="21"/>
  <c r="CT10" i="21"/>
  <c r="CW10" i="21"/>
  <c r="CZ10" i="21"/>
  <c r="DC10" i="21"/>
  <c r="DF10" i="21"/>
  <c r="BJ11" i="21"/>
  <c r="BM11" i="21"/>
  <c r="BP11" i="21"/>
  <c r="BS11" i="21"/>
  <c r="BV11" i="21"/>
  <c r="BY11" i="21"/>
  <c r="CE11" i="21"/>
  <c r="CH11" i="21"/>
  <c r="CK11" i="21"/>
  <c r="CN11" i="21"/>
  <c r="CQ11" i="21"/>
  <c r="CT11" i="21"/>
  <c r="CW11" i="21"/>
  <c r="CZ11" i="21"/>
  <c r="DC11" i="21"/>
  <c r="DF11" i="21"/>
  <c r="BJ12" i="21"/>
  <c r="BM12" i="21"/>
  <c r="BP12" i="21"/>
  <c r="BS12" i="21"/>
  <c r="BV12" i="21"/>
  <c r="BY12" i="21"/>
  <c r="CB12" i="21"/>
  <c r="CH12" i="21"/>
  <c r="CK12" i="21"/>
  <c r="CN12" i="21"/>
  <c r="CQ12" i="21"/>
  <c r="CT12" i="21"/>
  <c r="CW12" i="21"/>
  <c r="CZ12" i="21"/>
  <c r="DC12" i="21"/>
  <c r="DF12" i="21"/>
  <c r="BJ13" i="21"/>
  <c r="BM13" i="21"/>
  <c r="BP13" i="21"/>
  <c r="BS13" i="21"/>
  <c r="BV13" i="21"/>
  <c r="BY13" i="21"/>
  <c r="CB13" i="21"/>
  <c r="CE13" i="21"/>
  <c r="CN13" i="21"/>
  <c r="CQ13" i="21"/>
  <c r="CT13" i="21"/>
  <c r="CW13" i="21"/>
  <c r="CZ13" i="21"/>
  <c r="DC13" i="21"/>
  <c r="DF13" i="21"/>
  <c r="BJ14" i="21"/>
  <c r="BM14" i="21"/>
  <c r="BP14" i="21"/>
  <c r="BS14" i="21"/>
  <c r="BV14" i="21"/>
  <c r="BY14" i="21"/>
  <c r="CB14" i="21"/>
  <c r="CE14" i="21"/>
  <c r="CH14" i="21"/>
  <c r="CK14" i="21"/>
  <c r="CT14" i="21"/>
  <c r="CW14" i="21"/>
  <c r="CZ14" i="21"/>
  <c r="DC14" i="21"/>
  <c r="DF14" i="21"/>
  <c r="BJ15" i="21"/>
  <c r="BM15" i="21"/>
  <c r="BP15" i="21"/>
  <c r="BS15" i="21"/>
  <c r="BV15" i="21"/>
  <c r="BY15" i="21"/>
  <c r="CB15" i="21"/>
  <c r="CE15" i="21"/>
  <c r="CH15" i="21"/>
  <c r="CK15" i="21"/>
  <c r="CN15" i="21"/>
  <c r="CQ15" i="21"/>
  <c r="CW15" i="21"/>
  <c r="CZ15" i="21"/>
  <c r="DC15" i="21"/>
  <c r="DF15" i="21"/>
  <c r="BJ16" i="21"/>
  <c r="BM16" i="21"/>
  <c r="BP16" i="21"/>
  <c r="BS16" i="21"/>
  <c r="BV16" i="21"/>
  <c r="BY16" i="21"/>
  <c r="CB16" i="21"/>
  <c r="CE16" i="21"/>
  <c r="CH16" i="21"/>
  <c r="CK16" i="21"/>
  <c r="CN16" i="21"/>
  <c r="CQ16" i="21"/>
  <c r="CT16" i="21"/>
  <c r="DC16" i="21"/>
  <c r="DF16" i="21"/>
  <c r="BJ17" i="21"/>
  <c r="BM17" i="21"/>
  <c r="BP17" i="21"/>
  <c r="BS17" i="21"/>
  <c r="BV17" i="21"/>
  <c r="BY17" i="21"/>
  <c r="CB17" i="21"/>
  <c r="CE17" i="21"/>
  <c r="CH17" i="21"/>
  <c r="CK17" i="21"/>
  <c r="CN17" i="21"/>
  <c r="CQ17" i="21"/>
  <c r="CT17" i="21"/>
  <c r="CW17" i="21"/>
  <c r="CZ17" i="21"/>
  <c r="BJ18" i="21"/>
  <c r="BM18" i="21"/>
  <c r="BP18" i="21"/>
  <c r="BS18" i="21"/>
  <c r="BV18" i="21"/>
  <c r="BY18" i="21"/>
  <c r="CB18" i="21"/>
  <c r="CE18" i="21"/>
  <c r="CH18" i="21"/>
  <c r="CK18" i="21"/>
  <c r="CN18" i="21"/>
  <c r="CQ18" i="21"/>
  <c r="CT18" i="21"/>
  <c r="CW18" i="21"/>
  <c r="CZ18" i="21"/>
  <c r="DC18" i="21"/>
  <c r="DF18" i="21"/>
  <c r="BJ19" i="21"/>
  <c r="BM19" i="21"/>
  <c r="BS19" i="21"/>
  <c r="BV19" i="21"/>
  <c r="BY19" i="21"/>
  <c r="CB19" i="21"/>
  <c r="CE19" i="21"/>
  <c r="CH19" i="21"/>
  <c r="CK19" i="21"/>
  <c r="CN19" i="21"/>
  <c r="CQ19" i="21"/>
  <c r="CT19" i="21"/>
  <c r="CW19" i="21"/>
  <c r="CZ19" i="21"/>
  <c r="DC19" i="21"/>
  <c r="DF19" i="21"/>
  <c r="BJ20" i="21"/>
  <c r="BM20" i="21"/>
  <c r="BP20" i="21"/>
  <c r="BS20" i="21"/>
  <c r="BV20" i="21"/>
  <c r="BY20" i="21"/>
  <c r="CB20" i="21"/>
  <c r="CE20" i="21"/>
  <c r="CH20" i="21"/>
  <c r="CK20" i="21"/>
  <c r="CN20" i="21"/>
  <c r="CQ20" i="21"/>
  <c r="CT20" i="21"/>
  <c r="CW20" i="21"/>
  <c r="CZ20" i="21"/>
  <c r="DC20" i="21"/>
  <c r="DF20" i="21"/>
  <c r="BJ21" i="21"/>
  <c r="BM21" i="21"/>
  <c r="BP21" i="21"/>
  <c r="BS21" i="21"/>
  <c r="BV21" i="21"/>
  <c r="BY21" i="21"/>
  <c r="CB21" i="21"/>
  <c r="CE21" i="21"/>
  <c r="CH21" i="21"/>
  <c r="CK21" i="21"/>
  <c r="CN21" i="21"/>
  <c r="CQ21" i="21"/>
  <c r="CT21" i="21"/>
  <c r="CW21" i="21"/>
  <c r="CZ21" i="21"/>
  <c r="DC21" i="21"/>
  <c r="DF21" i="21"/>
  <c r="CK22" i="21"/>
  <c r="BP23" i="21"/>
  <c r="CK23" i="21"/>
  <c r="CZ23" i="21"/>
  <c r="DC23" i="21"/>
  <c r="BG23" i="21"/>
  <c r="BG5" i="21"/>
  <c r="BG6" i="21"/>
  <c r="BG7" i="21"/>
  <c r="BG8" i="21"/>
  <c r="BG9" i="21"/>
  <c r="BG10" i="21"/>
  <c r="BG11" i="21"/>
  <c r="BG12" i="21"/>
  <c r="BG13" i="21"/>
  <c r="BG14" i="21"/>
  <c r="BG15" i="21"/>
  <c r="BG16" i="21"/>
  <c r="BG17" i="21"/>
  <c r="BG18" i="21"/>
  <c r="BG19" i="21"/>
  <c r="BG20" i="21"/>
  <c r="BG21" i="21"/>
  <c r="BG4" i="21"/>
  <c r="BG22" i="21"/>
  <c r="BG1" i="21"/>
  <c r="BH1" i="21"/>
  <c r="BJ9" i="15"/>
  <c r="BM9" i="15"/>
  <c r="BP9" i="15"/>
  <c r="BS9" i="15"/>
  <c r="BV9" i="15"/>
  <c r="BY9" i="15"/>
  <c r="CB9" i="15"/>
  <c r="CE9" i="15"/>
  <c r="CH9" i="15"/>
  <c r="CK9" i="15"/>
  <c r="CN9" i="15"/>
  <c r="CQ9" i="15"/>
  <c r="CT9" i="15"/>
  <c r="CW9" i="15"/>
  <c r="CZ9" i="15"/>
  <c r="DC9" i="15"/>
  <c r="DF9" i="15"/>
  <c r="BJ13" i="15"/>
  <c r="BM13" i="15"/>
  <c r="BP13" i="15"/>
  <c r="BS13" i="15"/>
  <c r="BV13" i="15"/>
  <c r="BY13" i="15"/>
  <c r="CB13" i="15"/>
  <c r="CE13" i="15"/>
  <c r="CH13" i="15"/>
  <c r="CK13" i="15"/>
  <c r="CN13" i="15"/>
  <c r="CQ13" i="15"/>
  <c r="CT13" i="15"/>
  <c r="CW13" i="15"/>
  <c r="CZ13" i="15"/>
  <c r="DC13" i="15"/>
  <c r="DF13" i="15"/>
  <c r="BJ14" i="15"/>
  <c r="BM14" i="15"/>
  <c r="BP14" i="15"/>
  <c r="BS14" i="15"/>
  <c r="BV14" i="15"/>
  <c r="BY14" i="15"/>
  <c r="CB14" i="15"/>
  <c r="CE14" i="15"/>
  <c r="CH14" i="15"/>
  <c r="CK14" i="15"/>
  <c r="CN14" i="15"/>
  <c r="CQ14" i="15"/>
  <c r="CT14" i="15"/>
  <c r="CW14" i="15"/>
  <c r="CZ14" i="15"/>
  <c r="DC14" i="15"/>
  <c r="DF14" i="15"/>
  <c r="BJ19" i="15"/>
  <c r="BM19" i="15"/>
  <c r="BP19" i="15"/>
  <c r="BS19" i="15"/>
  <c r="BV19" i="15"/>
  <c r="BY19" i="15"/>
  <c r="CB19" i="15"/>
  <c r="CE19" i="15"/>
  <c r="CH19" i="15"/>
  <c r="CK19" i="15"/>
  <c r="CN19" i="15"/>
  <c r="CQ19" i="15"/>
  <c r="CT19" i="15"/>
  <c r="CW19" i="15"/>
  <c r="CZ19" i="15"/>
  <c r="DC19" i="15"/>
  <c r="DF19" i="15"/>
  <c r="BG9" i="15"/>
  <c r="BG13" i="15"/>
  <c r="BG14" i="15"/>
  <c r="BG19" i="15"/>
  <c r="BH1" i="15"/>
  <c r="BG1" i="15"/>
  <c r="BJ10" i="14"/>
  <c r="BM10" i="14"/>
  <c r="BP10" i="14"/>
  <c r="BS10" i="14"/>
  <c r="BV10" i="14"/>
  <c r="BY10" i="14"/>
  <c r="CB10" i="14"/>
  <c r="CE10" i="14"/>
  <c r="CH10" i="14"/>
  <c r="CK10" i="14"/>
  <c r="CN10" i="14"/>
  <c r="CQ10" i="14"/>
  <c r="CT10" i="14"/>
  <c r="CW10" i="14"/>
  <c r="CZ10" i="14"/>
  <c r="DC10" i="14"/>
  <c r="DF10" i="14"/>
  <c r="BJ20" i="14"/>
  <c r="BM20" i="14"/>
  <c r="BP20" i="14"/>
  <c r="BS20" i="14"/>
  <c r="BV20" i="14"/>
  <c r="BY20" i="14"/>
  <c r="CB20" i="14"/>
  <c r="CE20" i="14"/>
  <c r="CH20" i="14"/>
  <c r="CK20" i="14"/>
  <c r="CN20" i="14"/>
  <c r="CQ20" i="14"/>
  <c r="CT20" i="14"/>
  <c r="CW20" i="14"/>
  <c r="CZ20" i="14"/>
  <c r="DC20" i="14"/>
  <c r="DF20" i="14"/>
  <c r="BG20" i="14"/>
  <c r="BG10" i="14"/>
  <c r="BH1" i="14"/>
  <c r="BG1" i="14"/>
  <c r="BV29" i="13"/>
  <c r="BV30" i="13"/>
  <c r="BV31" i="13"/>
  <c r="BV32" i="13"/>
  <c r="BV33" i="13"/>
  <c r="BV28" i="13"/>
  <c r="BJ10" i="13"/>
  <c r="BM10" i="13"/>
  <c r="BP10" i="13"/>
  <c r="BS10" i="13"/>
  <c r="BV10" i="13"/>
  <c r="BY10" i="13"/>
  <c r="CB10" i="13"/>
  <c r="CE10" i="13"/>
  <c r="CH10" i="13"/>
  <c r="CK10" i="13"/>
  <c r="CN10" i="13"/>
  <c r="CQ10" i="13"/>
  <c r="CT10" i="13"/>
  <c r="CW10" i="13"/>
  <c r="CZ10" i="13"/>
  <c r="DC10" i="13"/>
  <c r="DF10" i="13"/>
  <c r="BJ11" i="13"/>
  <c r="BM11" i="13"/>
  <c r="BP11" i="13"/>
  <c r="BS11" i="13"/>
  <c r="BV11" i="13"/>
  <c r="BY11" i="13"/>
  <c r="CB11" i="13"/>
  <c r="CE11" i="13"/>
  <c r="CH11" i="13"/>
  <c r="CK11" i="13"/>
  <c r="CN11" i="13"/>
  <c r="CQ11" i="13"/>
  <c r="CT11" i="13"/>
  <c r="CW11" i="13"/>
  <c r="CZ11" i="13"/>
  <c r="DC11" i="13"/>
  <c r="DF11" i="13"/>
  <c r="BJ16" i="13"/>
  <c r="BM16" i="13"/>
  <c r="BP16" i="13"/>
  <c r="BS16" i="13"/>
  <c r="BV16" i="13"/>
  <c r="BY16" i="13"/>
  <c r="CB16" i="13"/>
  <c r="CE16" i="13"/>
  <c r="CH16" i="13"/>
  <c r="CK16" i="13"/>
  <c r="CN16" i="13"/>
  <c r="CQ16" i="13"/>
  <c r="CT16" i="13"/>
  <c r="CW16" i="13"/>
  <c r="CZ16" i="13"/>
  <c r="DC16" i="13"/>
  <c r="DF16" i="13"/>
  <c r="BJ17" i="13"/>
  <c r="BM17" i="13"/>
  <c r="BP17" i="13"/>
  <c r="BS17" i="13"/>
  <c r="BV17" i="13"/>
  <c r="BY17" i="13"/>
  <c r="CB17" i="13"/>
  <c r="CE17" i="13"/>
  <c r="CH17" i="13"/>
  <c r="CK17" i="13"/>
  <c r="CN17" i="13"/>
  <c r="CQ17" i="13"/>
  <c r="CT17" i="13"/>
  <c r="CW17" i="13"/>
  <c r="CZ17" i="13"/>
  <c r="DC17" i="13"/>
  <c r="DF17" i="13"/>
  <c r="BJ23" i="13"/>
  <c r="BM23" i="13"/>
  <c r="BP23" i="13"/>
  <c r="BS23" i="13"/>
  <c r="BV23" i="13"/>
  <c r="BY23" i="13"/>
  <c r="CB23" i="13"/>
  <c r="CE23" i="13"/>
  <c r="CH23" i="13"/>
  <c r="CK23" i="13"/>
  <c r="CN23" i="13"/>
  <c r="CQ23" i="13"/>
  <c r="CT23" i="13"/>
  <c r="CW23" i="13"/>
  <c r="CZ23" i="13"/>
  <c r="DC23" i="13"/>
  <c r="DF23" i="13"/>
  <c r="BG10" i="13"/>
  <c r="BG11" i="13"/>
  <c r="BG16" i="13"/>
  <c r="BG17" i="13"/>
  <c r="BG23" i="13"/>
  <c r="BG1" i="13"/>
  <c r="CW12" i="12"/>
  <c r="CZ12" i="12"/>
  <c r="DC12" i="12"/>
  <c r="DF12" i="12"/>
  <c r="CW19" i="12"/>
  <c r="CZ19" i="12"/>
  <c r="DC19" i="12"/>
  <c r="DF19" i="12"/>
  <c r="CW26" i="12"/>
  <c r="CZ26" i="12"/>
  <c r="DC26" i="12"/>
  <c r="DF26" i="12"/>
  <c r="CW27" i="12"/>
  <c r="CZ27" i="12"/>
  <c r="DC27" i="12"/>
  <c r="DF27" i="12"/>
  <c r="BJ12" i="12"/>
  <c r="BM12" i="12"/>
  <c r="BP12" i="12"/>
  <c r="BS12" i="12"/>
  <c r="BV12" i="12"/>
  <c r="BY12" i="12"/>
  <c r="CB12" i="12"/>
  <c r="CE12" i="12"/>
  <c r="CH12" i="12"/>
  <c r="CK12" i="12"/>
  <c r="CN12" i="12"/>
  <c r="CQ12" i="12"/>
  <c r="CT12" i="12"/>
  <c r="BJ19" i="12"/>
  <c r="BM19" i="12"/>
  <c r="BP19" i="12"/>
  <c r="BS19" i="12"/>
  <c r="BV19" i="12"/>
  <c r="BY19" i="12"/>
  <c r="CB19" i="12"/>
  <c r="CE19" i="12"/>
  <c r="CH19" i="12"/>
  <c r="CK19" i="12"/>
  <c r="CN19" i="12"/>
  <c r="CQ19" i="12"/>
  <c r="CT19" i="12"/>
  <c r="BJ26" i="12"/>
  <c r="BM26" i="12"/>
  <c r="BP26" i="12"/>
  <c r="BS26" i="12"/>
  <c r="BV26" i="12"/>
  <c r="BY26" i="12"/>
  <c r="CB26" i="12"/>
  <c r="CE26" i="12"/>
  <c r="CH26" i="12"/>
  <c r="CK26" i="12"/>
  <c r="CN26" i="12"/>
  <c r="CQ26" i="12"/>
  <c r="CT26" i="12"/>
  <c r="BJ27" i="12"/>
  <c r="BM27" i="12"/>
  <c r="BP27" i="12"/>
  <c r="BS27" i="12"/>
  <c r="BV27" i="12"/>
  <c r="BY27" i="12"/>
  <c r="CB27" i="12"/>
  <c r="CE27" i="12"/>
  <c r="CH27" i="12"/>
  <c r="CK27" i="12"/>
  <c r="CN27" i="12"/>
  <c r="CQ27" i="12"/>
  <c r="CT27" i="12"/>
  <c r="BG26" i="12"/>
  <c r="BG27" i="12"/>
  <c r="BG12" i="12"/>
  <c r="BG19" i="12"/>
  <c r="BG1" i="12"/>
  <c r="CB4" i="11"/>
  <c r="BJ8" i="11"/>
  <c r="BM8" i="11"/>
  <c r="BP8" i="11"/>
  <c r="BS8" i="11"/>
  <c r="BV8" i="11"/>
  <c r="BY8" i="11"/>
  <c r="CB8" i="11"/>
  <c r="CE8" i="11"/>
  <c r="CH8" i="11"/>
  <c r="CK8" i="11"/>
  <c r="CN8" i="11"/>
  <c r="CQ8" i="11"/>
  <c r="CT8" i="11"/>
  <c r="CW8" i="11"/>
  <c r="CZ8" i="11"/>
  <c r="DC8" i="11"/>
  <c r="DF8" i="11"/>
  <c r="BJ9" i="11"/>
  <c r="BM9" i="11"/>
  <c r="BP9" i="11"/>
  <c r="BS9" i="11"/>
  <c r="BV9" i="11"/>
  <c r="BY9" i="11"/>
  <c r="CB9" i="11"/>
  <c r="CE9" i="11"/>
  <c r="CH9" i="11"/>
  <c r="CK9" i="11"/>
  <c r="CN9" i="11"/>
  <c r="CQ9" i="11"/>
  <c r="CT9" i="11"/>
  <c r="CW9" i="11"/>
  <c r="CZ9" i="11"/>
  <c r="DC9" i="11"/>
  <c r="DF9" i="11"/>
  <c r="BJ13" i="11"/>
  <c r="BM13" i="11"/>
  <c r="BP13" i="11"/>
  <c r="BS13" i="11"/>
  <c r="BV13" i="11"/>
  <c r="BY13" i="11"/>
  <c r="CB13" i="11"/>
  <c r="CE13" i="11"/>
  <c r="CH13" i="11"/>
  <c r="CK13" i="11"/>
  <c r="CN13" i="11"/>
  <c r="CQ13" i="11"/>
  <c r="CT13" i="11"/>
  <c r="CW13" i="11"/>
  <c r="CZ13" i="11"/>
  <c r="DC13" i="11"/>
  <c r="DF13" i="11"/>
  <c r="BJ14" i="11"/>
  <c r="BM14" i="11"/>
  <c r="BP14" i="11"/>
  <c r="BS14" i="11"/>
  <c r="BV14" i="11"/>
  <c r="BY14" i="11"/>
  <c r="CB14" i="11"/>
  <c r="CE14" i="11"/>
  <c r="CH14" i="11"/>
  <c r="CK14" i="11"/>
  <c r="CN14" i="11"/>
  <c r="CQ14" i="11"/>
  <c r="CT14" i="11"/>
  <c r="CW14" i="11"/>
  <c r="CZ14" i="11"/>
  <c r="DC14" i="11"/>
  <c r="DF14" i="11"/>
  <c r="BJ18" i="11"/>
  <c r="BM18" i="11"/>
  <c r="BP18" i="11"/>
  <c r="BS18" i="11"/>
  <c r="BV18" i="11"/>
  <c r="BY18" i="11"/>
  <c r="CB18" i="11"/>
  <c r="CE18" i="11"/>
  <c r="CH18" i="11"/>
  <c r="CK18" i="11"/>
  <c r="CN18" i="11"/>
  <c r="CQ18" i="11"/>
  <c r="CT18" i="11"/>
  <c r="CW18" i="11"/>
  <c r="CZ18" i="11"/>
  <c r="DC18" i="11"/>
  <c r="DF18" i="11"/>
  <c r="BJ19" i="11"/>
  <c r="BM19" i="11"/>
  <c r="BP19" i="11"/>
  <c r="BS19" i="11"/>
  <c r="BV19" i="11"/>
  <c r="BY19" i="11"/>
  <c r="CB19" i="11"/>
  <c r="CE19" i="11"/>
  <c r="CH19" i="11"/>
  <c r="CK19" i="11"/>
  <c r="CN19" i="11"/>
  <c r="CQ19" i="11"/>
  <c r="CT19" i="11"/>
  <c r="CW19" i="11"/>
  <c r="CZ19" i="11"/>
  <c r="DC19" i="11"/>
  <c r="DF19" i="11"/>
  <c r="BG4" i="11"/>
  <c r="BG8" i="11"/>
  <c r="BG9" i="11"/>
  <c r="BG13" i="11"/>
  <c r="BG14" i="11"/>
  <c r="BG18" i="11"/>
  <c r="BG19" i="11"/>
  <c r="BG1" i="11"/>
  <c r="BH1" i="11"/>
  <c r="DC4" i="11" s="1"/>
  <c r="BH1" i="8"/>
  <c r="BG1" i="8"/>
  <c r="BJ9" i="9"/>
  <c r="BM9" i="9"/>
  <c r="BP9" i="9"/>
  <c r="BS9" i="9"/>
  <c r="BV9" i="9"/>
  <c r="BY9" i="9"/>
  <c r="CB9" i="9"/>
  <c r="CE9" i="9"/>
  <c r="CH9" i="9"/>
  <c r="CK9" i="9"/>
  <c r="CN9" i="9"/>
  <c r="CQ9" i="9"/>
  <c r="CT9" i="9"/>
  <c r="CW9" i="9"/>
  <c r="CZ9" i="9"/>
  <c r="DC9" i="9"/>
  <c r="DF9" i="9"/>
  <c r="BJ10" i="9"/>
  <c r="BM10" i="9"/>
  <c r="BP10" i="9"/>
  <c r="BS10" i="9"/>
  <c r="BV10" i="9"/>
  <c r="BY10" i="9"/>
  <c r="CB10" i="9"/>
  <c r="CE10" i="9"/>
  <c r="CH10" i="9"/>
  <c r="CK10" i="9"/>
  <c r="CN10" i="9"/>
  <c r="CQ10" i="9"/>
  <c r="CT10" i="9"/>
  <c r="CW10" i="9"/>
  <c r="CZ10" i="9"/>
  <c r="DC10" i="9"/>
  <c r="DF10" i="9"/>
  <c r="BJ15" i="9"/>
  <c r="BM15" i="9"/>
  <c r="BP15" i="9"/>
  <c r="BS15" i="9"/>
  <c r="BV15" i="9"/>
  <c r="BY15" i="9"/>
  <c r="CB15" i="9"/>
  <c r="CE15" i="9"/>
  <c r="CH15" i="9"/>
  <c r="CK15" i="9"/>
  <c r="CN15" i="9"/>
  <c r="CQ15" i="9"/>
  <c r="CT15" i="9"/>
  <c r="CW15" i="9"/>
  <c r="CZ15" i="9"/>
  <c r="DC15" i="9"/>
  <c r="DF15" i="9"/>
  <c r="BJ16" i="9"/>
  <c r="BM16" i="9"/>
  <c r="BP16" i="9"/>
  <c r="BS16" i="9"/>
  <c r="BV16" i="9"/>
  <c r="BY16" i="9"/>
  <c r="CB16" i="9"/>
  <c r="CE16" i="9"/>
  <c r="CH16" i="9"/>
  <c r="CK16" i="9"/>
  <c r="CN16" i="9"/>
  <c r="CQ16" i="9"/>
  <c r="CT16" i="9"/>
  <c r="CW16" i="9"/>
  <c r="CZ16" i="9"/>
  <c r="DC16" i="9"/>
  <c r="DF16" i="9"/>
  <c r="BJ21" i="9"/>
  <c r="BM21" i="9"/>
  <c r="BP21" i="9"/>
  <c r="BS21" i="9"/>
  <c r="BV21" i="9"/>
  <c r="BY21" i="9"/>
  <c r="CB21" i="9"/>
  <c r="CE21" i="9"/>
  <c r="CH21" i="9"/>
  <c r="CK21" i="9"/>
  <c r="CN21" i="9"/>
  <c r="CQ21" i="9"/>
  <c r="CT21" i="9"/>
  <c r="CW21" i="9"/>
  <c r="CZ21" i="9"/>
  <c r="DC21" i="9"/>
  <c r="DF21" i="9"/>
  <c r="BJ22" i="9"/>
  <c r="BM22" i="9"/>
  <c r="BP22" i="9"/>
  <c r="BS22" i="9"/>
  <c r="BV22" i="9"/>
  <c r="BY22" i="9"/>
  <c r="CB22" i="9"/>
  <c r="CE22" i="9"/>
  <c r="CH22" i="9"/>
  <c r="CK22" i="9"/>
  <c r="CN22" i="9"/>
  <c r="CQ22" i="9"/>
  <c r="CT22" i="9"/>
  <c r="CW22" i="9"/>
  <c r="CZ22" i="9"/>
  <c r="DC22" i="9"/>
  <c r="DF22" i="9"/>
  <c r="BG9" i="9"/>
  <c r="BG10" i="9"/>
  <c r="BG15" i="9"/>
  <c r="BG16" i="9"/>
  <c r="BG21" i="9"/>
  <c r="BG22" i="9"/>
  <c r="BG1" i="9"/>
  <c r="BJ10" i="8"/>
  <c r="BM10" i="8"/>
  <c r="BP10" i="8"/>
  <c r="BS10" i="8"/>
  <c r="BV10" i="8"/>
  <c r="BY10" i="8"/>
  <c r="CB10" i="8"/>
  <c r="CE10" i="8"/>
  <c r="CH10" i="8"/>
  <c r="CK10" i="8"/>
  <c r="CN10" i="8"/>
  <c r="CQ10" i="8"/>
  <c r="CT10" i="8"/>
  <c r="CW10" i="8"/>
  <c r="CZ10" i="8"/>
  <c r="DC10" i="8"/>
  <c r="DF10" i="8"/>
  <c r="BJ14" i="8"/>
  <c r="BM14" i="8"/>
  <c r="BP14" i="8"/>
  <c r="BS14" i="8"/>
  <c r="BV14" i="8"/>
  <c r="BY14" i="8"/>
  <c r="CB14" i="8"/>
  <c r="CE14" i="8"/>
  <c r="CH14" i="8"/>
  <c r="CK14" i="8"/>
  <c r="CN14" i="8"/>
  <c r="CQ14" i="8"/>
  <c r="CT14" i="8"/>
  <c r="CW14" i="8"/>
  <c r="CZ14" i="8"/>
  <c r="DC14" i="8"/>
  <c r="DF14" i="8"/>
  <c r="BJ21" i="8"/>
  <c r="BM21" i="8"/>
  <c r="BP21" i="8"/>
  <c r="BS21" i="8"/>
  <c r="BV21" i="8"/>
  <c r="BY21" i="8"/>
  <c r="CB21" i="8"/>
  <c r="CE21" i="8"/>
  <c r="CH21" i="8"/>
  <c r="CK21" i="8"/>
  <c r="CN21" i="8"/>
  <c r="CQ21" i="8"/>
  <c r="CT21" i="8"/>
  <c r="CW21" i="8"/>
  <c r="CZ21" i="8"/>
  <c r="DC21" i="8"/>
  <c r="DF21" i="8"/>
  <c r="BG10" i="8"/>
  <c r="BG14" i="8"/>
  <c r="BG21" i="8"/>
  <c r="CE4" i="11" l="1"/>
  <c r="BV4" i="11"/>
  <c r="BP4" i="11"/>
  <c r="BJ4" i="11"/>
  <c r="CH4" i="11"/>
  <c r="DF4" i="11"/>
  <c r="CK4" i="11"/>
  <c r="BM4" i="11"/>
  <c r="CN4" i="11"/>
  <c r="BS4" i="11"/>
  <c r="CT4" i="11"/>
  <c r="BY4" i="11"/>
  <c r="CZ4" i="11"/>
  <c r="CW4" i="11"/>
  <c r="CQ4" i="11"/>
  <c r="CW6" i="19"/>
  <c r="DC20" i="19"/>
  <c r="BG10" i="19"/>
  <c r="CW21" i="19"/>
  <c r="BY21" i="19"/>
  <c r="CZ20" i="19"/>
  <c r="CB20" i="19"/>
  <c r="CK17" i="19"/>
  <c r="BM17" i="19"/>
  <c r="CN16" i="19"/>
  <c r="BP16" i="19"/>
  <c r="CQ15" i="19"/>
  <c r="BS15" i="19"/>
  <c r="CZ12" i="19"/>
  <c r="CB12" i="19"/>
  <c r="DC11" i="19"/>
  <c r="CE11" i="19"/>
  <c r="DF10" i="19"/>
  <c r="CH10" i="19"/>
  <c r="BJ10" i="19"/>
  <c r="CQ7" i="19"/>
  <c r="BS7" i="19"/>
  <c r="CT6" i="19"/>
  <c r="BV6" i="19"/>
  <c r="CW5" i="19"/>
  <c r="BY5" i="19"/>
  <c r="CZ4" i="19"/>
  <c r="CB4" i="19"/>
  <c r="BG17" i="19"/>
  <c r="CT21" i="19"/>
  <c r="BV21" i="19"/>
  <c r="CW20" i="19"/>
  <c r="BY20" i="19"/>
  <c r="DF17" i="19"/>
  <c r="CH17" i="19"/>
  <c r="BJ17" i="19"/>
  <c r="CK16" i="19"/>
  <c r="BM16" i="19"/>
  <c r="CN15" i="19"/>
  <c r="BP15" i="19"/>
  <c r="CW12" i="19"/>
  <c r="BY12" i="19"/>
  <c r="CZ11" i="19"/>
  <c r="CB11" i="19"/>
  <c r="DC10" i="19"/>
  <c r="CE10" i="19"/>
  <c r="CN7" i="19"/>
  <c r="BP7" i="19"/>
  <c r="CQ6" i="19"/>
  <c r="BS6" i="19"/>
  <c r="CT5" i="19"/>
  <c r="BV5" i="19"/>
  <c r="CW4" i="19"/>
  <c r="BY4" i="19"/>
  <c r="BG16" i="19"/>
  <c r="CQ21" i="19"/>
  <c r="BS21" i="19"/>
  <c r="CT20" i="19"/>
  <c r="BV20" i="19"/>
  <c r="DC17" i="19"/>
  <c r="CE17" i="19"/>
  <c r="DF16" i="19"/>
  <c r="CH16" i="19"/>
  <c r="BJ16" i="19"/>
  <c r="CK15" i="19"/>
  <c r="BM15" i="19"/>
  <c r="CT12" i="19"/>
  <c r="BV12" i="19"/>
  <c r="CW11" i="19"/>
  <c r="BY11" i="19"/>
  <c r="CZ10" i="19"/>
  <c r="CB10" i="19"/>
  <c r="CK7" i="19"/>
  <c r="BM7" i="19"/>
  <c r="CN6" i="19"/>
  <c r="BP6" i="19"/>
  <c r="CQ5" i="19"/>
  <c r="BS5" i="19"/>
  <c r="CT4" i="19"/>
  <c r="BV4" i="19"/>
  <c r="BG7" i="19"/>
  <c r="CN21" i="19"/>
  <c r="BP21" i="19"/>
  <c r="CQ20" i="19"/>
  <c r="BS20" i="19"/>
  <c r="CZ17" i="19"/>
  <c r="CB17" i="19"/>
  <c r="DC16" i="19"/>
  <c r="CE16" i="19"/>
  <c r="DF15" i="19"/>
  <c r="CH15" i="19"/>
  <c r="BJ15" i="19"/>
  <c r="CQ12" i="19"/>
  <c r="BS12" i="19"/>
  <c r="CT11" i="19"/>
  <c r="BV11" i="19"/>
  <c r="CW10" i="19"/>
  <c r="BY10" i="19"/>
  <c r="DF7" i="19"/>
  <c r="CH7" i="19"/>
  <c r="BJ7" i="19"/>
  <c r="CK6" i="19"/>
  <c r="BM6" i="19"/>
  <c r="CN5" i="19"/>
  <c r="BP5" i="19"/>
  <c r="CQ4" i="19"/>
  <c r="BS4" i="19"/>
  <c r="BG5" i="19"/>
  <c r="BG6" i="19"/>
  <c r="CK21" i="19"/>
  <c r="BM21" i="19"/>
  <c r="CN20" i="19"/>
  <c r="BP20" i="19"/>
  <c r="CW17" i="19"/>
  <c r="BY17" i="19"/>
  <c r="CZ16" i="19"/>
  <c r="CB16" i="19"/>
  <c r="DC15" i="19"/>
  <c r="CE15" i="19"/>
  <c r="CN12" i="19"/>
  <c r="BP12" i="19"/>
  <c r="CQ11" i="19"/>
  <c r="BS11" i="19"/>
  <c r="CT10" i="19"/>
  <c r="BV10" i="19"/>
  <c r="DC7" i="19"/>
  <c r="CE7" i="19"/>
  <c r="DF6" i="19"/>
  <c r="CH6" i="19"/>
  <c r="BJ6" i="19"/>
  <c r="CK5" i="19"/>
  <c r="BM5" i="19"/>
  <c r="CN4" i="19"/>
  <c r="BP4" i="19"/>
  <c r="BG21" i="19"/>
  <c r="DF21" i="19"/>
  <c r="CH21" i="19"/>
  <c r="BJ21" i="19"/>
  <c r="CK20" i="19"/>
  <c r="BM20" i="19"/>
  <c r="CT17" i="19"/>
  <c r="BV17" i="19"/>
  <c r="CW16" i="19"/>
  <c r="BY16" i="19"/>
  <c r="CZ15" i="19"/>
  <c r="CB15" i="19"/>
  <c r="CK12" i="19"/>
  <c r="BM12" i="19"/>
  <c r="CN11" i="19"/>
  <c r="BP11" i="19"/>
  <c r="CQ10" i="19"/>
  <c r="BS10" i="19"/>
  <c r="CZ7" i="19"/>
  <c r="CB7" i="19"/>
  <c r="DC6" i="19"/>
  <c r="CE6" i="19"/>
  <c r="DF5" i="19"/>
  <c r="CH5" i="19"/>
  <c r="BJ5" i="19"/>
  <c r="CK4" i="19"/>
  <c r="BM4" i="19"/>
  <c r="DF20" i="19"/>
  <c r="CH20" i="19"/>
  <c r="BJ20" i="19"/>
  <c r="CQ17" i="19"/>
  <c r="BS17" i="19"/>
  <c r="CT16" i="19"/>
  <c r="BV16" i="19"/>
  <c r="CW15" i="19"/>
  <c r="BY15" i="19"/>
  <c r="DF12" i="19"/>
  <c r="CH12" i="19"/>
  <c r="BJ12" i="19"/>
  <c r="CK11" i="19"/>
  <c r="BM11" i="19"/>
  <c r="CN10" i="19"/>
  <c r="BP10" i="19"/>
  <c r="CW7" i="19"/>
  <c r="BY7" i="19"/>
  <c r="CZ6" i="19"/>
  <c r="CB6" i="19"/>
  <c r="DC5" i="19"/>
  <c r="DF4" i="19"/>
  <c r="CH4" i="19"/>
  <c r="BJ8" i="4"/>
  <c r="BM8" i="4"/>
  <c r="BP8" i="4"/>
  <c r="BS8" i="4"/>
  <c r="BV8" i="4"/>
  <c r="BY8" i="4"/>
  <c r="CB8" i="4"/>
  <c r="CE8" i="4"/>
  <c r="CH8" i="4"/>
  <c r="CK8" i="4"/>
  <c r="CN8" i="4"/>
  <c r="CQ8" i="4"/>
  <c r="CT8" i="4"/>
  <c r="CW8" i="4"/>
  <c r="CZ8" i="4"/>
  <c r="DC8" i="4"/>
  <c r="DF8" i="4"/>
  <c r="BG9" i="4"/>
  <c r="BM9" i="4"/>
  <c r="BP9" i="4"/>
  <c r="BS9" i="4"/>
  <c r="BV9" i="4"/>
  <c r="BY9" i="4"/>
  <c r="CB9" i="4"/>
  <c r="CE9" i="4"/>
  <c r="CH9" i="4"/>
  <c r="CK9" i="4"/>
  <c r="CN9" i="4"/>
  <c r="CQ9" i="4"/>
  <c r="CT9" i="4"/>
  <c r="CW9" i="4"/>
  <c r="CZ9" i="4"/>
  <c r="DC9" i="4"/>
  <c r="DF9" i="4"/>
  <c r="BG10" i="4"/>
  <c r="BJ10" i="4"/>
  <c r="BP10" i="4"/>
  <c r="BS10" i="4"/>
  <c r="BV10" i="4"/>
  <c r="BY10" i="4"/>
  <c r="CB10" i="4"/>
  <c r="CE10" i="4"/>
  <c r="CH10" i="4"/>
  <c r="CK10" i="4"/>
  <c r="CN10" i="4"/>
  <c r="CQ10" i="4"/>
  <c r="CT10" i="4"/>
  <c r="CW10" i="4"/>
  <c r="CZ10" i="4"/>
  <c r="DC10" i="4"/>
  <c r="DF10" i="4"/>
  <c r="BG11" i="4"/>
  <c r="BJ11" i="4"/>
  <c r="BM11" i="4"/>
  <c r="BS11" i="4"/>
  <c r="BV11" i="4"/>
  <c r="BY11" i="4"/>
  <c r="CB11" i="4"/>
  <c r="CE11" i="4"/>
  <c r="CH11" i="4"/>
  <c r="CK11" i="4"/>
  <c r="CN11" i="4"/>
  <c r="CQ11" i="4"/>
  <c r="CT11" i="4"/>
  <c r="CW11" i="4"/>
  <c r="CZ11" i="4"/>
  <c r="DC11" i="4"/>
  <c r="DF11" i="4"/>
  <c r="BG12" i="4"/>
  <c r="BJ12" i="4"/>
  <c r="BM12" i="4"/>
  <c r="BP12" i="4"/>
  <c r="BV12" i="4"/>
  <c r="BY12" i="4"/>
  <c r="CB12" i="4"/>
  <c r="CE12" i="4"/>
  <c r="CH12" i="4"/>
  <c r="CK12" i="4"/>
  <c r="CN12" i="4"/>
  <c r="CQ12" i="4"/>
  <c r="CT12" i="4"/>
  <c r="CW12" i="4"/>
  <c r="CZ12" i="4"/>
  <c r="DC12" i="4"/>
  <c r="DF12" i="4"/>
  <c r="BG13" i="4"/>
  <c r="BJ13" i="4"/>
  <c r="BM13" i="4"/>
  <c r="BP13" i="4"/>
  <c r="BS13" i="4"/>
  <c r="BY13" i="4"/>
  <c r="CB13" i="4"/>
  <c r="CE13" i="4"/>
  <c r="CH13" i="4"/>
  <c r="CK13" i="4"/>
  <c r="CN13" i="4"/>
  <c r="CQ13" i="4"/>
  <c r="CT13" i="4"/>
  <c r="CW13" i="4"/>
  <c r="CZ13" i="4"/>
  <c r="DC13" i="4"/>
  <c r="DF13" i="4"/>
  <c r="BG14" i="4"/>
  <c r="BJ14" i="4"/>
  <c r="BM14" i="4"/>
  <c r="BP14" i="4"/>
  <c r="BS14" i="4"/>
  <c r="BV14" i="4"/>
  <c r="CB14" i="4"/>
  <c r="CE14" i="4"/>
  <c r="CH14" i="4"/>
  <c r="CK14" i="4"/>
  <c r="CN14" i="4"/>
  <c r="CQ14" i="4"/>
  <c r="CT14" i="4"/>
  <c r="CW14" i="4"/>
  <c r="CZ14" i="4"/>
  <c r="DC14" i="4"/>
  <c r="DF14" i="4"/>
  <c r="BG15" i="4"/>
  <c r="BJ15" i="4"/>
  <c r="BM15" i="4"/>
  <c r="BP15" i="4"/>
  <c r="BS15" i="4"/>
  <c r="BV15" i="4"/>
  <c r="BY15" i="4"/>
  <c r="CE15" i="4"/>
  <c r="CH15" i="4"/>
  <c r="CK15" i="4"/>
  <c r="CN15" i="4"/>
  <c r="CQ15" i="4"/>
  <c r="CT15" i="4"/>
  <c r="CW15" i="4"/>
  <c r="CZ15" i="4"/>
  <c r="DC15" i="4"/>
  <c r="DF15" i="4"/>
  <c r="BG16" i="4"/>
  <c r="BJ16" i="4"/>
  <c r="BM16" i="4"/>
  <c r="BP16" i="4"/>
  <c r="BS16" i="4"/>
  <c r="BV16" i="4"/>
  <c r="BY16" i="4"/>
  <c r="CB16" i="4"/>
  <c r="CH16" i="4"/>
  <c r="CK16" i="4"/>
  <c r="CN16" i="4"/>
  <c r="CQ16" i="4"/>
  <c r="CT16" i="4"/>
  <c r="CW16" i="4"/>
  <c r="CZ16" i="4"/>
  <c r="DC16" i="4"/>
  <c r="DF16" i="4"/>
  <c r="BG17" i="4"/>
  <c r="BJ17" i="4"/>
  <c r="BM17" i="4"/>
  <c r="BP17" i="4"/>
  <c r="BS17" i="4"/>
  <c r="BV17" i="4"/>
  <c r="BY17" i="4"/>
  <c r="CB17" i="4"/>
  <c r="CE17" i="4"/>
  <c r="CK17" i="4"/>
  <c r="CN17" i="4"/>
  <c r="CQ17" i="4"/>
  <c r="CT17" i="4"/>
  <c r="CW17" i="4"/>
  <c r="CZ17" i="4"/>
  <c r="DC17" i="4"/>
  <c r="DF17" i="4"/>
  <c r="BG18" i="4"/>
  <c r="BJ18" i="4"/>
  <c r="BM18" i="4"/>
  <c r="BP18" i="4"/>
  <c r="BS18" i="4"/>
  <c r="BV18" i="4"/>
  <c r="BY18" i="4"/>
  <c r="CB18" i="4"/>
  <c r="CE18" i="4"/>
  <c r="CH18" i="4"/>
  <c r="CN18" i="4"/>
  <c r="CQ18" i="4"/>
  <c r="CT18" i="4"/>
  <c r="CW18" i="4"/>
  <c r="CZ18" i="4"/>
  <c r="DC18" i="4"/>
  <c r="DF18" i="4"/>
  <c r="BG19" i="4"/>
  <c r="BJ19" i="4"/>
  <c r="BM19" i="4"/>
  <c r="BP19" i="4"/>
  <c r="BS19" i="4"/>
  <c r="BV19" i="4"/>
  <c r="BY19" i="4"/>
  <c r="CB19" i="4"/>
  <c r="CE19" i="4"/>
  <c r="CH19" i="4"/>
  <c r="CK19" i="4"/>
  <c r="CQ19" i="4"/>
  <c r="CT19" i="4"/>
  <c r="CW19" i="4"/>
  <c r="CZ19" i="4"/>
  <c r="DC19" i="4"/>
  <c r="DF19" i="4"/>
  <c r="BG20" i="4"/>
  <c r="BJ20" i="4"/>
  <c r="BM20" i="4"/>
  <c r="BP20" i="4"/>
  <c r="BS20" i="4"/>
  <c r="BV20" i="4"/>
  <c r="BY20" i="4"/>
  <c r="CB20" i="4"/>
  <c r="CE20" i="4"/>
  <c r="CH20" i="4"/>
  <c r="CK20" i="4"/>
  <c r="CN20" i="4"/>
  <c r="CT20" i="4"/>
  <c r="CW20" i="4"/>
  <c r="CZ20" i="4"/>
  <c r="DC20" i="4"/>
  <c r="DF20" i="4"/>
  <c r="BG21" i="4"/>
  <c r="BJ21" i="4"/>
  <c r="BM21" i="4"/>
  <c r="BP21" i="4"/>
  <c r="BS21" i="4"/>
  <c r="BV21" i="4"/>
  <c r="BY21" i="4"/>
  <c r="CB21" i="4"/>
  <c r="CE21" i="4"/>
  <c r="CH21" i="4"/>
  <c r="CK21" i="4"/>
  <c r="CN21" i="4"/>
  <c r="CQ21" i="4"/>
  <c r="CW21" i="4"/>
  <c r="CZ21" i="4"/>
  <c r="DC21" i="4"/>
  <c r="DF21" i="4"/>
  <c r="BG22" i="4"/>
  <c r="BJ22" i="4"/>
  <c r="BM22" i="4"/>
  <c r="BP22" i="4"/>
  <c r="BS22" i="4"/>
  <c r="BV22" i="4"/>
  <c r="BY22" i="4"/>
  <c r="CB22" i="4"/>
  <c r="CE22" i="4"/>
  <c r="CH22" i="4"/>
  <c r="CK22" i="4"/>
  <c r="CN22" i="4"/>
  <c r="CQ22" i="4"/>
  <c r="CT22" i="4"/>
  <c r="CZ22" i="4"/>
  <c r="DC22" i="4"/>
  <c r="DF22" i="4"/>
  <c r="BG23" i="4"/>
  <c r="BJ23" i="4"/>
  <c r="BM23" i="4"/>
  <c r="BP23" i="4"/>
  <c r="BS23" i="4"/>
  <c r="BV23" i="4"/>
  <c r="BY23" i="4"/>
  <c r="CB23" i="4"/>
  <c r="CE23" i="4"/>
  <c r="CH23" i="4"/>
  <c r="CK23" i="4"/>
  <c r="CN23" i="4"/>
  <c r="CQ23" i="4"/>
  <c r="CT23" i="4"/>
  <c r="CW23" i="4"/>
  <c r="DC23" i="4"/>
  <c r="DF23" i="4"/>
  <c r="BG24" i="4"/>
  <c r="BJ24" i="4"/>
  <c r="BM24" i="4"/>
  <c r="BP24" i="4"/>
  <c r="BS24" i="4"/>
  <c r="BV24" i="4"/>
  <c r="BY24" i="4"/>
  <c r="CB24" i="4"/>
  <c r="CE24" i="4"/>
  <c r="CH24" i="4"/>
  <c r="CK24" i="4"/>
  <c r="CN24" i="4"/>
  <c r="CQ24" i="4"/>
  <c r="CT24" i="4"/>
  <c r="CW24" i="4"/>
  <c r="CZ24" i="4"/>
  <c r="DF24" i="4"/>
  <c r="BG25" i="4"/>
  <c r="BJ25" i="4"/>
  <c r="BM25" i="4"/>
  <c r="BP25" i="4"/>
  <c r="BS25" i="4"/>
  <c r="BV25" i="4"/>
  <c r="BY25" i="4"/>
  <c r="CB25" i="4"/>
  <c r="CE25" i="4"/>
  <c r="CH25" i="4"/>
  <c r="CK25" i="4"/>
  <c r="CN25" i="4"/>
  <c r="CQ25" i="4"/>
  <c r="CT25" i="4"/>
  <c r="CW25" i="4"/>
  <c r="CZ25" i="4"/>
  <c r="DC25" i="4"/>
  <c r="BJ34" i="4"/>
  <c r="BM34" i="4"/>
  <c r="BP34" i="4"/>
  <c r="BS34" i="4"/>
  <c r="BV34" i="4"/>
  <c r="BY34" i="4"/>
  <c r="CB34" i="4"/>
  <c r="CE34" i="4"/>
  <c r="CH34" i="4"/>
  <c r="CK34" i="4"/>
  <c r="CN34" i="4"/>
  <c r="CQ34" i="4"/>
  <c r="CT34" i="4"/>
  <c r="CW34" i="4"/>
  <c r="CZ34" i="4"/>
  <c r="DC34" i="4"/>
  <c r="DF34" i="4"/>
  <c r="BJ35" i="4"/>
  <c r="BM35" i="4"/>
  <c r="BP35" i="4"/>
  <c r="BS35" i="4"/>
  <c r="BV35" i="4"/>
  <c r="BY35" i="4"/>
  <c r="CB35" i="4"/>
  <c r="CE35" i="4"/>
  <c r="CH35" i="4"/>
  <c r="CK35" i="4"/>
  <c r="CN35" i="4"/>
  <c r="CQ35" i="4"/>
  <c r="CT35" i="4"/>
  <c r="CW35" i="4"/>
  <c r="CZ35" i="4"/>
  <c r="DC35" i="4"/>
  <c r="DF35" i="4"/>
  <c r="BG39" i="4"/>
  <c r="BJ39" i="4"/>
  <c r="BM39" i="4"/>
  <c r="BP39" i="4"/>
  <c r="BS39" i="4"/>
  <c r="BV39" i="4"/>
  <c r="BY39" i="4"/>
  <c r="CB39" i="4"/>
  <c r="CE39" i="4"/>
  <c r="CH39" i="4"/>
  <c r="CK39" i="4"/>
  <c r="CN39" i="4"/>
  <c r="CQ39" i="4"/>
  <c r="CT39" i="4"/>
  <c r="CW39" i="4"/>
  <c r="CZ39" i="4"/>
  <c r="DC39" i="4"/>
  <c r="DF39" i="4"/>
  <c r="BG50" i="4"/>
  <c r="BJ50" i="4"/>
  <c r="BM50" i="4"/>
  <c r="BP50" i="4"/>
  <c r="BS50" i="4"/>
  <c r="BV50" i="4"/>
  <c r="BY50" i="4"/>
  <c r="CB50" i="4"/>
  <c r="CE50" i="4"/>
  <c r="CH50" i="4"/>
  <c r="CK50" i="4"/>
  <c r="CN50" i="4"/>
  <c r="CQ50" i="4"/>
  <c r="CT50" i="4"/>
  <c r="CW50" i="4"/>
  <c r="CZ50" i="4"/>
  <c r="DC50" i="4"/>
  <c r="DF50" i="4"/>
  <c r="BG51" i="4"/>
  <c r="BJ51" i="4"/>
  <c r="BM51" i="4"/>
  <c r="BP51" i="4"/>
  <c r="BS51" i="4"/>
  <c r="BV51" i="4"/>
  <c r="BY51" i="4"/>
  <c r="CB51" i="4"/>
  <c r="CE51" i="4"/>
  <c r="CH51" i="4"/>
  <c r="CK51" i="4"/>
  <c r="CN51" i="4"/>
  <c r="CQ51" i="4"/>
  <c r="CT51" i="4"/>
  <c r="CW51" i="4"/>
  <c r="CZ51" i="4"/>
  <c r="DC51" i="4"/>
  <c r="DF51" i="4"/>
  <c r="EW5" i="7"/>
  <c r="EW8" i="7"/>
  <c r="BJ10" i="7"/>
  <c r="BM10" i="7"/>
  <c r="BP10" i="7"/>
  <c r="BS10" i="7"/>
  <c r="BV10" i="7"/>
  <c r="BY10" i="7"/>
  <c r="CB10" i="7"/>
  <c r="CE10" i="7"/>
  <c r="CH10" i="7"/>
  <c r="CK10" i="7"/>
  <c r="CN10" i="7"/>
  <c r="CQ10" i="7"/>
  <c r="ET10" i="7"/>
  <c r="CT10" i="7"/>
  <c r="CW10" i="7"/>
  <c r="CZ10" i="7"/>
  <c r="DC10" i="7"/>
  <c r="DF10" i="7"/>
  <c r="BJ11" i="7"/>
  <c r="BM11" i="7"/>
  <c r="BP11" i="7"/>
  <c r="BS11" i="7"/>
  <c r="BV11" i="7"/>
  <c r="BY11" i="7"/>
  <c r="CB11" i="7"/>
  <c r="CE11" i="7"/>
  <c r="CH11" i="7"/>
  <c r="CK11" i="7"/>
  <c r="CN11" i="7"/>
  <c r="CQ11" i="7"/>
  <c r="ER11" i="7" s="1"/>
  <c r="CT11" i="7"/>
  <c r="EU11" i="7" s="1"/>
  <c r="CW11" i="7"/>
  <c r="CZ11" i="7"/>
  <c r="DC11" i="7"/>
  <c r="DF11" i="7"/>
  <c r="EW13" i="7"/>
  <c r="ET14" i="7"/>
  <c r="BJ18" i="7"/>
  <c r="BM18" i="7"/>
  <c r="BP18" i="7"/>
  <c r="BS18" i="7"/>
  <c r="BV18" i="7"/>
  <c r="BY18" i="7"/>
  <c r="CB18" i="7"/>
  <c r="CE18" i="7"/>
  <c r="CH18" i="7"/>
  <c r="CK18" i="7"/>
  <c r="CN18" i="7"/>
  <c r="CQ18" i="7"/>
  <c r="ET18" i="7"/>
  <c r="CT18" i="7"/>
  <c r="EU18" i="7" s="1"/>
  <c r="CW18" i="7"/>
  <c r="CZ18" i="7"/>
  <c r="DC18" i="7"/>
  <c r="DF18" i="7"/>
  <c r="EW20" i="7"/>
  <c r="EW21" i="7"/>
  <c r="BG10" i="7"/>
  <c r="BG11" i="7"/>
  <c r="BG18" i="7"/>
  <c r="ET4" i="7"/>
  <c r="EW7" i="7"/>
  <c r="ES10" i="7"/>
  <c r="EW10" i="7"/>
  <c r="EW11" i="7"/>
  <c r="ET12" i="7"/>
  <c r="EW12" i="7"/>
  <c r="EW15" i="7"/>
  <c r="ET16" i="7"/>
  <c r="ER18" i="7"/>
  <c r="EV18" i="7"/>
  <c r="EW19" i="7"/>
  <c r="ET20" i="7"/>
  <c r="EW23" i="7"/>
  <c r="BG1" i="7"/>
  <c r="W1" i="25"/>
  <c r="AF17" i="28"/>
  <c r="AG17" i="28"/>
  <c r="AH17" i="28"/>
  <c r="AI17" i="28"/>
  <c r="AJ17" i="28"/>
  <c r="AK17" i="28"/>
  <c r="AL17" i="28"/>
  <c r="AM17" i="28"/>
  <c r="AN17" i="28"/>
  <c r="X18" i="28"/>
  <c r="Y18" i="28"/>
  <c r="Z18" i="28"/>
  <c r="AA18" i="28"/>
  <c r="AB18" i="28"/>
  <c r="AC18" i="28"/>
  <c r="AD18" i="28"/>
  <c r="AE18" i="28"/>
  <c r="AH18" i="28"/>
  <c r="AJ18" i="28"/>
  <c r="AK18" i="28"/>
  <c r="AL18" i="28"/>
  <c r="AM18" i="28"/>
  <c r="AN18" i="28"/>
  <c r="X19" i="28"/>
  <c r="Y19" i="28"/>
  <c r="Z19" i="28"/>
  <c r="AA19" i="28"/>
  <c r="AB19" i="28"/>
  <c r="AC19" i="28"/>
  <c r="AD19" i="28"/>
  <c r="AE19" i="28"/>
  <c r="AF19" i="28"/>
  <c r="AG19" i="28"/>
  <c r="AI19" i="28"/>
  <c r="AG20" i="28"/>
  <c r="Y21" i="28"/>
  <c r="AB21" i="28"/>
  <c r="AC21" i="28"/>
  <c r="AD21" i="28"/>
  <c r="AH21" i="28"/>
  <c r="AI21" i="28"/>
  <c r="AJ21" i="28"/>
  <c r="AK21" i="28"/>
  <c r="AL21" i="28"/>
  <c r="AM21" i="28"/>
  <c r="AN21" i="28"/>
  <c r="W10" i="28"/>
  <c r="Y10" i="28"/>
  <c r="AB10" i="28"/>
  <c r="AC10" i="28"/>
  <c r="AD10" i="28"/>
  <c r="AH10" i="28"/>
  <c r="AI10" i="28"/>
  <c r="AJ10" i="28"/>
  <c r="AK10" i="28"/>
  <c r="AL10" i="28"/>
  <c r="W11" i="28"/>
  <c r="Y11" i="28"/>
  <c r="AB11" i="28"/>
  <c r="AC11" i="28"/>
  <c r="AD11" i="28"/>
  <c r="AH11" i="28"/>
  <c r="AI11" i="28"/>
  <c r="AJ11" i="28"/>
  <c r="AK11" i="28"/>
  <c r="AL11" i="28"/>
  <c r="T1" i="24"/>
  <c r="F1" i="26"/>
  <c r="F5" i="26" s="1"/>
  <c r="W1" i="28"/>
  <c r="AL7" i="25"/>
  <c r="AL9" i="25"/>
  <c r="AL11" i="25"/>
  <c r="AL12" i="25"/>
  <c r="AL13" i="25"/>
  <c r="AL14" i="25"/>
  <c r="AL15" i="25"/>
  <c r="AL4" i="25"/>
  <c r="AA5" i="25"/>
  <c r="Z6" i="25"/>
  <c r="AA6" i="25"/>
  <c r="AB6" i="25"/>
  <c r="AC6" i="25"/>
  <c r="AF6" i="25"/>
  <c r="W7" i="25"/>
  <c r="Z7" i="25"/>
  <c r="AA7" i="25"/>
  <c r="AB7" i="25"/>
  <c r="AC7" i="25"/>
  <c r="AF7" i="25"/>
  <c r="AI7" i="25"/>
  <c r="W8" i="25"/>
  <c r="AC8" i="25"/>
  <c r="AI8" i="25"/>
  <c r="W9" i="25"/>
  <c r="Z9" i="25"/>
  <c r="AC9" i="25"/>
  <c r="AF9" i="25"/>
  <c r="AI9" i="25"/>
  <c r="Z10" i="25"/>
  <c r="AF10" i="25"/>
  <c r="Z11" i="25"/>
  <c r="AC11" i="25"/>
  <c r="AF11" i="25"/>
  <c r="W12" i="25"/>
  <c r="Z12" i="25"/>
  <c r="AC12" i="25"/>
  <c r="AF12" i="25"/>
  <c r="AI12" i="25"/>
  <c r="W13" i="25"/>
  <c r="Z13" i="25"/>
  <c r="AC13" i="25"/>
  <c r="AF13" i="25"/>
  <c r="AI13" i="25"/>
  <c r="W14" i="25"/>
  <c r="Z14" i="25"/>
  <c r="AC14" i="25"/>
  <c r="AF14" i="25"/>
  <c r="AI14" i="25"/>
  <c r="Z15" i="25"/>
  <c r="AC15" i="25"/>
  <c r="AF15" i="25"/>
  <c r="W16" i="25"/>
  <c r="Z16" i="25"/>
  <c r="AC16" i="25"/>
  <c r="AF16" i="25"/>
  <c r="AI16" i="25"/>
  <c r="W17" i="25"/>
  <c r="AI17" i="25"/>
  <c r="Z4" i="25"/>
  <c r="AA4" i="25"/>
  <c r="AB4" i="25"/>
  <c r="AF4" i="25"/>
  <c r="Y17" i="28" l="1"/>
  <c r="Y25" i="28"/>
  <c r="AG25" i="28"/>
  <c r="X26" i="28"/>
  <c r="AF26" i="28"/>
  <c r="AN26" i="28"/>
  <c r="AE27" i="28"/>
  <c r="AM27" i="28"/>
  <c r="AD28" i="28"/>
  <c r="AL28" i="28"/>
  <c r="AC29" i="28"/>
  <c r="AK29" i="28"/>
  <c r="AB30" i="28"/>
  <c r="AJ30" i="28"/>
  <c r="AA31" i="28"/>
  <c r="AI31" i="28"/>
  <c r="AG33" i="28"/>
  <c r="X34" i="28"/>
  <c r="AF34" i="28"/>
  <c r="AN34" i="28"/>
  <c r="AE35" i="28"/>
  <c r="AB25" i="28"/>
  <c r="AJ25" i="28"/>
  <c r="AA26" i="28"/>
  <c r="AI26" i="28"/>
  <c r="Z27" i="28"/>
  <c r="AH27" i="28"/>
  <c r="Y28" i="28"/>
  <c r="AG28" i="28"/>
  <c r="X29" i="28"/>
  <c r="AF29" i="28"/>
  <c r="AN29" i="28"/>
  <c r="AE30" i="28"/>
  <c r="AM30" i="28"/>
  <c r="AD31" i="28"/>
  <c r="AL31" i="28"/>
  <c r="AA34" i="28"/>
  <c r="Z35" i="28"/>
  <c r="AG36" i="28"/>
  <c r="AE38" i="28"/>
  <c r="AM38" i="28"/>
  <c r="AD39" i="28"/>
  <c r="AL39" i="28"/>
  <c r="AC40" i="28"/>
  <c r="AK40" i="28"/>
  <c r="AJ41" i="28"/>
  <c r="Z43" i="28"/>
  <c r="AG44" i="28"/>
  <c r="X45" i="28"/>
  <c r="AF45" i="28"/>
  <c r="AN45" i="28"/>
  <c r="AE46" i="28"/>
  <c r="AM46" i="28"/>
  <c r="W40" i="28"/>
  <c r="AD25" i="28"/>
  <c r="AL25" i="28"/>
  <c r="AC26" i="28"/>
  <c r="AK26" i="28"/>
  <c r="AB27" i="28"/>
  <c r="AJ27" i="28"/>
  <c r="AA28" i="28"/>
  <c r="AI28" i="28"/>
  <c r="Z29" i="28"/>
  <c r="AH29" i="28"/>
  <c r="Y30" i="28"/>
  <c r="AG30" i="28"/>
  <c r="X31" i="28"/>
  <c r="AF31" i="28"/>
  <c r="AN31" i="28"/>
  <c r="AA36" i="28"/>
  <c r="Y38" i="28"/>
  <c r="AG38" i="28"/>
  <c r="X39" i="28"/>
  <c r="AF39" i="28"/>
  <c r="AN39" i="28"/>
  <c r="AE40" i="28"/>
  <c r="AM40" i="28"/>
  <c r="AA44" i="28"/>
  <c r="Z45" i="28"/>
  <c r="AG46" i="28"/>
  <c r="W26" i="28"/>
  <c r="X25" i="28"/>
  <c r="AF25" i="28"/>
  <c r="AN25" i="28"/>
  <c r="AE26" i="28"/>
  <c r="AM26" i="28"/>
  <c r="AD27" i="28"/>
  <c r="AL27" i="28"/>
  <c r="AC28" i="28"/>
  <c r="AK28" i="28"/>
  <c r="AB29" i="28"/>
  <c r="AJ29" i="28"/>
  <c r="AA30" i="28"/>
  <c r="AI30" i="28"/>
  <c r="Z31" i="28"/>
  <c r="AH31" i="28"/>
  <c r="X33" i="28"/>
  <c r="AF33" i="28"/>
  <c r="AN33" i="28"/>
  <c r="AE34" i="28"/>
  <c r="AM34" i="28"/>
  <c r="AA38" i="28"/>
  <c r="AI38" i="28"/>
  <c r="Z39" i="28"/>
  <c r="AH39" i="28"/>
  <c r="Y40" i="28"/>
  <c r="AG40" i="28"/>
  <c r="AF41" i="28"/>
  <c r="AA46" i="28"/>
  <c r="W28" i="28"/>
  <c r="Z25" i="28"/>
  <c r="Y26" i="28"/>
  <c r="X27" i="28"/>
  <c r="AN27" i="28"/>
  <c r="AM28" i="28"/>
  <c r="AL29" i="28"/>
  <c r="AK30" i="28"/>
  <c r="AJ31" i="28"/>
  <c r="AM33" i="28"/>
  <c r="AM36" i="28"/>
  <c r="AF38" i="28"/>
  <c r="AB39" i="28"/>
  <c r="X40" i="28"/>
  <c r="AJ40" i="28"/>
  <c r="AM41" i="28"/>
  <c r="AM44" i="28"/>
  <c r="AG45" i="28"/>
  <c r="AA25" i="28"/>
  <c r="Z26" i="28"/>
  <c r="Y27" i="28"/>
  <c r="X28" i="28"/>
  <c r="AN28" i="28"/>
  <c r="AM29" i="28"/>
  <c r="AL30" i="28"/>
  <c r="AK31" i="28"/>
  <c r="AM35" i="28"/>
  <c r="AE36" i="28"/>
  <c r="AN36" i="28"/>
  <c r="AH38" i="28"/>
  <c r="AC39" i="28"/>
  <c r="Z40" i="28"/>
  <c r="AL40" i="28"/>
  <c r="AE43" i="28"/>
  <c r="AM43" i="28"/>
  <c r="AE44" i="28"/>
  <c r="AN44" i="28"/>
  <c r="Z46" i="28"/>
  <c r="AC25" i="28"/>
  <c r="AB26" i="28"/>
  <c r="AA27" i="28"/>
  <c r="Z28" i="28"/>
  <c r="Y29" i="28"/>
  <c r="X30" i="28"/>
  <c r="AN30" i="28"/>
  <c r="AM31" i="28"/>
  <c r="AE33" i="28"/>
  <c r="Z34" i="28"/>
  <c r="AF35" i="28"/>
  <c r="AN35" i="28"/>
  <c r="AF36" i="28"/>
  <c r="AJ38" i="28"/>
  <c r="AE39" i="28"/>
  <c r="AA40" i="28"/>
  <c r="AN40" i="28"/>
  <c r="AF43" i="28"/>
  <c r="AN43" i="28"/>
  <c r="AF44" i="28"/>
  <c r="AE25" i="28"/>
  <c r="AD26" i="28"/>
  <c r="AC27" i="28"/>
  <c r="AB28" i="28"/>
  <c r="AA29" i="28"/>
  <c r="Z30" i="28"/>
  <c r="Y31" i="28"/>
  <c r="AG35" i="28"/>
  <c r="X36" i="28"/>
  <c r="X38" i="28"/>
  <c r="AK38" i="28"/>
  <c r="AG39" i="28"/>
  <c r="AB40" i="28"/>
  <c r="X43" i="28"/>
  <c r="AG43" i="28"/>
  <c r="X44" i="28"/>
  <c r="AA45" i="28"/>
  <c r="AN46" i="28"/>
  <c r="W25" i="28"/>
  <c r="AH25" i="28"/>
  <c r="AG26" i="28"/>
  <c r="AF27" i="28"/>
  <c r="AE28" i="28"/>
  <c r="AD29" i="28"/>
  <c r="AC30" i="28"/>
  <c r="AB31" i="28"/>
  <c r="X35" i="28"/>
  <c r="Z38" i="28"/>
  <c r="AL38" i="28"/>
  <c r="AI39" i="28"/>
  <c r="AD40" i="28"/>
  <c r="AH41" i="28"/>
  <c r="W27" i="28"/>
  <c r="AI25" i="28"/>
  <c r="AH26" i="28"/>
  <c r="AG27" i="28"/>
  <c r="AF28" i="28"/>
  <c r="AE29" i="28"/>
  <c r="AD30" i="28"/>
  <c r="AC31" i="28"/>
  <c r="Z33" i="28"/>
  <c r="Z36" i="28"/>
  <c r="AB38" i="28"/>
  <c r="AN38" i="28"/>
  <c r="AJ39" i="28"/>
  <c r="AF40" i="28"/>
  <c r="AA43" i="28"/>
  <c r="Z44" i="28"/>
  <c r="AF46" i="28"/>
  <c r="W29" i="28"/>
  <c r="AK25" i="28"/>
  <c r="AJ26" i="28"/>
  <c r="AI27" i="28"/>
  <c r="AH28" i="28"/>
  <c r="AG29" i="28"/>
  <c r="AF30" i="28"/>
  <c r="AE31" i="28"/>
  <c r="AA33" i="28"/>
  <c r="AG34" i="28"/>
  <c r="AA35" i="28"/>
  <c r="AC38" i="28"/>
  <c r="Y39" i="28"/>
  <c r="AK39" i="28"/>
  <c r="AH40" i="28"/>
  <c r="AK41" i="28"/>
  <c r="AM45" i="28"/>
  <c r="W30" i="28"/>
  <c r="W38" i="28"/>
  <c r="AM25" i="28"/>
  <c r="AL26" i="28"/>
  <c r="AK27" i="28"/>
  <c r="AJ28" i="28"/>
  <c r="AI29" i="28"/>
  <c r="AH30" i="28"/>
  <c r="AG31" i="28"/>
  <c r="AD38" i="28"/>
  <c r="AA39" i="28"/>
  <c r="AM39" i="28"/>
  <c r="AI40" i="28"/>
  <c r="AE45" i="28"/>
  <c r="X46" i="28"/>
  <c r="W31" i="28"/>
  <c r="W39" i="28"/>
  <c r="EV11" i="7"/>
  <c r="Y14" i="28"/>
  <c r="AC12" i="28"/>
  <c r="AK16" i="28"/>
  <c r="W15" i="28"/>
  <c r="AA13" i="28"/>
  <c r="AE21" i="28"/>
  <c r="AA21" i="28"/>
  <c r="AN20" i="28"/>
  <c r="AJ20" i="28"/>
  <c r="AF20" i="28"/>
  <c r="AB20" i="28"/>
  <c r="X20" i="28"/>
  <c r="AK19" i="28"/>
  <c r="AE17" i="28"/>
  <c r="AA17" i="28"/>
  <c r="AM15" i="28"/>
  <c r="AC16" i="28"/>
  <c r="AG14" i="28"/>
  <c r="AK12" i="28"/>
  <c r="Z21" i="28"/>
  <c r="AM20" i="28"/>
  <c r="AI20" i="28"/>
  <c r="AE20" i="28"/>
  <c r="AA20" i="28"/>
  <c r="AN19" i="28"/>
  <c r="AJ19" i="28"/>
  <c r="AG18" i="28"/>
  <c r="AD17" i="28"/>
  <c r="Z17" i="28"/>
  <c r="AG21" i="28"/>
  <c r="AL20" i="28"/>
  <c r="AH20" i="28"/>
  <c r="AD20" i="28"/>
  <c r="Z20" i="28"/>
  <c r="AM19" i="28"/>
  <c r="AF18" i="28"/>
  <c r="AC17" i="28"/>
  <c r="X23" i="28"/>
  <c r="AF23" i="28"/>
  <c r="AN23" i="28"/>
  <c r="AA23" i="28"/>
  <c r="AM23" i="28"/>
  <c r="AG23" i="28"/>
  <c r="Z23" i="28"/>
  <c r="AE23" i="28"/>
  <c r="AE15" i="28"/>
  <c r="AI13" i="28"/>
  <c r="AM11" i="28"/>
  <c r="AF21" i="28"/>
  <c r="X21" i="28"/>
  <c r="AK20" i="28"/>
  <c r="AC20" i="28"/>
  <c r="Y20" i="28"/>
  <c r="AL19" i="28"/>
  <c r="AH19" i="28"/>
  <c r="AI18" i="28"/>
  <c r="AB17" i="28"/>
  <c r="X17" i="28"/>
  <c r="ET22" i="7"/>
  <c r="EW9" i="7"/>
  <c r="ET6" i="7"/>
  <c r="EW17" i="7"/>
  <c r="ET15" i="7"/>
  <c r="ET13" i="7"/>
  <c r="EW4" i="7"/>
  <c r="ET17" i="7"/>
  <c r="ET23" i="7"/>
  <c r="ET21" i="7"/>
  <c r="EW14" i="7"/>
  <c r="EW18" i="7"/>
  <c r="ES18" i="7"/>
  <c r="EW16" i="7"/>
  <c r="EV10" i="7"/>
  <c r="EU10" i="7"/>
  <c r="ER10" i="7"/>
  <c r="ET11" i="7"/>
  <c r="ES11" i="7"/>
  <c r="EW6" i="7"/>
  <c r="ET9" i="7"/>
  <c r="ET7" i="7"/>
  <c r="ET5" i="7"/>
  <c r="ET8" i="7"/>
  <c r="AG10" i="28"/>
  <c r="AM9" i="28"/>
  <c r="AE9" i="28"/>
  <c r="W9" i="28"/>
  <c r="AG8" i="28"/>
  <c r="Y8" i="28"/>
  <c r="AI7" i="28"/>
  <c r="AA7" i="28"/>
  <c r="AK6" i="28"/>
  <c r="AC6" i="28"/>
  <c r="AM5" i="28"/>
  <c r="AE5" i="28"/>
  <c r="W5" i="28"/>
  <c r="AJ16" i="28"/>
  <c r="AL15" i="28"/>
  <c r="AN14" i="28"/>
  <c r="X14" i="28"/>
  <c r="AJ12" i="28"/>
  <c r="AF10" i="28"/>
  <c r="AL9" i="28"/>
  <c r="AN8" i="28"/>
  <c r="X8" i="28"/>
  <c r="AJ6" i="28"/>
  <c r="AL5" i="28"/>
  <c r="AD5" i="28"/>
  <c r="AG16" i="28"/>
  <c r="Y16" i="28"/>
  <c r="AI15" i="28"/>
  <c r="AA15" i="28"/>
  <c r="AK14" i="28"/>
  <c r="AC14" i="28"/>
  <c r="AM13" i="28"/>
  <c r="AE13" i="28"/>
  <c r="W13" i="28"/>
  <c r="AG12" i="28"/>
  <c r="Y12" i="28"/>
  <c r="AE11" i="28"/>
  <c r="AA11" i="28"/>
  <c r="AN10" i="28"/>
  <c r="X10" i="28"/>
  <c r="AI9" i="28"/>
  <c r="AA9" i="28"/>
  <c r="AK8" i="28"/>
  <c r="AC8" i="28"/>
  <c r="AM7" i="28"/>
  <c r="AE7" i="28"/>
  <c r="W7" i="28"/>
  <c r="AG6" i="28"/>
  <c r="Y6" i="28"/>
  <c r="AI5" i="28"/>
  <c r="AA5" i="28"/>
  <c r="AB16" i="28"/>
  <c r="AD15" i="28"/>
  <c r="AF14" i="28"/>
  <c r="AH13" i="28"/>
  <c r="Z13" i="28"/>
  <c r="AB12" i="28"/>
  <c r="AD9" i="28"/>
  <c r="AF8" i="28"/>
  <c r="AH7" i="28"/>
  <c r="Z7" i="28"/>
  <c r="AB6" i="28"/>
  <c r="AN16" i="28"/>
  <c r="AF16" i="28"/>
  <c r="X16" i="28"/>
  <c r="AH15" i="28"/>
  <c r="Z15" i="28"/>
  <c r="AJ14" i="28"/>
  <c r="AB14" i="28"/>
  <c r="AL13" i="28"/>
  <c r="AD13" i="28"/>
  <c r="AN12" i="28"/>
  <c r="AF12" i="28"/>
  <c r="X12" i="28"/>
  <c r="Z11" i="28"/>
  <c r="AH9" i="28"/>
  <c r="Z9" i="28"/>
  <c r="AJ8" i="28"/>
  <c r="AB8" i="28"/>
  <c r="AL7" i="28"/>
  <c r="AD7" i="28"/>
  <c r="AN6" i="28"/>
  <c r="AF6" i="28"/>
  <c r="X6" i="28"/>
  <c r="AH5" i="28"/>
  <c r="Z5" i="28"/>
  <c r="AM16" i="28"/>
  <c r="AI16" i="28"/>
  <c r="AE16" i="28"/>
  <c r="AA16" i="28"/>
  <c r="W16" i="28"/>
  <c r="AK15" i="28"/>
  <c r="AG15" i="28"/>
  <c r="AC15" i="28"/>
  <c r="Y15" i="28"/>
  <c r="AM14" i="28"/>
  <c r="AI14" i="28"/>
  <c r="AE14" i="28"/>
  <c r="AA14" i="28"/>
  <c r="W14" i="28"/>
  <c r="AK13" i="28"/>
  <c r="AG13" i="28"/>
  <c r="AC13" i="28"/>
  <c r="Y13" i="28"/>
  <c r="AM12" i="28"/>
  <c r="AI12" i="28"/>
  <c r="AE12" i="28"/>
  <c r="AA12" i="28"/>
  <c r="W12" i="28"/>
  <c r="AG11" i="28"/>
  <c r="AM10" i="28"/>
  <c r="AE10" i="28"/>
  <c r="AA10" i="28"/>
  <c r="AK9" i="28"/>
  <c r="AG9" i="28"/>
  <c r="AC9" i="28"/>
  <c r="Y9" i="28"/>
  <c r="AM8" i="28"/>
  <c r="AI8" i="28"/>
  <c r="AE8" i="28"/>
  <c r="AA8" i="28"/>
  <c r="W8" i="28"/>
  <c r="AK7" i="28"/>
  <c r="AG7" i="28"/>
  <c r="AC7" i="28"/>
  <c r="Y7" i="28"/>
  <c r="AM6" i="28"/>
  <c r="AI6" i="28"/>
  <c r="AE6" i="28"/>
  <c r="AA6" i="28"/>
  <c r="W6" i="28"/>
  <c r="AK5" i="28"/>
  <c r="AG5" i="28"/>
  <c r="AC5" i="28"/>
  <c r="Y5" i="28"/>
  <c r="W17" i="28"/>
  <c r="AL16" i="28"/>
  <c r="AH16" i="28"/>
  <c r="AD16" i="28"/>
  <c r="Z16" i="28"/>
  <c r="AN15" i="28"/>
  <c r="AJ15" i="28"/>
  <c r="AF15" i="28"/>
  <c r="AB15" i="28"/>
  <c r="X15" i="28"/>
  <c r="AL14" i="28"/>
  <c r="AH14" i="28"/>
  <c r="AD14" i="28"/>
  <c r="Z14" i="28"/>
  <c r="AN13" i="28"/>
  <c r="AJ13" i="28"/>
  <c r="AF13" i="28"/>
  <c r="AB13" i="28"/>
  <c r="X13" i="28"/>
  <c r="AL12" i="28"/>
  <c r="AH12" i="28"/>
  <c r="AD12" i="28"/>
  <c r="Z12" i="28"/>
  <c r="AN11" i="28"/>
  <c r="AF11" i="28"/>
  <c r="X11" i="28"/>
  <c r="Z10" i="28"/>
  <c r="AN9" i="28"/>
  <c r="AJ9" i="28"/>
  <c r="AF9" i="28"/>
  <c r="AB9" i="28"/>
  <c r="X9" i="28"/>
  <c r="AL8" i="28"/>
  <c r="AH8" i="28"/>
  <c r="AD8" i="28"/>
  <c r="Z8" i="28"/>
  <c r="AN7" i="28"/>
  <c r="AJ7" i="28"/>
  <c r="AF7" i="28"/>
  <c r="AB7" i="28"/>
  <c r="X7" i="28"/>
  <c r="AL6" i="28"/>
  <c r="AH6" i="28"/>
  <c r="AD6" i="28"/>
  <c r="Z6" i="28"/>
  <c r="AN5" i="28"/>
  <c r="AJ5" i="28"/>
  <c r="AF5" i="28"/>
  <c r="AB5" i="28"/>
  <c r="X5" i="28"/>
  <c r="F7" i="26"/>
  <c r="F4" i="26"/>
  <c r="F6" i="26"/>
  <c r="F8" i="26"/>
  <c r="F9" i="26"/>
  <c r="A4" i="4" l="1"/>
  <c r="BG4" i="4" l="1"/>
  <c r="BV4" i="4"/>
  <c r="CT4" i="4"/>
  <c r="BY4" i="4"/>
  <c r="CW4" i="4"/>
  <c r="BJ4" i="4"/>
  <c r="CH4" i="4"/>
  <c r="DF4" i="4"/>
  <c r="CE4" i="4"/>
  <c r="CK4" i="4"/>
  <c r="CN4" i="4"/>
  <c r="CQ4" i="4"/>
  <c r="BM4" i="4"/>
  <c r="CZ4" i="4"/>
  <c r="BP4" i="4"/>
  <c r="DC4" i="4"/>
  <c r="BS4" i="4"/>
  <c r="CB4" i="4"/>
  <c r="BG1" i="23"/>
  <c r="BG1" i="22"/>
  <c r="BG1" i="10"/>
  <c r="X4" i="28"/>
  <c r="Z4" i="28"/>
  <c r="AA4" i="28"/>
  <c r="AD4" i="28"/>
  <c r="AE4" i="28"/>
  <c r="AH4" i="28"/>
  <c r="AI4" i="28"/>
  <c r="AL4" i="28"/>
  <c r="AM4" i="28"/>
  <c r="W4" i="28"/>
  <c r="AK4" i="28" l="1"/>
  <c r="AG4" i="28"/>
  <c r="AC4" i="28"/>
  <c r="Y4" i="28"/>
  <c r="AN4" i="28"/>
  <c r="AJ4" i="28"/>
  <c r="AF4" i="28"/>
  <c r="AB4" i="28"/>
  <c r="A16" i="25"/>
  <c r="AL16" i="25" s="1"/>
  <c r="A17" i="25"/>
  <c r="A15" i="25"/>
  <c r="A11" i="25"/>
  <c r="A12" i="25"/>
  <c r="A13" i="25"/>
  <c r="A10" i="25"/>
  <c r="A5" i="25"/>
  <c r="A6" i="25"/>
  <c r="A7" i="25"/>
  <c r="A8" i="25"/>
  <c r="A4" i="25"/>
  <c r="T5" i="24"/>
  <c r="U5" i="24"/>
  <c r="T6" i="24"/>
  <c r="V6" i="24"/>
  <c r="T7" i="24"/>
  <c r="T8" i="24"/>
  <c r="T9" i="24"/>
  <c r="U9" i="24"/>
  <c r="T10" i="24"/>
  <c r="V10" i="24"/>
  <c r="T11" i="24"/>
  <c r="V11" i="24"/>
  <c r="T12" i="24"/>
  <c r="V12" i="24"/>
  <c r="T13" i="24"/>
  <c r="V13" i="24"/>
  <c r="T14" i="24"/>
  <c r="U14" i="24"/>
  <c r="V14" i="24"/>
  <c r="T15" i="24"/>
  <c r="U15" i="24"/>
  <c r="V15" i="24"/>
  <c r="T16" i="24"/>
  <c r="U16" i="24"/>
  <c r="V16" i="24"/>
  <c r="T17" i="24"/>
  <c r="U17" i="24"/>
  <c r="T18" i="24"/>
  <c r="V18" i="24"/>
  <c r="T19" i="24"/>
  <c r="V19" i="24"/>
  <c r="T20" i="24"/>
  <c r="U20" i="24"/>
  <c r="V20" i="24"/>
  <c r="T21" i="24"/>
  <c r="U21" i="24"/>
  <c r="V21" i="24"/>
  <c r="T22" i="24"/>
  <c r="U22" i="24"/>
  <c r="T23" i="24"/>
  <c r="V23" i="24"/>
  <c r="T24" i="24"/>
  <c r="V24" i="24"/>
  <c r="T25" i="24"/>
  <c r="V25" i="24"/>
  <c r="T26" i="24"/>
  <c r="V26" i="24"/>
  <c r="T27" i="24"/>
  <c r="U27" i="24"/>
  <c r="T28" i="24"/>
  <c r="U28" i="24"/>
  <c r="V28" i="24"/>
  <c r="U29" i="24"/>
  <c r="V29" i="24"/>
  <c r="A29" i="24"/>
  <c r="T29" i="24" s="1"/>
  <c r="A23" i="24"/>
  <c r="U23" i="24" s="1"/>
  <c r="A24" i="24"/>
  <c r="U24" i="24" s="1"/>
  <c r="A25" i="24"/>
  <c r="U25" i="24" s="1"/>
  <c r="A26" i="24"/>
  <c r="U26" i="24" s="1"/>
  <c r="A27" i="24"/>
  <c r="V27" i="24" s="1"/>
  <c r="A22" i="24"/>
  <c r="V22" i="24" s="1"/>
  <c r="A18" i="24"/>
  <c r="U18" i="24" s="1"/>
  <c r="A19" i="24"/>
  <c r="U19" i="24" s="1"/>
  <c r="A17" i="24"/>
  <c r="V17" i="24" s="1"/>
  <c r="A5" i="24"/>
  <c r="V5" i="24" s="1"/>
  <c r="A6" i="24"/>
  <c r="U6" i="24" s="1"/>
  <c r="A7" i="24"/>
  <c r="U7" i="24" s="1"/>
  <c r="A8" i="24"/>
  <c r="V8" i="24" s="1"/>
  <c r="A9" i="24"/>
  <c r="V9" i="24" s="1"/>
  <c r="A10" i="24"/>
  <c r="U10" i="24" s="1"/>
  <c r="A11" i="24"/>
  <c r="U11" i="24" s="1"/>
  <c r="A12" i="24"/>
  <c r="U12" i="24" s="1"/>
  <c r="A13" i="24"/>
  <c r="U13" i="24" s="1"/>
  <c r="A4" i="24"/>
  <c r="A6" i="23"/>
  <c r="BM6" i="23" s="1"/>
  <c r="A5" i="23"/>
  <c r="BU5" i="23" s="1"/>
  <c r="A4" i="23"/>
  <c r="BS4" i="23" s="1"/>
  <c r="A6" i="22"/>
  <c r="BQ6" i="22" s="1"/>
  <c r="A5" i="22"/>
  <c r="BX5" i="22" s="1"/>
  <c r="A4" i="22"/>
  <c r="BW4" i="22" s="1"/>
  <c r="A23" i="21"/>
  <c r="A22" i="21"/>
  <c r="A19" i="21"/>
  <c r="BP19" i="21" s="1"/>
  <c r="A5" i="21"/>
  <c r="BM5" i="21" s="1"/>
  <c r="A6" i="21"/>
  <c r="BP6" i="21" s="1"/>
  <c r="A7" i="21"/>
  <c r="BS7" i="21" s="1"/>
  <c r="A8" i="21"/>
  <c r="A9" i="21"/>
  <c r="BV9" i="21" s="1"/>
  <c r="A10" i="21"/>
  <c r="BY10" i="21" s="1"/>
  <c r="A11" i="21"/>
  <c r="CB11" i="21" s="1"/>
  <c r="A12" i="21"/>
  <c r="CE12" i="21" s="1"/>
  <c r="A13" i="21"/>
  <c r="A14" i="21"/>
  <c r="A15" i="21"/>
  <c r="CT15" i="21" s="1"/>
  <c r="A16" i="21"/>
  <c r="A17" i="21"/>
  <c r="A4" i="21"/>
  <c r="BJ4" i="21" s="1"/>
  <c r="A5" i="17"/>
  <c r="A5" i="16"/>
  <c r="A5" i="8"/>
  <c r="A6" i="8"/>
  <c r="A7" i="8"/>
  <c r="A8" i="8"/>
  <c r="A9" i="8"/>
  <c r="A5" i="9"/>
  <c r="A6" i="9"/>
  <c r="A7" i="9"/>
  <c r="A8" i="9"/>
  <c r="A6" i="10"/>
  <c r="A7" i="10"/>
  <c r="A8" i="10"/>
  <c r="A9" i="10"/>
  <c r="A5" i="11"/>
  <c r="A6" i="11"/>
  <c r="A7" i="11"/>
  <c r="A5" i="12"/>
  <c r="A6" i="12"/>
  <c r="A7" i="12"/>
  <c r="A8" i="12"/>
  <c r="A9" i="12"/>
  <c r="A10" i="12"/>
  <c r="A11" i="12"/>
  <c r="A5" i="13"/>
  <c r="A6" i="13"/>
  <c r="A7" i="13"/>
  <c r="A8" i="13"/>
  <c r="A9" i="13"/>
  <c r="A5" i="14"/>
  <c r="A6" i="14"/>
  <c r="A7" i="14"/>
  <c r="A8" i="14"/>
  <c r="A9" i="14"/>
  <c r="A5" i="15"/>
  <c r="A6" i="15"/>
  <c r="A7" i="15"/>
  <c r="A8" i="15"/>
  <c r="A4" i="15"/>
  <c r="A4" i="14"/>
  <c r="A4" i="13"/>
  <c r="A4" i="12"/>
  <c r="A5" i="10"/>
  <c r="A4" i="9"/>
  <c r="A4" i="8"/>
  <c r="A5" i="7"/>
  <c r="A6" i="7"/>
  <c r="A7" i="7"/>
  <c r="A8" i="7"/>
  <c r="A9" i="7"/>
  <c r="A4" i="7"/>
  <c r="A5" i="6"/>
  <c r="A6" i="6"/>
  <c r="BJ6" i="6" s="1"/>
  <c r="A7" i="6"/>
  <c r="BM7" i="6" s="1"/>
  <c r="A8" i="6"/>
  <c r="BP8" i="6" s="1"/>
  <c r="A9" i="6"/>
  <c r="A10" i="6"/>
  <c r="BV10" i="6" s="1"/>
  <c r="A11" i="6"/>
  <c r="BY11" i="6" s="1"/>
  <c r="A12" i="6"/>
  <c r="CB12" i="6" s="1"/>
  <c r="A13" i="6"/>
  <c r="CE13" i="6" s="1"/>
  <c r="A14" i="6"/>
  <c r="A15" i="6"/>
  <c r="A16" i="6"/>
  <c r="CT16" i="6" s="1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4" i="6"/>
  <c r="A5" i="5"/>
  <c r="AF5" i="5" s="1"/>
  <c r="A6" i="5"/>
  <c r="AI6" i="5" s="1"/>
  <c r="A7" i="5"/>
  <c r="AL7" i="5" s="1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4" i="5"/>
  <c r="AC4" i="5" s="1"/>
  <c r="A8" i="4"/>
  <c r="BG8" i="4" s="1"/>
  <c r="A9" i="4"/>
  <c r="BJ9" i="4" s="1"/>
  <c r="A10" i="4"/>
  <c r="BM10" i="4" s="1"/>
  <c r="A11" i="4"/>
  <c r="BP11" i="4" s="1"/>
  <c r="A12" i="4"/>
  <c r="BS12" i="4" s="1"/>
  <c r="A13" i="4"/>
  <c r="BV13" i="4" s="1"/>
  <c r="A14" i="4"/>
  <c r="BY14" i="4" s="1"/>
  <c r="A15" i="4"/>
  <c r="CB15" i="4" s="1"/>
  <c r="A16" i="4"/>
  <c r="CE16" i="4" s="1"/>
  <c r="A17" i="4"/>
  <c r="CH17" i="4" s="1"/>
  <c r="A18" i="4"/>
  <c r="CK18" i="4" s="1"/>
  <c r="A19" i="4"/>
  <c r="CN19" i="4" s="1"/>
  <c r="A20" i="4"/>
  <c r="CQ20" i="4" s="1"/>
  <c r="A21" i="4"/>
  <c r="CT21" i="4" s="1"/>
  <c r="A22" i="4"/>
  <c r="CW22" i="4" s="1"/>
  <c r="A23" i="4"/>
  <c r="CZ23" i="4" s="1"/>
  <c r="A24" i="4"/>
  <c r="DC24" i="4" s="1"/>
  <c r="A25" i="4"/>
  <c r="DF25" i="4" s="1"/>
  <c r="A26" i="4"/>
  <c r="A6" i="4"/>
  <c r="A7" i="4"/>
  <c r="A5" i="4"/>
  <c r="A53" i="4"/>
  <c r="A54" i="4"/>
  <c r="A55" i="4"/>
  <c r="A52" i="4"/>
  <c r="A41" i="4"/>
  <c r="A42" i="4"/>
  <c r="A43" i="4"/>
  <c r="A44" i="4"/>
  <c r="A45" i="4"/>
  <c r="A46" i="4"/>
  <c r="A47" i="4"/>
  <c r="A48" i="4"/>
  <c r="A49" i="4"/>
  <c r="A40" i="4"/>
  <c r="A37" i="4"/>
  <c r="A38" i="4"/>
  <c r="A36" i="4"/>
  <c r="H2" i="1"/>
  <c r="A14" i="17"/>
  <c r="A13" i="17"/>
  <c r="A14" i="16"/>
  <c r="A13" i="16"/>
  <c r="A21" i="15"/>
  <c r="A20" i="15"/>
  <c r="A16" i="15"/>
  <c r="A17" i="15"/>
  <c r="A18" i="15"/>
  <c r="A15" i="15"/>
  <c r="A11" i="15"/>
  <c r="A12" i="15"/>
  <c r="A10" i="15"/>
  <c r="A22" i="14"/>
  <c r="A21" i="14"/>
  <c r="A17" i="14"/>
  <c r="A18" i="14"/>
  <c r="A19" i="14"/>
  <c r="A16" i="14"/>
  <c r="A12" i="14"/>
  <c r="A13" i="14"/>
  <c r="A14" i="14"/>
  <c r="A11" i="14"/>
  <c r="A25" i="13"/>
  <c r="A24" i="13"/>
  <c r="A19" i="13"/>
  <c r="A20" i="13"/>
  <c r="A21" i="13"/>
  <c r="A22" i="13"/>
  <c r="A18" i="13"/>
  <c r="A13" i="13"/>
  <c r="A14" i="13"/>
  <c r="A15" i="13"/>
  <c r="A12" i="13"/>
  <c r="A28" i="12"/>
  <c r="A21" i="12"/>
  <c r="A22" i="12"/>
  <c r="A23" i="12"/>
  <c r="A24" i="12"/>
  <c r="A25" i="12"/>
  <c r="A20" i="12"/>
  <c r="A14" i="12"/>
  <c r="A15" i="12"/>
  <c r="A16" i="12"/>
  <c r="A17" i="12"/>
  <c r="A18" i="12"/>
  <c r="A13" i="12"/>
  <c r="A21" i="11"/>
  <c r="A22" i="11"/>
  <c r="A20" i="11"/>
  <c r="A16" i="11"/>
  <c r="A17" i="11"/>
  <c r="A15" i="11"/>
  <c r="A11" i="11"/>
  <c r="A12" i="11"/>
  <c r="A10" i="11"/>
  <c r="A23" i="9"/>
  <c r="A18" i="9"/>
  <c r="A19" i="9"/>
  <c r="A20" i="9"/>
  <c r="A17" i="9"/>
  <c r="A12" i="9"/>
  <c r="A13" i="9"/>
  <c r="A14" i="9"/>
  <c r="A11" i="9"/>
  <c r="A22" i="8"/>
  <c r="A16" i="8"/>
  <c r="A17" i="8"/>
  <c r="A18" i="8"/>
  <c r="A19" i="8"/>
  <c r="A20" i="8"/>
  <c r="A15" i="8"/>
  <c r="A12" i="8"/>
  <c r="A13" i="8"/>
  <c r="A11" i="8"/>
  <c r="A20" i="7"/>
  <c r="A21" i="7"/>
  <c r="A22" i="7"/>
  <c r="A23" i="7"/>
  <c r="A19" i="7"/>
  <c r="A13" i="7"/>
  <c r="A14" i="7"/>
  <c r="A15" i="7"/>
  <c r="A16" i="7"/>
  <c r="A17" i="7"/>
  <c r="A12" i="7"/>
  <c r="A57" i="6"/>
  <c r="A56" i="6"/>
  <c r="A45" i="6"/>
  <c r="A46" i="6"/>
  <c r="A47" i="6"/>
  <c r="A48" i="6"/>
  <c r="A49" i="6"/>
  <c r="A50" i="6"/>
  <c r="A51" i="6"/>
  <c r="A52" i="6"/>
  <c r="A53" i="6"/>
  <c r="A40" i="6"/>
  <c r="A41" i="6"/>
  <c r="A39" i="6"/>
  <c r="A39" i="5"/>
  <c r="A40" i="5"/>
  <c r="A41" i="5"/>
  <c r="A42" i="5"/>
  <c r="AC42" i="5" s="1"/>
  <c r="A43" i="5"/>
  <c r="A38" i="5"/>
  <c r="A31" i="5"/>
  <c r="A32" i="5"/>
  <c r="A33" i="5"/>
  <c r="A34" i="5"/>
  <c r="A35" i="5"/>
  <c r="A36" i="5"/>
  <c r="A30" i="5"/>
  <c r="A24" i="5"/>
  <c r="A25" i="5"/>
  <c r="A26" i="5"/>
  <c r="A27" i="5"/>
  <c r="A28" i="5"/>
  <c r="A23" i="5"/>
  <c r="BV6" i="4" l="1"/>
  <c r="CT6" i="4"/>
  <c r="BY6" i="4"/>
  <c r="CW6" i="4"/>
  <c r="CB6" i="4"/>
  <c r="CZ6" i="4"/>
  <c r="BG6" i="4"/>
  <c r="CE6" i="4"/>
  <c r="DC6" i="4"/>
  <c r="BJ6" i="4"/>
  <c r="CH6" i="4"/>
  <c r="DF6" i="4"/>
  <c r="BM6" i="4"/>
  <c r="CK6" i="4"/>
  <c r="BS6" i="4"/>
  <c r="CQ6" i="4"/>
  <c r="BP6" i="4"/>
  <c r="CN6" i="4"/>
  <c r="BS34" i="6"/>
  <c r="BY34" i="6"/>
  <c r="CH34" i="6"/>
  <c r="CQ34" i="6"/>
  <c r="CW34" i="6"/>
  <c r="DF34" i="6"/>
  <c r="CK34" i="6"/>
  <c r="BV34" i="6"/>
  <c r="CE34" i="6"/>
  <c r="BM34" i="6"/>
  <c r="CT34" i="6"/>
  <c r="CB34" i="6"/>
  <c r="DC34" i="6"/>
  <c r="BP34" i="6"/>
  <c r="CZ34" i="6"/>
  <c r="CN34" i="6"/>
  <c r="BG34" i="6"/>
  <c r="BJ34" i="6"/>
  <c r="AI28" i="5"/>
  <c r="AL28" i="5"/>
  <c r="AO28" i="5"/>
  <c r="AR28" i="5"/>
  <c r="AX28" i="5"/>
  <c r="AC28" i="5"/>
  <c r="AF28" i="5"/>
  <c r="AU28" i="5"/>
  <c r="AF34" i="5"/>
  <c r="AL34" i="5"/>
  <c r="AI34" i="5"/>
  <c r="AR34" i="5"/>
  <c r="AU34" i="5"/>
  <c r="AC34" i="5"/>
  <c r="AX34" i="5"/>
  <c r="AO34" i="5"/>
  <c r="AU40" i="5"/>
  <c r="AX40" i="5"/>
  <c r="AF40" i="5"/>
  <c r="AL40" i="5"/>
  <c r="AO40" i="5"/>
  <c r="AC40" i="5"/>
  <c r="AR40" i="5"/>
  <c r="AI40" i="5"/>
  <c r="BS12" i="7"/>
  <c r="CW12" i="7"/>
  <c r="CB12" i="7"/>
  <c r="DF12" i="7"/>
  <c r="CH12" i="7"/>
  <c r="BG12" i="7"/>
  <c r="BM12" i="7"/>
  <c r="CQ12" i="7"/>
  <c r="BP12" i="7"/>
  <c r="CE12" i="7"/>
  <c r="BV12" i="7"/>
  <c r="CZ12" i="7"/>
  <c r="CT12" i="7"/>
  <c r="DC12" i="7"/>
  <c r="BY12" i="7"/>
  <c r="CN12" i="7"/>
  <c r="CK12" i="7"/>
  <c r="BJ12" i="7"/>
  <c r="BJ19" i="8"/>
  <c r="CH19" i="8"/>
  <c r="DF19" i="8"/>
  <c r="CB19" i="8"/>
  <c r="BM19" i="8"/>
  <c r="CK19" i="8"/>
  <c r="BP19" i="8"/>
  <c r="CN19" i="8"/>
  <c r="BS19" i="8"/>
  <c r="CQ19" i="8"/>
  <c r="BV19" i="8"/>
  <c r="CT19" i="8"/>
  <c r="BY19" i="8"/>
  <c r="CW19" i="8"/>
  <c r="CZ19" i="8"/>
  <c r="CE19" i="8"/>
  <c r="DC19" i="8"/>
  <c r="BG19" i="8"/>
  <c r="CB5" i="4"/>
  <c r="CZ5" i="4"/>
  <c r="BG5" i="4"/>
  <c r="CE5" i="4"/>
  <c r="DC5" i="4"/>
  <c r="BJ5" i="4"/>
  <c r="CH5" i="4"/>
  <c r="DF5" i="4"/>
  <c r="BM5" i="4"/>
  <c r="CK5" i="4"/>
  <c r="BP5" i="4"/>
  <c r="CN5" i="4"/>
  <c r="BS5" i="4"/>
  <c r="CQ5" i="4"/>
  <c r="BY5" i="4"/>
  <c r="CW5" i="4"/>
  <c r="BV5" i="4"/>
  <c r="CT5" i="4"/>
  <c r="AF27" i="5"/>
  <c r="AI27" i="5"/>
  <c r="AL27" i="5"/>
  <c r="AO27" i="5"/>
  <c r="AU27" i="5"/>
  <c r="AX27" i="5"/>
  <c r="AR27" i="5"/>
  <c r="AC27" i="5"/>
  <c r="AR33" i="5"/>
  <c r="AX33" i="5"/>
  <c r="AF33" i="5"/>
  <c r="AI33" i="5"/>
  <c r="AO33" i="5"/>
  <c r="AL33" i="5"/>
  <c r="AC33" i="5"/>
  <c r="AU33" i="5"/>
  <c r="AR39" i="5"/>
  <c r="AU39" i="5"/>
  <c r="AX39" i="5"/>
  <c r="AI39" i="5"/>
  <c r="AL39" i="5"/>
  <c r="AO39" i="5"/>
  <c r="AF39" i="5"/>
  <c r="AC39" i="5"/>
  <c r="BM49" i="6"/>
  <c r="CK49" i="6"/>
  <c r="CH49" i="6"/>
  <c r="CB49" i="6"/>
  <c r="BJ49" i="6"/>
  <c r="BY49" i="6"/>
  <c r="CZ49" i="6"/>
  <c r="CW49" i="6"/>
  <c r="CT49" i="6"/>
  <c r="BP49" i="6"/>
  <c r="BV49" i="6"/>
  <c r="BS49" i="6"/>
  <c r="DC49" i="6"/>
  <c r="DF49" i="6"/>
  <c r="CQ49" i="6"/>
  <c r="CN49" i="6"/>
  <c r="CE49" i="6"/>
  <c r="BG49" i="6"/>
  <c r="BJ17" i="7"/>
  <c r="CN17" i="7"/>
  <c r="BG17" i="7"/>
  <c r="CQ17" i="7"/>
  <c r="BP17" i="7"/>
  <c r="CH17" i="7"/>
  <c r="CB17" i="7"/>
  <c r="CE17" i="7"/>
  <c r="CZ17" i="7"/>
  <c r="DC17" i="7"/>
  <c r="DF17" i="7"/>
  <c r="BV17" i="7"/>
  <c r="CK17" i="7"/>
  <c r="BM17" i="7"/>
  <c r="CW17" i="7"/>
  <c r="CT17" i="7"/>
  <c r="BY17" i="7"/>
  <c r="BS17" i="7"/>
  <c r="CQ21" i="7"/>
  <c r="CK21" i="7"/>
  <c r="BS21" i="7"/>
  <c r="BV21" i="7"/>
  <c r="DC21" i="7"/>
  <c r="BJ21" i="7"/>
  <c r="CB21" i="7"/>
  <c r="CE21" i="7"/>
  <c r="CW21" i="7"/>
  <c r="BG21" i="7"/>
  <c r="CH21" i="7"/>
  <c r="CZ21" i="7"/>
  <c r="BM21" i="7"/>
  <c r="DF21" i="7"/>
  <c r="CN21" i="7"/>
  <c r="CT21" i="7"/>
  <c r="BP21" i="7"/>
  <c r="BY21" i="7"/>
  <c r="BS18" i="8"/>
  <c r="CQ18" i="8"/>
  <c r="CH18" i="8"/>
  <c r="BJ18" i="8"/>
  <c r="CK18" i="8"/>
  <c r="BG18" i="8"/>
  <c r="DC18" i="8"/>
  <c r="BM18" i="8"/>
  <c r="CN18" i="8"/>
  <c r="CB18" i="8"/>
  <c r="BP18" i="8"/>
  <c r="CT18" i="8"/>
  <c r="BV18" i="8"/>
  <c r="CW18" i="8"/>
  <c r="BY18" i="8"/>
  <c r="CZ18" i="8"/>
  <c r="CE18" i="8"/>
  <c r="DF18" i="8"/>
  <c r="CH17" i="9"/>
  <c r="DF17" i="9"/>
  <c r="BM17" i="9"/>
  <c r="CK17" i="9"/>
  <c r="BG17" i="9"/>
  <c r="BY17" i="9"/>
  <c r="CW17" i="9"/>
  <c r="CB17" i="9"/>
  <c r="CT17" i="9"/>
  <c r="CE17" i="9"/>
  <c r="BV17" i="9"/>
  <c r="CQ17" i="9"/>
  <c r="BS17" i="9"/>
  <c r="BJ17" i="9"/>
  <c r="CN17" i="9"/>
  <c r="CZ17" i="9"/>
  <c r="BP17" i="9"/>
  <c r="DC17" i="9"/>
  <c r="CQ15" i="11"/>
  <c r="BM15" i="11"/>
  <c r="CT15" i="11"/>
  <c r="CZ15" i="11"/>
  <c r="BP15" i="11"/>
  <c r="BS15" i="11"/>
  <c r="DF15" i="11"/>
  <c r="BY15" i="11"/>
  <c r="CN15" i="11"/>
  <c r="CK15" i="11"/>
  <c r="BV15" i="11"/>
  <c r="CW15" i="11"/>
  <c r="BJ15" i="11"/>
  <c r="CE15" i="11"/>
  <c r="BG15" i="11"/>
  <c r="CH15" i="11"/>
  <c r="DC15" i="11"/>
  <c r="CB15" i="11"/>
  <c r="BY17" i="12"/>
  <c r="CK17" i="12"/>
  <c r="CT17" i="12"/>
  <c r="CW17" i="12"/>
  <c r="BG17" i="12"/>
  <c r="BM17" i="12"/>
  <c r="BV17" i="12"/>
  <c r="BS17" i="12"/>
  <c r="CN17" i="12"/>
  <c r="BJ17" i="12"/>
  <c r="CH17" i="12"/>
  <c r="DC17" i="12"/>
  <c r="BP17" i="12"/>
  <c r="CQ17" i="12"/>
  <c r="CB17" i="12"/>
  <c r="CE17" i="12"/>
  <c r="DF17" i="12"/>
  <c r="CZ17" i="12"/>
  <c r="BP22" i="12"/>
  <c r="BV22" i="12"/>
  <c r="CE22" i="12"/>
  <c r="CK22" i="12"/>
  <c r="CT22" i="12"/>
  <c r="BM22" i="12"/>
  <c r="DF22" i="12"/>
  <c r="CB22" i="12"/>
  <c r="BG22" i="12"/>
  <c r="BS22" i="12"/>
  <c r="CH22" i="12"/>
  <c r="CQ22" i="12"/>
  <c r="BJ22" i="12"/>
  <c r="DC22" i="12"/>
  <c r="BY22" i="12"/>
  <c r="CW22" i="12"/>
  <c r="CZ22" i="12"/>
  <c r="CN22" i="12"/>
  <c r="CH22" i="13"/>
  <c r="BM22" i="13"/>
  <c r="DC22" i="13"/>
  <c r="CQ22" i="13"/>
  <c r="BP22" i="13"/>
  <c r="BJ22" i="13"/>
  <c r="BS22" i="13"/>
  <c r="CZ22" i="13"/>
  <c r="CN22" i="13"/>
  <c r="CK22" i="13"/>
  <c r="BV22" i="13"/>
  <c r="CT22" i="13"/>
  <c r="CE22" i="13"/>
  <c r="BY22" i="13"/>
  <c r="BG22" i="13"/>
  <c r="CW22" i="13"/>
  <c r="DF22" i="13"/>
  <c r="CB22" i="13"/>
  <c r="BM13" i="14"/>
  <c r="BG13" i="14"/>
  <c r="BS13" i="14"/>
  <c r="CN13" i="14"/>
  <c r="CQ13" i="14"/>
  <c r="CT13" i="14"/>
  <c r="DC13" i="14"/>
  <c r="BV13" i="14"/>
  <c r="CZ13" i="14"/>
  <c r="CW13" i="14"/>
  <c r="BJ13" i="14"/>
  <c r="CB13" i="14"/>
  <c r="BY13" i="14"/>
  <c r="CE13" i="14"/>
  <c r="CH13" i="14"/>
  <c r="BP13" i="14"/>
  <c r="DF13" i="14"/>
  <c r="CK13" i="14"/>
  <c r="BM10" i="15"/>
  <c r="CH10" i="15"/>
  <c r="BG10" i="15"/>
  <c r="BJ10" i="15"/>
  <c r="BY10" i="15"/>
  <c r="DF10" i="15"/>
  <c r="BP10" i="15"/>
  <c r="CQ10" i="15"/>
  <c r="CT10" i="15"/>
  <c r="CN10" i="15"/>
  <c r="CK10" i="15"/>
  <c r="CE10" i="15"/>
  <c r="CW10" i="15"/>
  <c r="DC10" i="15"/>
  <c r="BV10" i="15"/>
  <c r="CB10" i="15"/>
  <c r="BS10" i="15"/>
  <c r="CZ10" i="15"/>
  <c r="CK21" i="15"/>
  <c r="BP21" i="15"/>
  <c r="BV21" i="15"/>
  <c r="CN21" i="15"/>
  <c r="CT21" i="15"/>
  <c r="CZ21" i="15"/>
  <c r="CB21" i="15"/>
  <c r="CH21" i="15"/>
  <c r="BY21" i="15"/>
  <c r="DF21" i="15"/>
  <c r="CE21" i="15"/>
  <c r="BG21" i="15"/>
  <c r="DC21" i="15"/>
  <c r="CW21" i="15"/>
  <c r="BM21" i="15"/>
  <c r="CQ21" i="15"/>
  <c r="BJ21" i="15"/>
  <c r="BS21" i="15"/>
  <c r="BG37" i="4"/>
  <c r="BJ37" i="4"/>
  <c r="CH37" i="4"/>
  <c r="DF37" i="4"/>
  <c r="BM37" i="4"/>
  <c r="CK37" i="4"/>
  <c r="BP37" i="4"/>
  <c r="CN37" i="4"/>
  <c r="BS37" i="4"/>
  <c r="CQ37" i="4"/>
  <c r="BV37" i="4"/>
  <c r="CT37" i="4"/>
  <c r="BY37" i="4"/>
  <c r="CW37" i="4"/>
  <c r="CE37" i="4"/>
  <c r="DC37" i="4"/>
  <c r="CB37" i="4"/>
  <c r="CZ37" i="4"/>
  <c r="BV43" i="4"/>
  <c r="CT43" i="4"/>
  <c r="BY43" i="4"/>
  <c r="CW43" i="4"/>
  <c r="CB43" i="4"/>
  <c r="CZ43" i="4"/>
  <c r="BG43" i="4"/>
  <c r="CE43" i="4"/>
  <c r="DC43" i="4"/>
  <c r="BJ43" i="4"/>
  <c r="CH43" i="4"/>
  <c r="DF43" i="4"/>
  <c r="BM43" i="4"/>
  <c r="CK43" i="4"/>
  <c r="BS43" i="4"/>
  <c r="CQ43" i="4"/>
  <c r="BP43" i="4"/>
  <c r="CN43" i="4"/>
  <c r="BP7" i="4"/>
  <c r="CN7" i="4"/>
  <c r="BS7" i="4"/>
  <c r="CQ7" i="4"/>
  <c r="BV7" i="4"/>
  <c r="CT7" i="4"/>
  <c r="BY7" i="4"/>
  <c r="CW7" i="4"/>
  <c r="CB7" i="4"/>
  <c r="CZ7" i="4"/>
  <c r="BG7" i="4"/>
  <c r="CE7" i="4"/>
  <c r="DC7" i="4"/>
  <c r="BM7" i="4"/>
  <c r="CK7" i="4"/>
  <c r="CH7" i="4"/>
  <c r="DF7" i="4"/>
  <c r="BJ7" i="4"/>
  <c r="AX19" i="5"/>
  <c r="AF19" i="5"/>
  <c r="AI19" i="5"/>
  <c r="AL19" i="5"/>
  <c r="AO19" i="5"/>
  <c r="AU19" i="5"/>
  <c r="AR19" i="5"/>
  <c r="AC19" i="5"/>
  <c r="AX11" i="5"/>
  <c r="AF11" i="5"/>
  <c r="AI11" i="5"/>
  <c r="AL11" i="5"/>
  <c r="AO11" i="5"/>
  <c r="AU11" i="5"/>
  <c r="AR11" i="5"/>
  <c r="AC11" i="5"/>
  <c r="CK35" i="6"/>
  <c r="BG35" i="6"/>
  <c r="BP35" i="6"/>
  <c r="BV35" i="6"/>
  <c r="CE35" i="6"/>
  <c r="CN35" i="6"/>
  <c r="CT35" i="6"/>
  <c r="DC35" i="6"/>
  <c r="DF35" i="6"/>
  <c r="BS35" i="6"/>
  <c r="CB35" i="6"/>
  <c r="BJ35" i="6"/>
  <c r="CH35" i="6"/>
  <c r="CQ35" i="6"/>
  <c r="BY35" i="6"/>
  <c r="CZ35" i="6"/>
  <c r="BM35" i="6"/>
  <c r="CW35" i="6"/>
  <c r="BJ27" i="6"/>
  <c r="BP27" i="6"/>
  <c r="BV27" i="6"/>
  <c r="CE27" i="6"/>
  <c r="CN27" i="6"/>
  <c r="CT27" i="6"/>
  <c r="DC27" i="6"/>
  <c r="CH27" i="6"/>
  <c r="DF27" i="6"/>
  <c r="BS27" i="6"/>
  <c r="CB27" i="6"/>
  <c r="CQ27" i="6"/>
  <c r="BY27" i="6"/>
  <c r="CZ27" i="6"/>
  <c r="BM27" i="6"/>
  <c r="CW27" i="6"/>
  <c r="CK27" i="6"/>
  <c r="BG27" i="6"/>
  <c r="BP19" i="6"/>
  <c r="BV19" i="6"/>
  <c r="CE19" i="6"/>
  <c r="CH19" i="6"/>
  <c r="CN19" i="6"/>
  <c r="CT19" i="6"/>
  <c r="DC19" i="6"/>
  <c r="DF19" i="6"/>
  <c r="BS19" i="6"/>
  <c r="CB19" i="6"/>
  <c r="CQ19" i="6"/>
  <c r="BY19" i="6"/>
  <c r="CZ19" i="6"/>
  <c r="BM19" i="6"/>
  <c r="CW19" i="6"/>
  <c r="CK19" i="6"/>
  <c r="BJ19" i="6"/>
  <c r="BG19" i="6"/>
  <c r="CE9" i="7"/>
  <c r="DF9" i="7"/>
  <c r="BG9" i="7"/>
  <c r="CK9" i="7"/>
  <c r="BJ9" i="7"/>
  <c r="CQ9" i="7"/>
  <c r="CB9" i="7"/>
  <c r="BV9" i="7"/>
  <c r="CZ9" i="7"/>
  <c r="DC9" i="7"/>
  <c r="BS9" i="7"/>
  <c r="CN9" i="7"/>
  <c r="BM9" i="7"/>
  <c r="BY9" i="7"/>
  <c r="BP9" i="7"/>
  <c r="CH9" i="7"/>
  <c r="CT9" i="7"/>
  <c r="CW9" i="7"/>
  <c r="BM4" i="12"/>
  <c r="BG4" i="12"/>
  <c r="CZ4" i="12"/>
  <c r="CQ4" i="12"/>
  <c r="BY4" i="12"/>
  <c r="DF4" i="12"/>
  <c r="CH4" i="12"/>
  <c r="CB4" i="12"/>
  <c r="BV4" i="12"/>
  <c r="BS4" i="12"/>
  <c r="CE4" i="12"/>
  <c r="CK4" i="12"/>
  <c r="CW4" i="12"/>
  <c r="CT4" i="12"/>
  <c r="DC4" i="12"/>
  <c r="BP4" i="12"/>
  <c r="BJ4" i="12"/>
  <c r="CN4" i="12"/>
  <c r="CW9" i="14"/>
  <c r="BP9" i="14"/>
  <c r="BV9" i="14"/>
  <c r="CT9" i="14"/>
  <c r="DF9" i="14"/>
  <c r="BG9" i="14"/>
  <c r="CZ9" i="14"/>
  <c r="CN9" i="14"/>
  <c r="BS9" i="14"/>
  <c r="BJ9" i="14"/>
  <c r="DC9" i="14"/>
  <c r="BM9" i="14"/>
  <c r="BY9" i="14"/>
  <c r="CE9" i="14"/>
  <c r="CB9" i="14"/>
  <c r="CH9" i="14"/>
  <c r="CK9" i="14"/>
  <c r="CQ9" i="14"/>
  <c r="DF6" i="13"/>
  <c r="BP6" i="13"/>
  <c r="BS6" i="13"/>
  <c r="CQ6" i="13"/>
  <c r="BJ6" i="13"/>
  <c r="CT6" i="13"/>
  <c r="BG6" i="13"/>
  <c r="CE6" i="13"/>
  <c r="BY6" i="13"/>
  <c r="DC6" i="13"/>
  <c r="CW6" i="13"/>
  <c r="CH6" i="13"/>
  <c r="BM6" i="13"/>
  <c r="CK6" i="13"/>
  <c r="CN6" i="13"/>
  <c r="BV6" i="13"/>
  <c r="CZ6" i="13"/>
  <c r="CB6" i="13"/>
  <c r="CE5" i="12"/>
  <c r="CT5" i="12"/>
  <c r="CH5" i="12"/>
  <c r="BS5" i="12"/>
  <c r="BY5" i="12"/>
  <c r="DC5" i="12"/>
  <c r="CQ5" i="12"/>
  <c r="DF5" i="12"/>
  <c r="BM5" i="12"/>
  <c r="BJ5" i="12"/>
  <c r="CZ5" i="12"/>
  <c r="BP5" i="12"/>
  <c r="CW5" i="12"/>
  <c r="BG5" i="12"/>
  <c r="CK5" i="12"/>
  <c r="CB5" i="12"/>
  <c r="CN5" i="12"/>
  <c r="BV5" i="12"/>
  <c r="CB8" i="9"/>
  <c r="CZ8" i="9"/>
  <c r="BP8" i="9"/>
  <c r="DC8" i="9"/>
  <c r="CQ8" i="9"/>
  <c r="DF8" i="9"/>
  <c r="CE8" i="9"/>
  <c r="BS8" i="9"/>
  <c r="CH8" i="9"/>
  <c r="CW8" i="9"/>
  <c r="BJ8" i="9"/>
  <c r="BY8" i="9"/>
  <c r="BG8" i="9"/>
  <c r="CT8" i="9"/>
  <c r="CK8" i="9"/>
  <c r="BV8" i="9"/>
  <c r="BM8" i="9"/>
  <c r="CN8" i="9"/>
  <c r="BS5" i="8"/>
  <c r="CQ5" i="8"/>
  <c r="BV5" i="8"/>
  <c r="CT5" i="8"/>
  <c r="BY5" i="8"/>
  <c r="CB5" i="8"/>
  <c r="CZ5" i="8"/>
  <c r="CE5" i="8"/>
  <c r="DC5" i="8"/>
  <c r="BP5" i="8"/>
  <c r="CN5" i="8"/>
  <c r="BM5" i="8"/>
  <c r="CK5" i="8"/>
  <c r="CW5" i="8"/>
  <c r="BG5" i="8"/>
  <c r="DF5" i="8"/>
  <c r="CH5" i="8"/>
  <c r="BJ5" i="8"/>
  <c r="CK13" i="21"/>
  <c r="CH13" i="21"/>
  <c r="CK7" i="14"/>
  <c r="CN7" i="14"/>
  <c r="CZ7" i="14"/>
  <c r="CB7" i="14"/>
  <c r="BP7" i="14"/>
  <c r="BS7" i="14"/>
  <c r="CE7" i="14"/>
  <c r="CT7" i="14"/>
  <c r="CQ7" i="14"/>
  <c r="DC7" i="14"/>
  <c r="BJ7" i="14"/>
  <c r="CH7" i="14"/>
  <c r="BG7" i="14"/>
  <c r="DF7" i="14"/>
  <c r="BV7" i="14"/>
  <c r="CW7" i="14"/>
  <c r="BY7" i="14"/>
  <c r="BM7" i="14"/>
  <c r="BJ11" i="12"/>
  <c r="BP11" i="12"/>
  <c r="BS11" i="12"/>
  <c r="CE11" i="12"/>
  <c r="CN11" i="12"/>
  <c r="CK11" i="12"/>
  <c r="CZ11" i="12"/>
  <c r="BG11" i="12"/>
  <c r="CB11" i="12"/>
  <c r="DC11" i="12"/>
  <c r="BM11" i="12"/>
  <c r="BV11" i="12"/>
  <c r="CQ11" i="12"/>
  <c r="CT11" i="12"/>
  <c r="BY11" i="12"/>
  <c r="CW11" i="12"/>
  <c r="DF11" i="12"/>
  <c r="CH11" i="12"/>
  <c r="CK6" i="11"/>
  <c r="BV6" i="11"/>
  <c r="CZ6" i="11"/>
  <c r="BP6" i="11"/>
  <c r="CE6" i="11"/>
  <c r="BJ6" i="11"/>
  <c r="CQ6" i="11"/>
  <c r="BY6" i="11"/>
  <c r="BM6" i="11"/>
  <c r="BS6" i="11"/>
  <c r="DC6" i="11"/>
  <c r="CH6" i="11"/>
  <c r="BG6" i="11"/>
  <c r="CT6" i="11"/>
  <c r="CN6" i="11"/>
  <c r="DF6" i="11"/>
  <c r="CB6" i="11"/>
  <c r="CW6" i="11"/>
  <c r="BG6" i="9"/>
  <c r="CH6" i="9"/>
  <c r="BJ6" i="9"/>
  <c r="DF6" i="9"/>
  <c r="CE6" i="9"/>
  <c r="CZ6" i="9"/>
  <c r="CQ6" i="9"/>
  <c r="CB6" i="9"/>
  <c r="BS6" i="9"/>
  <c r="CT6" i="9"/>
  <c r="BV6" i="9"/>
  <c r="CW6" i="9"/>
  <c r="CK6" i="9"/>
  <c r="BY6" i="9"/>
  <c r="BM6" i="9"/>
  <c r="DC6" i="9"/>
  <c r="BP6" i="9"/>
  <c r="CN6" i="9"/>
  <c r="AI5" i="17"/>
  <c r="Z5" i="17"/>
  <c r="AL5" i="17"/>
  <c r="AC5" i="17"/>
  <c r="AF5" i="17"/>
  <c r="CQ22" i="21"/>
  <c r="BP22" i="21"/>
  <c r="BS22" i="21"/>
  <c r="CN22" i="21"/>
  <c r="BV22" i="21"/>
  <c r="CH22" i="21"/>
  <c r="DC22" i="21"/>
  <c r="BJ22" i="21"/>
  <c r="CE22" i="21"/>
  <c r="CZ22" i="21"/>
  <c r="CB22" i="21"/>
  <c r="CW22" i="21"/>
  <c r="BY22" i="21"/>
  <c r="BM22" i="21"/>
  <c r="DF22" i="21"/>
  <c r="CT22" i="21"/>
  <c r="V4" i="24"/>
  <c r="U4" i="24"/>
  <c r="T4" i="24"/>
  <c r="CE48" i="6"/>
  <c r="CW48" i="6"/>
  <c r="CQ48" i="6"/>
  <c r="CK48" i="6"/>
  <c r="DC48" i="6"/>
  <c r="BY48" i="6"/>
  <c r="BS48" i="6"/>
  <c r="DF48" i="6"/>
  <c r="BV48" i="6"/>
  <c r="CB48" i="6"/>
  <c r="CH48" i="6"/>
  <c r="CT48" i="6"/>
  <c r="BM48" i="6"/>
  <c r="BP48" i="6"/>
  <c r="CZ48" i="6"/>
  <c r="CN48" i="6"/>
  <c r="BJ48" i="6"/>
  <c r="BG48" i="6"/>
  <c r="CB17" i="11"/>
  <c r="CZ17" i="11"/>
  <c r="BY17" i="11"/>
  <c r="BV17" i="11"/>
  <c r="CN17" i="11"/>
  <c r="BM17" i="11"/>
  <c r="BG17" i="11"/>
  <c r="BP17" i="11"/>
  <c r="CQ17" i="11"/>
  <c r="DC17" i="11"/>
  <c r="BS17" i="11"/>
  <c r="DF17" i="11"/>
  <c r="CE17" i="11"/>
  <c r="CH17" i="11"/>
  <c r="CW17" i="11"/>
  <c r="CT17" i="11"/>
  <c r="CK17" i="11"/>
  <c r="BJ17" i="11"/>
  <c r="BM12" i="14"/>
  <c r="BP12" i="14"/>
  <c r="CK12" i="14"/>
  <c r="CT12" i="14"/>
  <c r="CW12" i="14"/>
  <c r="BG12" i="14"/>
  <c r="CB12" i="14"/>
  <c r="CZ12" i="14"/>
  <c r="BV12" i="14"/>
  <c r="BS12" i="14"/>
  <c r="DC12" i="14"/>
  <c r="CE12" i="14"/>
  <c r="CQ12" i="14"/>
  <c r="CH12" i="14"/>
  <c r="BY12" i="14"/>
  <c r="CN12" i="14"/>
  <c r="BJ12" i="14"/>
  <c r="DF12" i="14"/>
  <c r="AL13" i="16"/>
  <c r="AC13" i="16"/>
  <c r="AF13" i="16"/>
  <c r="Z13" i="16"/>
  <c r="AI13" i="16"/>
  <c r="CB42" i="4"/>
  <c r="CZ42" i="4"/>
  <c r="BG42" i="4"/>
  <c r="CE42" i="4"/>
  <c r="DC42" i="4"/>
  <c r="BJ42" i="4"/>
  <c r="CH42" i="4"/>
  <c r="DF42" i="4"/>
  <c r="BM42" i="4"/>
  <c r="CK42" i="4"/>
  <c r="BP42" i="4"/>
  <c r="CN42" i="4"/>
  <c r="BS42" i="4"/>
  <c r="CQ42" i="4"/>
  <c r="BY42" i="4"/>
  <c r="CW42" i="4"/>
  <c r="CT42" i="4"/>
  <c r="BV42" i="4"/>
  <c r="AU10" i="5"/>
  <c r="AF10" i="5"/>
  <c r="AI10" i="5"/>
  <c r="AL10" i="5"/>
  <c r="AR10" i="5"/>
  <c r="AO10" i="5"/>
  <c r="AC10" i="5"/>
  <c r="AX10" i="5"/>
  <c r="CQ8" i="14"/>
  <c r="DF8" i="14"/>
  <c r="CK8" i="14"/>
  <c r="BS8" i="14"/>
  <c r="BM8" i="14"/>
  <c r="CW8" i="14"/>
  <c r="CH8" i="14"/>
  <c r="BP8" i="14"/>
  <c r="CB8" i="14"/>
  <c r="CN8" i="14"/>
  <c r="CZ8" i="14"/>
  <c r="CE8" i="14"/>
  <c r="BJ8" i="14"/>
  <c r="BY8" i="14"/>
  <c r="BG8" i="14"/>
  <c r="CT8" i="14"/>
  <c r="BV8" i="14"/>
  <c r="DC8" i="14"/>
  <c r="BS5" i="13"/>
  <c r="BM5" i="13"/>
  <c r="BV5" i="13"/>
  <c r="CE5" i="13"/>
  <c r="DF5" i="13"/>
  <c r="BJ5" i="13"/>
  <c r="CT5" i="13"/>
  <c r="CZ5" i="13"/>
  <c r="CH5" i="13"/>
  <c r="BP5" i="13"/>
  <c r="DC5" i="13"/>
  <c r="CN5" i="13"/>
  <c r="CQ5" i="13"/>
  <c r="BY5" i="13"/>
  <c r="CK5" i="13"/>
  <c r="BG5" i="13"/>
  <c r="CB5" i="13"/>
  <c r="CW5" i="13"/>
  <c r="W10" i="25"/>
  <c r="AL10" i="25"/>
  <c r="AI10" i="25"/>
  <c r="AC10" i="25"/>
  <c r="BV26" i="4"/>
  <c r="CT26" i="4"/>
  <c r="BY26" i="4"/>
  <c r="CW26" i="4"/>
  <c r="CB26" i="4"/>
  <c r="CZ26" i="4"/>
  <c r="BG26" i="4"/>
  <c r="CE26" i="4"/>
  <c r="DC26" i="4"/>
  <c r="BJ26" i="4"/>
  <c r="CH26" i="4"/>
  <c r="DF26" i="4"/>
  <c r="BM26" i="4"/>
  <c r="CK26" i="4"/>
  <c r="BS26" i="4"/>
  <c r="CQ26" i="4"/>
  <c r="BP26" i="4"/>
  <c r="CN26" i="4"/>
  <c r="BJ33" i="6"/>
  <c r="BY33" i="6"/>
  <c r="CH33" i="6"/>
  <c r="BP33" i="6"/>
  <c r="CW33" i="6"/>
  <c r="CE33" i="6"/>
  <c r="DF33" i="6"/>
  <c r="BS33" i="6"/>
  <c r="DC33" i="6"/>
  <c r="BG33" i="6"/>
  <c r="CQ33" i="6"/>
  <c r="BM33" i="6"/>
  <c r="BV33" i="6"/>
  <c r="CB33" i="6"/>
  <c r="CK33" i="6"/>
  <c r="CT33" i="6"/>
  <c r="CZ33" i="6"/>
  <c r="CN33" i="6"/>
  <c r="BY25" i="6"/>
  <c r="CH25" i="6"/>
  <c r="CW25" i="6"/>
  <c r="CE25" i="6"/>
  <c r="DF25" i="6"/>
  <c r="BS25" i="6"/>
  <c r="DC25" i="6"/>
  <c r="CQ25" i="6"/>
  <c r="BM25" i="6"/>
  <c r="BP25" i="6"/>
  <c r="BV25" i="6"/>
  <c r="CB25" i="6"/>
  <c r="CK25" i="6"/>
  <c r="CN25" i="6"/>
  <c r="CT25" i="6"/>
  <c r="CZ25" i="6"/>
  <c r="BG25" i="6"/>
  <c r="BJ25" i="6"/>
  <c r="CH4" i="14"/>
  <c r="DC4" i="14"/>
  <c r="BJ4" i="14"/>
  <c r="CE4" i="14"/>
  <c r="CK4" i="14"/>
  <c r="BV4" i="14"/>
  <c r="CW4" i="14"/>
  <c r="DF4" i="14"/>
  <c r="BG4" i="14"/>
  <c r="BP4" i="14"/>
  <c r="CB4" i="14"/>
  <c r="CN4" i="14"/>
  <c r="BY4" i="14"/>
  <c r="CQ4" i="14"/>
  <c r="CZ4" i="14"/>
  <c r="BM4" i="14"/>
  <c r="BS4" i="14"/>
  <c r="CT4" i="14"/>
  <c r="CE18" i="9"/>
  <c r="DC18" i="9"/>
  <c r="BJ18" i="9"/>
  <c r="CH18" i="9"/>
  <c r="DF18" i="9"/>
  <c r="BV18" i="9"/>
  <c r="CT18" i="9"/>
  <c r="CN18" i="9"/>
  <c r="BP18" i="9"/>
  <c r="CK18" i="9"/>
  <c r="CW18" i="9"/>
  <c r="BM18" i="9"/>
  <c r="CZ18" i="9"/>
  <c r="BY18" i="9"/>
  <c r="CQ18" i="9"/>
  <c r="BG18" i="9"/>
  <c r="BS18" i="9"/>
  <c r="CB18" i="9"/>
  <c r="CW19" i="14"/>
  <c r="BM19" i="14"/>
  <c r="BP19" i="14"/>
  <c r="BG19" i="14"/>
  <c r="BY19" i="14"/>
  <c r="CE19" i="14"/>
  <c r="CK19" i="14"/>
  <c r="CN19" i="14"/>
  <c r="CZ19" i="14"/>
  <c r="DC19" i="14"/>
  <c r="BJ19" i="14"/>
  <c r="CT19" i="14"/>
  <c r="CH19" i="14"/>
  <c r="DF19" i="14"/>
  <c r="CB19" i="14"/>
  <c r="BS19" i="14"/>
  <c r="CQ19" i="14"/>
  <c r="BV19" i="14"/>
  <c r="AO16" i="5"/>
  <c r="AU16" i="5"/>
  <c r="AX16" i="5"/>
  <c r="AF16" i="5"/>
  <c r="AL16" i="5"/>
  <c r="AR16" i="5"/>
  <c r="AI16" i="5"/>
  <c r="AC16" i="5"/>
  <c r="AO8" i="5"/>
  <c r="AR8" i="5"/>
  <c r="CZ32" i="6"/>
  <c r="CH32" i="6"/>
  <c r="BV32" i="6"/>
  <c r="DF32" i="6"/>
  <c r="CT32" i="6"/>
  <c r="CQ32" i="6"/>
  <c r="BS32" i="6"/>
  <c r="BP32" i="6"/>
  <c r="BY32" i="6"/>
  <c r="CE32" i="6"/>
  <c r="CN32" i="6"/>
  <c r="BG32" i="6"/>
  <c r="CW32" i="6"/>
  <c r="DC32" i="6"/>
  <c r="BM32" i="6"/>
  <c r="CB32" i="6"/>
  <c r="BJ32" i="6"/>
  <c r="CK32" i="6"/>
  <c r="BV24" i="6"/>
  <c r="DF24" i="6"/>
  <c r="CT24" i="6"/>
  <c r="BP24" i="6"/>
  <c r="BS24" i="6"/>
  <c r="BG24" i="6"/>
  <c r="BY24" i="6"/>
  <c r="CE24" i="6"/>
  <c r="CN24" i="6"/>
  <c r="CQ24" i="6"/>
  <c r="CW24" i="6"/>
  <c r="DC24" i="6"/>
  <c r="BM24" i="6"/>
  <c r="CB24" i="6"/>
  <c r="BJ24" i="6"/>
  <c r="CK24" i="6"/>
  <c r="CZ24" i="6"/>
  <c r="CH24" i="6"/>
  <c r="CE6" i="7"/>
  <c r="CN6" i="7"/>
  <c r="BM6" i="7"/>
  <c r="CB6" i="7"/>
  <c r="DF6" i="7"/>
  <c r="BG6" i="7"/>
  <c r="BJ6" i="7"/>
  <c r="BS6" i="7"/>
  <c r="CH6" i="7"/>
  <c r="CQ6" i="7"/>
  <c r="DC6" i="7"/>
  <c r="CK6" i="7"/>
  <c r="CT6" i="7"/>
  <c r="CW6" i="7"/>
  <c r="BP6" i="7"/>
  <c r="CZ6" i="7"/>
  <c r="BV6" i="7"/>
  <c r="BY6" i="7"/>
  <c r="CB4" i="15"/>
  <c r="CN4" i="15"/>
  <c r="CQ4" i="15"/>
  <c r="DC4" i="15"/>
  <c r="BP4" i="15"/>
  <c r="BS4" i="15"/>
  <c r="CE4" i="15"/>
  <c r="BG4" i="15"/>
  <c r="CZ4" i="15"/>
  <c r="BV4" i="15"/>
  <c r="CW4" i="15"/>
  <c r="BY4" i="15"/>
  <c r="CK4" i="15"/>
  <c r="BM4" i="15"/>
  <c r="DF4" i="15"/>
  <c r="CT4" i="15"/>
  <c r="CH4" i="15"/>
  <c r="BJ4" i="15"/>
  <c r="CZ6" i="14"/>
  <c r="BP6" i="14"/>
  <c r="BY6" i="14"/>
  <c r="CB6" i="14"/>
  <c r="CW6" i="14"/>
  <c r="CT6" i="14"/>
  <c r="DF6" i="14"/>
  <c r="BM6" i="14"/>
  <c r="DC6" i="14"/>
  <c r="CK6" i="14"/>
  <c r="CE6" i="14"/>
  <c r="BG6" i="14"/>
  <c r="CQ6" i="14"/>
  <c r="BV6" i="14"/>
  <c r="CH6" i="14"/>
  <c r="BS6" i="14"/>
  <c r="BJ6" i="14"/>
  <c r="CN6" i="14"/>
  <c r="BP10" i="12"/>
  <c r="BY10" i="12"/>
  <c r="CB10" i="12"/>
  <c r="CN10" i="12"/>
  <c r="BV10" i="12"/>
  <c r="DC10" i="12"/>
  <c r="CQ10" i="12"/>
  <c r="BJ10" i="12"/>
  <c r="CZ10" i="12"/>
  <c r="CW10" i="12"/>
  <c r="CH10" i="12"/>
  <c r="DF10" i="12"/>
  <c r="BM10" i="12"/>
  <c r="CK10" i="12"/>
  <c r="BG10" i="12"/>
  <c r="BS10" i="12"/>
  <c r="CE10" i="12"/>
  <c r="CT10" i="12"/>
  <c r="CH5" i="11"/>
  <c r="CZ5" i="11"/>
  <c r="BS5" i="11"/>
  <c r="BV5" i="11"/>
  <c r="BY5" i="11"/>
  <c r="BP5" i="11"/>
  <c r="CW5" i="11"/>
  <c r="CB5" i="11"/>
  <c r="CQ5" i="11"/>
  <c r="DF5" i="11"/>
  <c r="BG5" i="11"/>
  <c r="BJ5" i="11"/>
  <c r="CE5" i="11"/>
  <c r="CK5" i="11"/>
  <c r="CN5" i="11"/>
  <c r="CT5" i="11"/>
  <c r="DC5" i="11"/>
  <c r="BM5" i="11"/>
  <c r="BG5" i="9"/>
  <c r="BM5" i="9"/>
  <c r="CK5" i="9"/>
  <c r="CN5" i="9"/>
  <c r="CB5" i="9"/>
  <c r="CQ5" i="9"/>
  <c r="BP5" i="9"/>
  <c r="DF5" i="9"/>
  <c r="BS5" i="9"/>
  <c r="CH5" i="9"/>
  <c r="BJ5" i="9"/>
  <c r="DC5" i="9"/>
  <c r="CT5" i="9"/>
  <c r="CE5" i="9"/>
  <c r="BV5" i="9"/>
  <c r="CW5" i="9"/>
  <c r="BY5" i="9"/>
  <c r="CZ5" i="9"/>
  <c r="BM23" i="21"/>
  <c r="CN23" i="21"/>
  <c r="CW23" i="21"/>
  <c r="BY23" i="21"/>
  <c r="CT23" i="21"/>
  <c r="BV23" i="21"/>
  <c r="DF23" i="21"/>
  <c r="CQ23" i="21"/>
  <c r="CH23" i="21"/>
  <c r="BS23" i="21"/>
  <c r="CB23" i="21"/>
  <c r="BJ23" i="21"/>
  <c r="CE23" i="21"/>
  <c r="DF39" i="6"/>
  <c r="BP39" i="6"/>
  <c r="CE39" i="6"/>
  <c r="CK39" i="6"/>
  <c r="CN39" i="6"/>
  <c r="BY39" i="6"/>
  <c r="DC39" i="6"/>
  <c r="BM39" i="6"/>
  <c r="BV39" i="6"/>
  <c r="CW39" i="6"/>
  <c r="CB39" i="6"/>
  <c r="BJ39" i="6"/>
  <c r="BS39" i="6"/>
  <c r="CT39" i="6"/>
  <c r="BG39" i="6"/>
  <c r="CZ39" i="6"/>
  <c r="CH39" i="6"/>
  <c r="CQ39" i="6"/>
  <c r="BY20" i="7"/>
  <c r="CW20" i="7"/>
  <c r="CB20" i="7"/>
  <c r="DC20" i="7"/>
  <c r="BG20" i="7"/>
  <c r="DF20" i="7"/>
  <c r="CQ20" i="7"/>
  <c r="BJ20" i="7"/>
  <c r="CH20" i="7"/>
  <c r="BM20" i="7"/>
  <c r="CN20" i="7"/>
  <c r="BS20" i="7"/>
  <c r="CK20" i="7"/>
  <c r="BP20" i="7"/>
  <c r="CZ20" i="7"/>
  <c r="BV20" i="7"/>
  <c r="CE20" i="7"/>
  <c r="CT20" i="7"/>
  <c r="BJ21" i="13"/>
  <c r="CT21" i="13"/>
  <c r="CE21" i="13"/>
  <c r="DF21" i="13"/>
  <c r="BS21" i="13"/>
  <c r="CH21" i="13"/>
  <c r="BV21" i="13"/>
  <c r="BG21" i="13"/>
  <c r="CB21" i="13"/>
  <c r="DC21" i="13"/>
  <c r="CZ21" i="13"/>
  <c r="BP21" i="13"/>
  <c r="CN21" i="13"/>
  <c r="CK21" i="13"/>
  <c r="BM21" i="13"/>
  <c r="CQ21" i="13"/>
  <c r="CW21" i="13"/>
  <c r="BY21" i="13"/>
  <c r="BY4" i="13"/>
  <c r="BV4" i="13"/>
  <c r="CT4" i="13"/>
  <c r="CH4" i="13"/>
  <c r="BS4" i="13"/>
  <c r="DF4" i="13"/>
  <c r="CQ4" i="13"/>
  <c r="BJ4" i="13"/>
  <c r="CN4" i="13"/>
  <c r="CB4" i="13"/>
  <c r="BM4" i="13"/>
  <c r="BP4" i="13"/>
  <c r="CZ4" i="13"/>
  <c r="CW4" i="13"/>
  <c r="CE4" i="13"/>
  <c r="BG4" i="13"/>
  <c r="CK4" i="13"/>
  <c r="DC4" i="13"/>
  <c r="AF5" i="16"/>
  <c r="AI5" i="16"/>
  <c r="Z5" i="16"/>
  <c r="AL5" i="16"/>
  <c r="AC5" i="16"/>
  <c r="AU31" i="5"/>
  <c r="AX31" i="5"/>
  <c r="AR31" i="5"/>
  <c r="AI31" i="5"/>
  <c r="AL31" i="5"/>
  <c r="AO31" i="5"/>
  <c r="AF31" i="5"/>
  <c r="AC31" i="5"/>
  <c r="CQ41" i="6"/>
  <c r="BV41" i="6"/>
  <c r="BM41" i="6"/>
  <c r="CN41" i="6"/>
  <c r="BG41" i="6"/>
  <c r="CB41" i="6"/>
  <c r="CK41" i="6"/>
  <c r="CZ41" i="6"/>
  <c r="CE41" i="6"/>
  <c r="BJ41" i="6"/>
  <c r="BY41" i="6"/>
  <c r="DC41" i="6"/>
  <c r="CH41" i="6"/>
  <c r="BS41" i="6"/>
  <c r="CT41" i="6"/>
  <c r="CW41" i="6"/>
  <c r="DF41" i="6"/>
  <c r="BP41" i="6"/>
  <c r="BP15" i="7"/>
  <c r="CQ15" i="7"/>
  <c r="CZ15" i="7"/>
  <c r="BV15" i="7"/>
  <c r="CB15" i="7"/>
  <c r="DF15" i="7"/>
  <c r="CN15" i="7"/>
  <c r="BM15" i="7"/>
  <c r="BG15" i="7"/>
  <c r="BY15" i="7"/>
  <c r="DC15" i="7"/>
  <c r="CK15" i="7"/>
  <c r="CE15" i="7"/>
  <c r="CT15" i="7"/>
  <c r="BS15" i="7"/>
  <c r="CH15" i="7"/>
  <c r="BJ15" i="7"/>
  <c r="CW15" i="7"/>
  <c r="BG16" i="11"/>
  <c r="BY16" i="11"/>
  <c r="DC16" i="11"/>
  <c r="CE16" i="11"/>
  <c r="CZ16" i="11"/>
  <c r="CW16" i="11"/>
  <c r="CK16" i="11"/>
  <c r="BS16" i="11"/>
  <c r="BP16" i="11"/>
  <c r="CN16" i="11"/>
  <c r="BJ16" i="11"/>
  <c r="BV16" i="11"/>
  <c r="CQ16" i="11"/>
  <c r="CT16" i="11"/>
  <c r="DF16" i="11"/>
  <c r="BM16" i="11"/>
  <c r="CB16" i="11"/>
  <c r="CH16" i="11"/>
  <c r="BV20" i="13"/>
  <c r="BM20" i="13"/>
  <c r="CQ20" i="13"/>
  <c r="CK20" i="13"/>
  <c r="CT20" i="13"/>
  <c r="CN20" i="13"/>
  <c r="BG20" i="13"/>
  <c r="BJ20" i="13"/>
  <c r="CW20" i="13"/>
  <c r="BS20" i="13"/>
  <c r="BY20" i="13"/>
  <c r="CH20" i="13"/>
  <c r="DF20" i="13"/>
  <c r="CB20" i="13"/>
  <c r="BP20" i="13"/>
  <c r="CZ20" i="13"/>
  <c r="DC20" i="13"/>
  <c r="CE20" i="13"/>
  <c r="BJ11" i="15"/>
  <c r="CE11" i="15"/>
  <c r="DC11" i="15"/>
  <c r="DF11" i="15"/>
  <c r="BG11" i="15"/>
  <c r="BV11" i="15"/>
  <c r="CQ11" i="15"/>
  <c r="CW11" i="15"/>
  <c r="CH11" i="15"/>
  <c r="BP11" i="15"/>
  <c r="CT11" i="15"/>
  <c r="BM11" i="15"/>
  <c r="CN11" i="15"/>
  <c r="CK11" i="15"/>
  <c r="BS11" i="15"/>
  <c r="CB11" i="15"/>
  <c r="CZ11" i="15"/>
  <c r="BY11" i="15"/>
  <c r="BJ49" i="4"/>
  <c r="CH49" i="4"/>
  <c r="DF49" i="4"/>
  <c r="BM49" i="4"/>
  <c r="CK49" i="4"/>
  <c r="BP49" i="4"/>
  <c r="CN49" i="4"/>
  <c r="BV49" i="4"/>
  <c r="CT49" i="4"/>
  <c r="BY49" i="4"/>
  <c r="CW49" i="4"/>
  <c r="BG49" i="4"/>
  <c r="CE49" i="4"/>
  <c r="DC49" i="4"/>
  <c r="BS49" i="4"/>
  <c r="CB49" i="4"/>
  <c r="CQ49" i="4"/>
  <c r="CZ49" i="4"/>
  <c r="CW17" i="6"/>
  <c r="CZ17" i="6"/>
  <c r="CB46" i="6"/>
  <c r="CQ46" i="6"/>
  <c r="CE46" i="6"/>
  <c r="CZ46" i="6"/>
  <c r="BP46" i="6"/>
  <c r="BS46" i="6"/>
  <c r="BV46" i="6"/>
  <c r="DC46" i="6"/>
  <c r="DF46" i="6"/>
  <c r="BM46" i="6"/>
  <c r="CT46" i="6"/>
  <c r="CN46" i="6"/>
  <c r="BY46" i="6"/>
  <c r="CK46" i="6"/>
  <c r="CH46" i="6"/>
  <c r="BJ46" i="6"/>
  <c r="CW46" i="6"/>
  <c r="BG46" i="6"/>
  <c r="BY22" i="8"/>
  <c r="CW22" i="8"/>
  <c r="DC22" i="8"/>
  <c r="CQ22" i="8"/>
  <c r="CB22" i="8"/>
  <c r="CZ22" i="8"/>
  <c r="BS22" i="8"/>
  <c r="CE22" i="8"/>
  <c r="BJ22" i="8"/>
  <c r="CH22" i="8"/>
  <c r="DF22" i="8"/>
  <c r="BM22" i="8"/>
  <c r="CK22" i="8"/>
  <c r="CN22" i="8"/>
  <c r="BP22" i="8"/>
  <c r="BG22" i="8"/>
  <c r="BV22" i="8"/>
  <c r="CT22" i="8"/>
  <c r="CQ20" i="11"/>
  <c r="BS20" i="11"/>
  <c r="DF20" i="11"/>
  <c r="CH20" i="11"/>
  <c r="CT20" i="11"/>
  <c r="BJ20" i="11"/>
  <c r="CW20" i="11"/>
  <c r="BV20" i="11"/>
  <c r="BY20" i="11"/>
  <c r="CN20" i="11"/>
  <c r="CK20" i="11"/>
  <c r="CZ20" i="11"/>
  <c r="BG20" i="11"/>
  <c r="BP20" i="11"/>
  <c r="BM20" i="11"/>
  <c r="DC20" i="11"/>
  <c r="CE20" i="11"/>
  <c r="CB20" i="11"/>
  <c r="CW12" i="13"/>
  <c r="CN12" i="13"/>
  <c r="BJ12" i="13"/>
  <c r="CT12" i="13"/>
  <c r="DF12" i="13"/>
  <c r="BG12" i="13"/>
  <c r="BM12" i="13"/>
  <c r="BP12" i="13"/>
  <c r="CZ12" i="13"/>
  <c r="CE12" i="13"/>
  <c r="CH12" i="13"/>
  <c r="DC12" i="13"/>
  <c r="CK12" i="13"/>
  <c r="BV12" i="13"/>
  <c r="BS12" i="13"/>
  <c r="CB12" i="13"/>
  <c r="CQ12" i="13"/>
  <c r="BY12" i="13"/>
  <c r="AI30" i="5"/>
  <c r="AO30" i="5"/>
  <c r="AR30" i="5"/>
  <c r="AU30" i="5"/>
  <c r="AX30" i="5"/>
  <c r="AF30" i="5"/>
  <c r="AL30" i="5"/>
  <c r="AC30" i="5"/>
  <c r="AL43" i="5"/>
  <c r="AF43" i="5"/>
  <c r="AI43" i="5"/>
  <c r="AO43" i="5"/>
  <c r="AU43" i="5"/>
  <c r="AX43" i="5"/>
  <c r="AR43" i="5"/>
  <c r="AC43" i="5"/>
  <c r="DC53" i="6"/>
  <c r="CH53" i="6"/>
  <c r="BM53" i="6"/>
  <c r="BP53" i="6"/>
  <c r="CT53" i="6"/>
  <c r="CN53" i="6"/>
  <c r="BV53" i="6"/>
  <c r="BY53" i="6"/>
  <c r="BG53" i="6"/>
  <c r="BJ53" i="6"/>
  <c r="CZ53" i="6"/>
  <c r="DF53" i="6"/>
  <c r="CB53" i="6"/>
  <c r="CQ53" i="6"/>
  <c r="CE53" i="6"/>
  <c r="CK53" i="6"/>
  <c r="CW53" i="6"/>
  <c r="BS53" i="6"/>
  <c r="BY45" i="6"/>
  <c r="BV45" i="6"/>
  <c r="CB45" i="6"/>
  <c r="BP45" i="6"/>
  <c r="CW45" i="6"/>
  <c r="CN45" i="6"/>
  <c r="CZ45" i="6"/>
  <c r="BG45" i="6"/>
  <c r="CH45" i="6"/>
  <c r="BJ45" i="6"/>
  <c r="CT45" i="6"/>
  <c r="BS45" i="6"/>
  <c r="CE45" i="6"/>
  <c r="BM45" i="6"/>
  <c r="CQ45" i="6"/>
  <c r="CK45" i="6"/>
  <c r="DC45" i="6"/>
  <c r="DF45" i="6"/>
  <c r="CE13" i="7"/>
  <c r="DC13" i="7"/>
  <c r="CK13" i="7"/>
  <c r="BJ13" i="7"/>
  <c r="CQ13" i="7"/>
  <c r="CB13" i="7"/>
  <c r="BG13" i="7"/>
  <c r="BV13" i="7"/>
  <c r="CW13" i="7"/>
  <c r="CZ13" i="7"/>
  <c r="BY13" i="7"/>
  <c r="CH13" i="7"/>
  <c r="BP13" i="7"/>
  <c r="CT13" i="7"/>
  <c r="BS13" i="7"/>
  <c r="BM13" i="7"/>
  <c r="CN13" i="7"/>
  <c r="DF13" i="7"/>
  <c r="CE12" i="8"/>
  <c r="BM12" i="8"/>
  <c r="CK12" i="8"/>
  <c r="BS12" i="8"/>
  <c r="CQ12" i="8"/>
  <c r="BY12" i="8"/>
  <c r="DF12" i="8"/>
  <c r="CB12" i="8"/>
  <c r="CH12" i="8"/>
  <c r="CN12" i="8"/>
  <c r="BG12" i="8"/>
  <c r="BP12" i="8"/>
  <c r="CT12" i="8"/>
  <c r="BJ12" i="8"/>
  <c r="CW12" i="8"/>
  <c r="BV12" i="8"/>
  <c r="DC12" i="8"/>
  <c r="CZ12" i="8"/>
  <c r="BS11" i="9"/>
  <c r="CQ11" i="9"/>
  <c r="BG11" i="9"/>
  <c r="BV11" i="9"/>
  <c r="BJ11" i="9"/>
  <c r="BY11" i="9"/>
  <c r="CN11" i="9"/>
  <c r="BP11" i="9"/>
  <c r="CK11" i="9"/>
  <c r="CZ11" i="9"/>
  <c r="BM11" i="9"/>
  <c r="CB11" i="9"/>
  <c r="DC11" i="9"/>
  <c r="DF11" i="9"/>
  <c r="CE11" i="9"/>
  <c r="CT11" i="9"/>
  <c r="CH11" i="9"/>
  <c r="CW11" i="9"/>
  <c r="BM23" i="9"/>
  <c r="CK23" i="9"/>
  <c r="BP23" i="9"/>
  <c r="CN23" i="9"/>
  <c r="BS23" i="9"/>
  <c r="CQ23" i="9"/>
  <c r="BG23" i="9"/>
  <c r="BY23" i="9"/>
  <c r="CW23" i="9"/>
  <c r="CE23" i="9"/>
  <c r="DC23" i="9"/>
  <c r="BJ23" i="9"/>
  <c r="CZ23" i="9"/>
  <c r="CB23" i="9"/>
  <c r="CT23" i="9"/>
  <c r="DF23" i="9"/>
  <c r="BV23" i="9"/>
  <c r="CH23" i="9"/>
  <c r="BM22" i="11"/>
  <c r="CK22" i="11"/>
  <c r="DF22" i="11"/>
  <c r="DC22" i="11"/>
  <c r="CH22" i="11"/>
  <c r="CE22" i="11"/>
  <c r="CT22" i="11"/>
  <c r="BJ22" i="11"/>
  <c r="CW22" i="11"/>
  <c r="BV22" i="11"/>
  <c r="BY22" i="11"/>
  <c r="BG22" i="11"/>
  <c r="CZ22" i="11"/>
  <c r="CB22" i="11"/>
  <c r="CN22" i="11"/>
  <c r="BP22" i="11"/>
  <c r="BS22" i="11"/>
  <c r="CQ22" i="11"/>
  <c r="CH20" i="12"/>
  <c r="CN20" i="12"/>
  <c r="CT20" i="12"/>
  <c r="BJ20" i="12"/>
  <c r="BP20" i="12"/>
  <c r="BS20" i="12"/>
  <c r="BY20" i="12"/>
  <c r="CE20" i="12"/>
  <c r="CQ20" i="12"/>
  <c r="DC20" i="12"/>
  <c r="CB20" i="12"/>
  <c r="BM20" i="12"/>
  <c r="CK20" i="12"/>
  <c r="CZ20" i="12"/>
  <c r="CW20" i="12"/>
  <c r="BG20" i="12"/>
  <c r="BV20" i="12"/>
  <c r="DF20" i="12"/>
  <c r="CE15" i="13"/>
  <c r="BG15" i="13"/>
  <c r="CN15" i="13"/>
  <c r="BY15" i="13"/>
  <c r="CT15" i="13"/>
  <c r="CB15" i="13"/>
  <c r="BP15" i="13"/>
  <c r="CZ15" i="13"/>
  <c r="BJ15" i="13"/>
  <c r="CH15" i="13"/>
  <c r="DF15" i="13"/>
  <c r="BS15" i="13"/>
  <c r="BM15" i="13"/>
  <c r="BV15" i="13"/>
  <c r="CK15" i="13"/>
  <c r="CW15" i="13"/>
  <c r="CQ15" i="13"/>
  <c r="DC15" i="13"/>
  <c r="BM24" i="13"/>
  <c r="CZ24" i="13"/>
  <c r="CK24" i="13"/>
  <c r="CB24" i="13"/>
  <c r="CT24" i="13"/>
  <c r="BG24" i="13"/>
  <c r="BY24" i="13"/>
  <c r="CE24" i="13"/>
  <c r="CH24" i="13"/>
  <c r="BJ24" i="13"/>
  <c r="BP24" i="13"/>
  <c r="CN24" i="13"/>
  <c r="BS24" i="13"/>
  <c r="CQ24" i="13"/>
  <c r="DF24" i="13"/>
  <c r="BV24" i="13"/>
  <c r="CW24" i="13"/>
  <c r="DC24" i="13"/>
  <c r="BP18" i="14"/>
  <c r="DC18" i="14"/>
  <c r="BS18" i="14"/>
  <c r="DF18" i="14"/>
  <c r="BJ18" i="14"/>
  <c r="CB18" i="14"/>
  <c r="CE18" i="14"/>
  <c r="CH18" i="14"/>
  <c r="CQ18" i="14"/>
  <c r="CZ18" i="14"/>
  <c r="BV18" i="14"/>
  <c r="CT18" i="14"/>
  <c r="CN18" i="14"/>
  <c r="BY18" i="14"/>
  <c r="BG18" i="14"/>
  <c r="CK18" i="14"/>
  <c r="CW18" i="14"/>
  <c r="BM18" i="14"/>
  <c r="BV18" i="15"/>
  <c r="BY18" i="15"/>
  <c r="CH18" i="15"/>
  <c r="CT18" i="15"/>
  <c r="CW18" i="15"/>
  <c r="DF18" i="15"/>
  <c r="CB18" i="15"/>
  <c r="BM18" i="15"/>
  <c r="DC18" i="15"/>
  <c r="CZ18" i="15"/>
  <c r="BS18" i="15"/>
  <c r="BJ18" i="15"/>
  <c r="CQ18" i="15"/>
  <c r="BP18" i="15"/>
  <c r="BG18" i="15"/>
  <c r="CE18" i="15"/>
  <c r="CK18" i="15"/>
  <c r="CN18" i="15"/>
  <c r="AC14" i="17"/>
  <c r="AF14" i="17"/>
  <c r="AI14" i="17"/>
  <c r="Z14" i="17"/>
  <c r="AL14" i="17"/>
  <c r="BV47" i="4"/>
  <c r="CT47" i="4"/>
  <c r="BY47" i="4"/>
  <c r="CW47" i="4"/>
  <c r="CB47" i="4"/>
  <c r="CZ47" i="4"/>
  <c r="BJ47" i="4"/>
  <c r="CH47" i="4"/>
  <c r="DF47" i="4"/>
  <c r="BM47" i="4"/>
  <c r="CK47" i="4"/>
  <c r="BS47" i="4"/>
  <c r="CQ47" i="4"/>
  <c r="BG47" i="4"/>
  <c r="BP47" i="4"/>
  <c r="CE47" i="4"/>
  <c r="CN47" i="4"/>
  <c r="DC47" i="4"/>
  <c r="BY55" i="4"/>
  <c r="CW55" i="4"/>
  <c r="CB55" i="4"/>
  <c r="CZ55" i="4"/>
  <c r="BM55" i="4"/>
  <c r="CK55" i="4"/>
  <c r="BG55" i="4"/>
  <c r="CQ55" i="4"/>
  <c r="BJ55" i="4"/>
  <c r="CT55" i="4"/>
  <c r="BP55" i="4"/>
  <c r="DC55" i="4"/>
  <c r="BS55" i="4"/>
  <c r="DF55" i="4"/>
  <c r="BV55" i="4"/>
  <c r="CE55" i="4"/>
  <c r="CH55" i="4"/>
  <c r="CN55" i="4"/>
  <c r="CW31" i="6"/>
  <c r="BJ31" i="6"/>
  <c r="BS31" i="6"/>
  <c r="CB31" i="6"/>
  <c r="CH31" i="6"/>
  <c r="CQ31" i="6"/>
  <c r="CZ31" i="6"/>
  <c r="DF31" i="6"/>
  <c r="BP31" i="6"/>
  <c r="BV31" i="6"/>
  <c r="CT31" i="6"/>
  <c r="CE31" i="6"/>
  <c r="BM31" i="6"/>
  <c r="CN31" i="6"/>
  <c r="DC31" i="6"/>
  <c r="CK31" i="6"/>
  <c r="BY31" i="6"/>
  <c r="BG31" i="6"/>
  <c r="BJ23" i="6"/>
  <c r="BS23" i="6"/>
  <c r="BV23" i="6"/>
  <c r="CB23" i="6"/>
  <c r="CH23" i="6"/>
  <c r="CQ23" i="6"/>
  <c r="CT23" i="6"/>
  <c r="CZ23" i="6"/>
  <c r="DF23" i="6"/>
  <c r="BP23" i="6"/>
  <c r="CE23" i="6"/>
  <c r="BM23" i="6"/>
  <c r="CN23" i="6"/>
  <c r="DC23" i="6"/>
  <c r="CK23" i="6"/>
  <c r="BY23" i="6"/>
  <c r="CW23" i="6"/>
  <c r="BG23" i="6"/>
  <c r="CN15" i="6"/>
  <c r="CQ15" i="6"/>
  <c r="CE5" i="7"/>
  <c r="CZ5" i="7"/>
  <c r="CK5" i="7"/>
  <c r="DF5" i="7"/>
  <c r="BJ5" i="7"/>
  <c r="CN5" i="7"/>
  <c r="BG5" i="7"/>
  <c r="BY5" i="7"/>
  <c r="CW5" i="7"/>
  <c r="DC5" i="7"/>
  <c r="CH5" i="7"/>
  <c r="CB5" i="7"/>
  <c r="BM5" i="7"/>
  <c r="BP5" i="7"/>
  <c r="CQ5" i="7"/>
  <c r="CT5" i="7"/>
  <c r="BS5" i="7"/>
  <c r="BV5" i="7"/>
  <c r="CB8" i="15"/>
  <c r="BS8" i="15"/>
  <c r="CN8" i="15"/>
  <c r="BG8" i="15"/>
  <c r="BM8" i="15"/>
  <c r="CQ8" i="15"/>
  <c r="CK8" i="15"/>
  <c r="DC8" i="15"/>
  <c r="BJ8" i="15"/>
  <c r="CZ8" i="15"/>
  <c r="CH8" i="15"/>
  <c r="BP8" i="15"/>
  <c r="DF8" i="15"/>
  <c r="BY8" i="15"/>
  <c r="CE8" i="15"/>
  <c r="CT8" i="15"/>
  <c r="CW8" i="15"/>
  <c r="BV8" i="15"/>
  <c r="CN5" i="14"/>
  <c r="CZ5" i="14"/>
  <c r="CE5" i="14"/>
  <c r="BS5" i="14"/>
  <c r="BY5" i="14"/>
  <c r="BG5" i="14"/>
  <c r="BV5" i="14"/>
  <c r="CW5" i="14"/>
  <c r="CT5" i="14"/>
  <c r="CQ5" i="14"/>
  <c r="CB5" i="14"/>
  <c r="BM5" i="14"/>
  <c r="DC5" i="14"/>
  <c r="BP5" i="14"/>
  <c r="BJ5" i="14"/>
  <c r="DF5" i="14"/>
  <c r="CK5" i="14"/>
  <c r="CH5" i="14"/>
  <c r="BV9" i="12"/>
  <c r="CH9" i="12"/>
  <c r="BG9" i="12"/>
  <c r="CK9" i="12"/>
  <c r="CT9" i="12"/>
  <c r="DC9" i="12"/>
  <c r="BP9" i="12"/>
  <c r="BY9" i="12"/>
  <c r="BS9" i="12"/>
  <c r="CB9" i="12"/>
  <c r="CQ9" i="12"/>
  <c r="DF9" i="12"/>
  <c r="CE9" i="12"/>
  <c r="CW9" i="12"/>
  <c r="BM9" i="12"/>
  <c r="CN9" i="12"/>
  <c r="BJ9" i="12"/>
  <c r="CZ9" i="12"/>
  <c r="CE9" i="8"/>
  <c r="DC9" i="8"/>
  <c r="BP9" i="8"/>
  <c r="CN9" i="8"/>
  <c r="BS9" i="8"/>
  <c r="CQ9" i="8"/>
  <c r="BV9" i="8"/>
  <c r="CT9" i="8"/>
  <c r="CB9" i="8"/>
  <c r="CZ9" i="8"/>
  <c r="CK9" i="8"/>
  <c r="BG9" i="8"/>
  <c r="CW9" i="8"/>
  <c r="BY9" i="8"/>
  <c r="DF9" i="8"/>
  <c r="BJ9" i="8"/>
  <c r="BM9" i="8"/>
  <c r="CH9" i="8"/>
  <c r="DF17" i="21"/>
  <c r="DC17" i="21"/>
  <c r="AC4" i="25"/>
  <c r="W4" i="25"/>
  <c r="AI4" i="25"/>
  <c r="AI11" i="25"/>
  <c r="W11" i="25"/>
  <c r="AU32" i="5"/>
  <c r="AX32" i="5"/>
  <c r="AF32" i="5"/>
  <c r="AO32" i="5"/>
  <c r="AL32" i="5"/>
  <c r="AC32" i="5"/>
  <c r="AI32" i="5"/>
  <c r="AR32" i="5"/>
  <c r="BY20" i="9"/>
  <c r="CW20" i="9"/>
  <c r="CB20" i="9"/>
  <c r="CZ20" i="9"/>
  <c r="DF20" i="9"/>
  <c r="CN20" i="9"/>
  <c r="BP20" i="9"/>
  <c r="CE20" i="9"/>
  <c r="CQ20" i="9"/>
  <c r="CT20" i="9"/>
  <c r="BS20" i="9"/>
  <c r="CK20" i="9"/>
  <c r="BV20" i="9"/>
  <c r="BM20" i="9"/>
  <c r="BG20" i="9"/>
  <c r="CH20" i="9"/>
  <c r="BJ20" i="9"/>
  <c r="DC20" i="9"/>
  <c r="DF21" i="12"/>
  <c r="BJ21" i="12"/>
  <c r="BY21" i="12"/>
  <c r="CE21" i="12"/>
  <c r="CK21" i="12"/>
  <c r="CQ21" i="12"/>
  <c r="BG21" i="12"/>
  <c r="CZ21" i="12"/>
  <c r="BV21" i="12"/>
  <c r="CH21" i="12"/>
  <c r="BP21" i="12"/>
  <c r="CW21" i="12"/>
  <c r="CN21" i="12"/>
  <c r="BM21" i="12"/>
  <c r="DC21" i="12"/>
  <c r="CB21" i="12"/>
  <c r="BS21" i="12"/>
  <c r="CT21" i="12"/>
  <c r="BP40" i="4"/>
  <c r="CN40" i="4"/>
  <c r="BS40" i="4"/>
  <c r="CQ40" i="4"/>
  <c r="BV40" i="4"/>
  <c r="CT40" i="4"/>
  <c r="BY40" i="4"/>
  <c r="CW40" i="4"/>
  <c r="CB40" i="4"/>
  <c r="CZ40" i="4"/>
  <c r="BG40" i="4"/>
  <c r="CE40" i="4"/>
  <c r="DC40" i="4"/>
  <c r="BM40" i="4"/>
  <c r="CK40" i="4"/>
  <c r="BJ40" i="4"/>
  <c r="CH40" i="4"/>
  <c r="DF40" i="4"/>
  <c r="BS8" i="7"/>
  <c r="CW8" i="7"/>
  <c r="DF8" i="7"/>
  <c r="CB8" i="7"/>
  <c r="CH8" i="7"/>
  <c r="BM8" i="7"/>
  <c r="CQ8" i="7"/>
  <c r="BP8" i="7"/>
  <c r="CK8" i="7"/>
  <c r="CN8" i="7"/>
  <c r="BJ8" i="7"/>
  <c r="BY8" i="7"/>
  <c r="BG8" i="7"/>
  <c r="BV8" i="7"/>
  <c r="CE8" i="7"/>
  <c r="CT8" i="7"/>
  <c r="CZ8" i="7"/>
  <c r="DC8" i="7"/>
  <c r="BG7" i="9"/>
  <c r="CE7" i="9"/>
  <c r="DC7" i="9"/>
  <c r="BY7" i="9"/>
  <c r="BP7" i="9"/>
  <c r="CQ7" i="9"/>
  <c r="BS7" i="9"/>
  <c r="DF7" i="9"/>
  <c r="CT7" i="9"/>
  <c r="CH7" i="9"/>
  <c r="BV7" i="9"/>
  <c r="CK7" i="9"/>
  <c r="BJ7" i="9"/>
  <c r="CZ7" i="9"/>
  <c r="BM7" i="9"/>
  <c r="CB7" i="9"/>
  <c r="CW7" i="9"/>
  <c r="CN7" i="9"/>
  <c r="AR25" i="5"/>
  <c r="AX25" i="5"/>
  <c r="AF25" i="5"/>
  <c r="AI25" i="5"/>
  <c r="AO25" i="5"/>
  <c r="AC25" i="5"/>
  <c r="AU25" i="5"/>
  <c r="AL25" i="5"/>
  <c r="CK47" i="6"/>
  <c r="CE47" i="6"/>
  <c r="CZ47" i="6"/>
  <c r="BY47" i="6"/>
  <c r="BM47" i="6"/>
  <c r="CW47" i="6"/>
  <c r="BP47" i="6"/>
  <c r="CN47" i="6"/>
  <c r="CT47" i="6"/>
  <c r="BS47" i="6"/>
  <c r="CB47" i="6"/>
  <c r="DC47" i="6"/>
  <c r="BJ47" i="6"/>
  <c r="CQ47" i="6"/>
  <c r="CH47" i="6"/>
  <c r="BV47" i="6"/>
  <c r="DF47" i="6"/>
  <c r="BG47" i="6"/>
  <c r="BY11" i="8"/>
  <c r="BJ11" i="8"/>
  <c r="CH11" i="8"/>
  <c r="DF11" i="8"/>
  <c r="BP11" i="8"/>
  <c r="CN11" i="8"/>
  <c r="BV11" i="8"/>
  <c r="CT11" i="8"/>
  <c r="CK11" i="8"/>
  <c r="CB11" i="8"/>
  <c r="CQ11" i="8"/>
  <c r="BG11" i="8"/>
  <c r="CW11" i="8"/>
  <c r="CZ11" i="8"/>
  <c r="BM11" i="8"/>
  <c r="DC11" i="8"/>
  <c r="BS11" i="8"/>
  <c r="CE11" i="8"/>
  <c r="CB19" i="9"/>
  <c r="CZ19" i="9"/>
  <c r="CE19" i="9"/>
  <c r="DC19" i="9"/>
  <c r="BG19" i="9"/>
  <c r="CQ19" i="9"/>
  <c r="BS19" i="9"/>
  <c r="DF19" i="9"/>
  <c r="CH19" i="9"/>
  <c r="CT19" i="9"/>
  <c r="BJ19" i="9"/>
  <c r="CW19" i="9"/>
  <c r="BV19" i="9"/>
  <c r="CN19" i="9"/>
  <c r="BY19" i="9"/>
  <c r="BP19" i="9"/>
  <c r="CK19" i="9"/>
  <c r="BM19" i="9"/>
  <c r="BG16" i="14"/>
  <c r="BP16" i="14"/>
  <c r="BM16" i="14"/>
  <c r="BV16" i="14"/>
  <c r="CH16" i="14"/>
  <c r="BJ16" i="14"/>
  <c r="CE16" i="14"/>
  <c r="CT16" i="14"/>
  <c r="BS16" i="14"/>
  <c r="DC16" i="14"/>
  <c r="CQ16" i="14"/>
  <c r="CK16" i="14"/>
  <c r="CB16" i="14"/>
  <c r="BY16" i="14"/>
  <c r="CW16" i="14"/>
  <c r="DF16" i="14"/>
  <c r="CZ16" i="14"/>
  <c r="CN16" i="14"/>
  <c r="BJ41" i="4"/>
  <c r="CH41" i="4"/>
  <c r="DF41" i="4"/>
  <c r="BM41" i="4"/>
  <c r="CK41" i="4"/>
  <c r="BP41" i="4"/>
  <c r="CN41" i="4"/>
  <c r="BS41" i="4"/>
  <c r="CQ41" i="4"/>
  <c r="BV41" i="4"/>
  <c r="CT41" i="4"/>
  <c r="BY41" i="4"/>
  <c r="CW41" i="4"/>
  <c r="BG41" i="4"/>
  <c r="CE41" i="4"/>
  <c r="DC41" i="4"/>
  <c r="CB41" i="4"/>
  <c r="CZ41" i="4"/>
  <c r="BJ7" i="7"/>
  <c r="CT7" i="7"/>
  <c r="BS7" i="7"/>
  <c r="BV7" i="7"/>
  <c r="CZ7" i="7"/>
  <c r="BG7" i="7"/>
  <c r="CN7" i="7"/>
  <c r="CQ7" i="7"/>
  <c r="DC7" i="7"/>
  <c r="BP7" i="7"/>
  <c r="BY7" i="7"/>
  <c r="BM7" i="7"/>
  <c r="CE7" i="7"/>
  <c r="CB7" i="7"/>
  <c r="CK7" i="7"/>
  <c r="CH7" i="7"/>
  <c r="CW7" i="7"/>
  <c r="DF7" i="7"/>
  <c r="BY40" i="6"/>
  <c r="BP40" i="6"/>
  <c r="CW40" i="6"/>
  <c r="CE40" i="6"/>
  <c r="CN40" i="6"/>
  <c r="BG40" i="6"/>
  <c r="DC40" i="6"/>
  <c r="BJ40" i="6"/>
  <c r="BM40" i="6"/>
  <c r="CB40" i="6"/>
  <c r="CH40" i="6"/>
  <c r="DF40" i="6"/>
  <c r="CK40" i="6"/>
  <c r="CQ40" i="6"/>
  <c r="BV40" i="6"/>
  <c r="CZ40" i="6"/>
  <c r="CT40" i="6"/>
  <c r="BS40" i="6"/>
  <c r="CK14" i="7"/>
  <c r="BM14" i="7"/>
  <c r="BS14" i="7"/>
  <c r="CT14" i="7"/>
  <c r="CH14" i="7"/>
  <c r="BG14" i="7"/>
  <c r="CB14" i="7"/>
  <c r="DF14" i="7"/>
  <c r="CQ14" i="7"/>
  <c r="BJ14" i="7"/>
  <c r="DC14" i="7"/>
  <c r="CW14" i="7"/>
  <c r="BY14" i="7"/>
  <c r="BV14" i="7"/>
  <c r="BP14" i="7"/>
  <c r="CN14" i="7"/>
  <c r="CE14" i="7"/>
  <c r="CZ14" i="7"/>
  <c r="BP14" i="12"/>
  <c r="CE14" i="12"/>
  <c r="CZ14" i="12"/>
  <c r="CK14" i="12"/>
  <c r="CQ14" i="12"/>
  <c r="BG14" i="12"/>
  <c r="CT14" i="12"/>
  <c r="BM14" i="12"/>
  <c r="CB14" i="12"/>
  <c r="CN14" i="12"/>
  <c r="BY14" i="12"/>
  <c r="BJ14" i="12"/>
  <c r="CH14" i="12"/>
  <c r="DF14" i="12"/>
  <c r="BS14" i="12"/>
  <c r="CW14" i="12"/>
  <c r="DC14" i="12"/>
  <c r="BV14" i="12"/>
  <c r="BJ15" i="15"/>
  <c r="DF15" i="15"/>
  <c r="CE15" i="15"/>
  <c r="CQ15" i="15"/>
  <c r="DC15" i="15"/>
  <c r="BG15" i="15"/>
  <c r="CH15" i="15"/>
  <c r="BP15" i="15"/>
  <c r="CW15" i="15"/>
  <c r="CN15" i="15"/>
  <c r="CT15" i="15"/>
  <c r="BM15" i="15"/>
  <c r="CK15" i="15"/>
  <c r="CB15" i="15"/>
  <c r="BS15" i="15"/>
  <c r="BY15" i="15"/>
  <c r="CZ15" i="15"/>
  <c r="BV15" i="15"/>
  <c r="AF13" i="17"/>
  <c r="AI13" i="17"/>
  <c r="Z13" i="17"/>
  <c r="AL13" i="17"/>
  <c r="AC13" i="17"/>
  <c r="BP48" i="4"/>
  <c r="CN48" i="4"/>
  <c r="BS48" i="4"/>
  <c r="CQ48" i="4"/>
  <c r="BV48" i="4"/>
  <c r="CT48" i="4"/>
  <c r="CB48" i="4"/>
  <c r="CZ48" i="4"/>
  <c r="BG48" i="4"/>
  <c r="CE48" i="4"/>
  <c r="DC48" i="4"/>
  <c r="BM48" i="4"/>
  <c r="CK48" i="4"/>
  <c r="CW48" i="4"/>
  <c r="DF48" i="4"/>
  <c r="BJ48" i="4"/>
  <c r="BY48" i="4"/>
  <c r="CH48" i="4"/>
  <c r="BP52" i="4"/>
  <c r="CN52" i="4"/>
  <c r="BS52" i="4"/>
  <c r="CQ52" i="4"/>
  <c r="BV52" i="4"/>
  <c r="CT52" i="4"/>
  <c r="CB52" i="4"/>
  <c r="CZ52" i="4"/>
  <c r="BG52" i="4"/>
  <c r="CE52" i="4"/>
  <c r="DC52" i="4"/>
  <c r="BM52" i="4"/>
  <c r="CK52" i="4"/>
  <c r="BJ52" i="4"/>
  <c r="BY52" i="4"/>
  <c r="CH52" i="4"/>
  <c r="CW52" i="4"/>
  <c r="DF52" i="4"/>
  <c r="AO36" i="5"/>
  <c r="AI36" i="5"/>
  <c r="AL36" i="5"/>
  <c r="AR36" i="5"/>
  <c r="AX36" i="5"/>
  <c r="AC36" i="5"/>
  <c r="AF36" i="5"/>
  <c r="AU36" i="5"/>
  <c r="BS52" i="6"/>
  <c r="CE52" i="6"/>
  <c r="BG52" i="6"/>
  <c r="CQ52" i="6"/>
  <c r="CZ52" i="6"/>
  <c r="BM52" i="6"/>
  <c r="CN52" i="6"/>
  <c r="CT52" i="6"/>
  <c r="CW52" i="6"/>
  <c r="CB52" i="6"/>
  <c r="BJ52" i="6"/>
  <c r="BV52" i="6"/>
  <c r="CK52" i="6"/>
  <c r="BP52" i="6"/>
  <c r="CH52" i="6"/>
  <c r="BY52" i="6"/>
  <c r="DF52" i="6"/>
  <c r="DC52" i="6"/>
  <c r="DC56" i="6"/>
  <c r="BJ56" i="6"/>
  <c r="CH56" i="6"/>
  <c r="CB56" i="6"/>
  <c r="DF56" i="6"/>
  <c r="BS56" i="6"/>
  <c r="BV56" i="6"/>
  <c r="CK56" i="6"/>
  <c r="CT56" i="6"/>
  <c r="BY56" i="6"/>
  <c r="CN56" i="6"/>
  <c r="BM56" i="6"/>
  <c r="CZ56" i="6"/>
  <c r="BP56" i="6"/>
  <c r="CW56" i="6"/>
  <c r="CE56" i="6"/>
  <c r="CQ56" i="6"/>
  <c r="BG56" i="6"/>
  <c r="CT19" i="7"/>
  <c r="CE19" i="7"/>
  <c r="BJ19" i="7"/>
  <c r="CZ19" i="7"/>
  <c r="DC19" i="7"/>
  <c r="CH19" i="7"/>
  <c r="BG19" i="7"/>
  <c r="BS19" i="7"/>
  <c r="BV19" i="7"/>
  <c r="BP19" i="7"/>
  <c r="CN19" i="7"/>
  <c r="CQ19" i="7"/>
  <c r="BY19" i="7"/>
  <c r="CW19" i="7"/>
  <c r="DF19" i="7"/>
  <c r="CB19" i="7"/>
  <c r="CK19" i="7"/>
  <c r="BM19" i="7"/>
  <c r="CB15" i="8"/>
  <c r="CZ15" i="8"/>
  <c r="BJ15" i="8"/>
  <c r="CH15" i="8"/>
  <c r="BS15" i="8"/>
  <c r="CW15" i="8"/>
  <c r="CQ15" i="8"/>
  <c r="BV15" i="8"/>
  <c r="DC15" i="8"/>
  <c r="BM15" i="8"/>
  <c r="BY15" i="8"/>
  <c r="DF15" i="8"/>
  <c r="CE15" i="8"/>
  <c r="BG15" i="8"/>
  <c r="CK15" i="8"/>
  <c r="CN15" i="8"/>
  <c r="BP15" i="8"/>
  <c r="CT15" i="8"/>
  <c r="BG14" i="9"/>
  <c r="DF14" i="9"/>
  <c r="BJ14" i="9"/>
  <c r="CH14" i="9"/>
  <c r="CW14" i="9"/>
  <c r="BV14" i="9"/>
  <c r="CK14" i="9"/>
  <c r="BY14" i="9"/>
  <c r="CN14" i="9"/>
  <c r="BM14" i="9"/>
  <c r="DC14" i="9"/>
  <c r="BP14" i="9"/>
  <c r="CE14" i="9"/>
  <c r="CZ14" i="9"/>
  <c r="CB14" i="9"/>
  <c r="CQ14" i="9"/>
  <c r="BS14" i="9"/>
  <c r="CT14" i="9"/>
  <c r="CE10" i="11"/>
  <c r="BV10" i="11"/>
  <c r="DC10" i="11"/>
  <c r="CW10" i="11"/>
  <c r="BJ10" i="11"/>
  <c r="BG10" i="11"/>
  <c r="BP10" i="11"/>
  <c r="CK10" i="11"/>
  <c r="CN10" i="11"/>
  <c r="BS10" i="11"/>
  <c r="CQ10" i="11"/>
  <c r="CT10" i="11"/>
  <c r="BM10" i="11"/>
  <c r="BY10" i="11"/>
  <c r="DF10" i="11"/>
  <c r="CB10" i="11"/>
  <c r="CH10" i="11"/>
  <c r="CZ10" i="11"/>
  <c r="BP21" i="11"/>
  <c r="CN21" i="11"/>
  <c r="BG21" i="11"/>
  <c r="CQ21" i="11"/>
  <c r="CT21" i="11"/>
  <c r="BS21" i="11"/>
  <c r="BV21" i="11"/>
  <c r="DF21" i="11"/>
  <c r="CK21" i="11"/>
  <c r="CH21" i="11"/>
  <c r="CW21" i="11"/>
  <c r="BM21" i="11"/>
  <c r="BJ21" i="11"/>
  <c r="CZ21" i="11"/>
  <c r="BY21" i="11"/>
  <c r="CB21" i="11"/>
  <c r="DC21" i="11"/>
  <c r="CE21" i="11"/>
  <c r="BS25" i="12"/>
  <c r="BY25" i="12"/>
  <c r="BG25" i="12"/>
  <c r="CH25" i="12"/>
  <c r="CK25" i="12"/>
  <c r="CT25" i="12"/>
  <c r="BJ25" i="12"/>
  <c r="BV25" i="12"/>
  <c r="DF25" i="12"/>
  <c r="CQ25" i="12"/>
  <c r="DC25" i="12"/>
  <c r="BP25" i="12"/>
  <c r="CZ25" i="12"/>
  <c r="CB25" i="12"/>
  <c r="CN25" i="12"/>
  <c r="BM25" i="12"/>
  <c r="CW25" i="12"/>
  <c r="CE25" i="12"/>
  <c r="CE14" i="13"/>
  <c r="CN14" i="13"/>
  <c r="CQ14" i="13"/>
  <c r="CH14" i="13"/>
  <c r="CB14" i="13"/>
  <c r="BS14" i="13"/>
  <c r="DC14" i="13"/>
  <c r="BM14" i="13"/>
  <c r="BG14" i="13"/>
  <c r="CK14" i="13"/>
  <c r="DF14" i="13"/>
  <c r="BV14" i="13"/>
  <c r="BP14" i="13"/>
  <c r="CT14" i="13"/>
  <c r="BY14" i="13"/>
  <c r="BJ14" i="13"/>
  <c r="CW14" i="13"/>
  <c r="CZ14" i="13"/>
  <c r="CH25" i="13"/>
  <c r="BG25" i="13"/>
  <c r="DF25" i="13"/>
  <c r="CB25" i="13"/>
  <c r="CZ25" i="13"/>
  <c r="BV25" i="13"/>
  <c r="CQ25" i="13"/>
  <c r="BY25" i="13"/>
  <c r="BJ25" i="13"/>
  <c r="DC25" i="13"/>
  <c r="BS25" i="13"/>
  <c r="CT25" i="13"/>
  <c r="CW25" i="13"/>
  <c r="BM25" i="13"/>
  <c r="CK25" i="13"/>
  <c r="CN25" i="13"/>
  <c r="BP25" i="13"/>
  <c r="CE25" i="13"/>
  <c r="CE17" i="14"/>
  <c r="CT17" i="14"/>
  <c r="DF17" i="14"/>
  <c r="BJ17" i="14"/>
  <c r="BS17" i="14"/>
  <c r="BV17" i="14"/>
  <c r="CK17" i="14"/>
  <c r="CQ17" i="14"/>
  <c r="BY17" i="14"/>
  <c r="CW17" i="14"/>
  <c r="CH17" i="14"/>
  <c r="CB17" i="14"/>
  <c r="BP17" i="14"/>
  <c r="CZ17" i="14"/>
  <c r="CN17" i="14"/>
  <c r="DC17" i="14"/>
  <c r="BG17" i="14"/>
  <c r="BM17" i="14"/>
  <c r="CZ17" i="15"/>
  <c r="BY17" i="15"/>
  <c r="CB17" i="15"/>
  <c r="CK17" i="15"/>
  <c r="CW17" i="15"/>
  <c r="BG17" i="15"/>
  <c r="CE17" i="15"/>
  <c r="DC17" i="15"/>
  <c r="BV17" i="15"/>
  <c r="CT17" i="15"/>
  <c r="BS17" i="15"/>
  <c r="BP17" i="15"/>
  <c r="BJ17" i="15"/>
  <c r="CQ17" i="15"/>
  <c r="BM17" i="15"/>
  <c r="CH17" i="15"/>
  <c r="CN17" i="15"/>
  <c r="DF17" i="15"/>
  <c r="CB46" i="4"/>
  <c r="CZ46" i="4"/>
  <c r="BG46" i="4"/>
  <c r="CE46" i="4"/>
  <c r="DC46" i="4"/>
  <c r="BJ46" i="4"/>
  <c r="CH46" i="4"/>
  <c r="DF46" i="4"/>
  <c r="BP46" i="4"/>
  <c r="CN46" i="4"/>
  <c r="BS46" i="4"/>
  <c r="CQ46" i="4"/>
  <c r="BY46" i="4"/>
  <c r="CW46" i="4"/>
  <c r="BM46" i="4"/>
  <c r="BV46" i="4"/>
  <c r="CK46" i="4"/>
  <c r="CT46" i="4"/>
  <c r="BG54" i="4"/>
  <c r="CE54" i="4"/>
  <c r="DC54" i="4"/>
  <c r="BJ54" i="4"/>
  <c r="CH54" i="4"/>
  <c r="DF54" i="4"/>
  <c r="BS54" i="4"/>
  <c r="CQ54" i="4"/>
  <c r="BV54" i="4"/>
  <c r="BY54" i="4"/>
  <c r="CB54" i="4"/>
  <c r="CK54" i="4"/>
  <c r="CN54" i="4"/>
  <c r="CT54" i="4"/>
  <c r="BM54" i="4"/>
  <c r="CW54" i="4"/>
  <c r="BP54" i="4"/>
  <c r="CZ54" i="4"/>
  <c r="CE30" i="6"/>
  <c r="CK30" i="6"/>
  <c r="CT30" i="6"/>
  <c r="DC30" i="6"/>
  <c r="CW30" i="6"/>
  <c r="BJ30" i="6"/>
  <c r="BS30" i="6"/>
  <c r="BY30" i="6"/>
  <c r="CH30" i="6"/>
  <c r="BP30" i="6"/>
  <c r="CQ30" i="6"/>
  <c r="DF30" i="6"/>
  <c r="CN30" i="6"/>
  <c r="CB30" i="6"/>
  <c r="CZ30" i="6"/>
  <c r="BM30" i="6"/>
  <c r="BV30" i="6"/>
  <c r="BG30" i="6"/>
  <c r="DC22" i="6"/>
  <c r="BJ22" i="6"/>
  <c r="BS22" i="6"/>
  <c r="CH22" i="6"/>
  <c r="BP22" i="6"/>
  <c r="CQ22" i="6"/>
  <c r="DF22" i="6"/>
  <c r="CN22" i="6"/>
  <c r="CB22" i="6"/>
  <c r="CZ22" i="6"/>
  <c r="BM22" i="6"/>
  <c r="BV22" i="6"/>
  <c r="BY22" i="6"/>
  <c r="CE22" i="6"/>
  <c r="CK22" i="6"/>
  <c r="CT22" i="6"/>
  <c r="CW22" i="6"/>
  <c r="BG22" i="6"/>
  <c r="CH14" i="6"/>
  <c r="CK14" i="6"/>
  <c r="BV4" i="8"/>
  <c r="CT4" i="8"/>
  <c r="BY4" i="8"/>
  <c r="CW4" i="8"/>
  <c r="CB4" i="8"/>
  <c r="CZ4" i="8"/>
  <c r="CE4" i="8"/>
  <c r="DC4" i="8"/>
  <c r="BJ4" i="8"/>
  <c r="CH4" i="8"/>
  <c r="DF4" i="8"/>
  <c r="CQ4" i="8"/>
  <c r="BG4" i="8"/>
  <c r="CN4" i="8"/>
  <c r="BP4" i="8"/>
  <c r="BM4" i="8"/>
  <c r="BS4" i="8"/>
  <c r="CK4" i="8"/>
  <c r="CE7" i="15"/>
  <c r="CQ7" i="15"/>
  <c r="BV7" i="15"/>
  <c r="BG7" i="15"/>
  <c r="BM7" i="15"/>
  <c r="CK7" i="15"/>
  <c r="CT7" i="15"/>
  <c r="DF7" i="15"/>
  <c r="CB7" i="15"/>
  <c r="BJ7" i="15"/>
  <c r="DC7" i="15"/>
  <c r="BY7" i="15"/>
  <c r="CZ7" i="15"/>
  <c r="BS7" i="15"/>
  <c r="CW7" i="15"/>
  <c r="CN7" i="15"/>
  <c r="BP7" i="15"/>
  <c r="CH7" i="15"/>
  <c r="CT9" i="13"/>
  <c r="BV9" i="13"/>
  <c r="CH9" i="13"/>
  <c r="CE9" i="13"/>
  <c r="CQ9" i="13"/>
  <c r="BJ9" i="13"/>
  <c r="CN9" i="13"/>
  <c r="BY9" i="13"/>
  <c r="DF9" i="13"/>
  <c r="CB9" i="13"/>
  <c r="BG9" i="13"/>
  <c r="BS9" i="13"/>
  <c r="CZ9" i="13"/>
  <c r="CW9" i="13"/>
  <c r="BM9" i="13"/>
  <c r="DC9" i="13"/>
  <c r="BP9" i="13"/>
  <c r="CK9" i="13"/>
  <c r="BG8" i="12"/>
  <c r="BJ8" i="12"/>
  <c r="BY8" i="12"/>
  <c r="CE8" i="12"/>
  <c r="CK8" i="12"/>
  <c r="CT8" i="12"/>
  <c r="CW8" i="12"/>
  <c r="DC8" i="12"/>
  <c r="CH8" i="12"/>
  <c r="CZ8" i="12"/>
  <c r="BS8" i="12"/>
  <c r="DF8" i="12"/>
  <c r="CQ8" i="12"/>
  <c r="CB8" i="12"/>
  <c r="BV8" i="12"/>
  <c r="CN8" i="12"/>
  <c r="BM8" i="12"/>
  <c r="BP8" i="12"/>
  <c r="BJ8" i="8"/>
  <c r="CH8" i="8"/>
  <c r="DF8" i="8"/>
  <c r="BS8" i="8"/>
  <c r="CQ8" i="8"/>
  <c r="BV8" i="8"/>
  <c r="CT8" i="8"/>
  <c r="BY8" i="8"/>
  <c r="CW8" i="8"/>
  <c r="CE8" i="8"/>
  <c r="DC8" i="8"/>
  <c r="CB8" i="8"/>
  <c r="CK8" i="8"/>
  <c r="CN8" i="8"/>
  <c r="CZ8" i="8"/>
  <c r="BM8" i="8"/>
  <c r="BP8" i="8"/>
  <c r="BG8" i="8"/>
  <c r="CZ16" i="21"/>
  <c r="CW16" i="21"/>
  <c r="Z8" i="25"/>
  <c r="AF8" i="25"/>
  <c r="AL8" i="25"/>
  <c r="W15" i="25"/>
  <c r="AI15" i="25"/>
  <c r="AI26" i="5"/>
  <c r="AF26" i="5"/>
  <c r="AL26" i="5"/>
  <c r="AR26" i="5"/>
  <c r="AU26" i="5"/>
  <c r="AC26" i="5"/>
  <c r="AX26" i="5"/>
  <c r="AO26" i="5"/>
  <c r="BY16" i="7"/>
  <c r="CH16" i="7"/>
  <c r="CK16" i="7"/>
  <c r="BV16" i="7"/>
  <c r="DC16" i="7"/>
  <c r="BP16" i="7"/>
  <c r="CZ16" i="7"/>
  <c r="BM16" i="7"/>
  <c r="BJ16" i="7"/>
  <c r="CB16" i="7"/>
  <c r="BS16" i="7"/>
  <c r="CW16" i="7"/>
  <c r="CQ16" i="7"/>
  <c r="DF16" i="7"/>
  <c r="CE16" i="7"/>
  <c r="CN16" i="7"/>
  <c r="BG16" i="7"/>
  <c r="CT16" i="7"/>
  <c r="AU18" i="5"/>
  <c r="AF18" i="5"/>
  <c r="AI18" i="5"/>
  <c r="AL18" i="5"/>
  <c r="AR18" i="5"/>
  <c r="AX18" i="5"/>
  <c r="AO18" i="5"/>
  <c r="AC18" i="5"/>
  <c r="DC18" i="6"/>
  <c r="DF18" i="6"/>
  <c r="CN7" i="11"/>
  <c r="CH7" i="11"/>
  <c r="BM7" i="11"/>
  <c r="BY7" i="11"/>
  <c r="CW7" i="11"/>
  <c r="BS7" i="11"/>
  <c r="BP7" i="11"/>
  <c r="CT7" i="11"/>
  <c r="CQ7" i="11"/>
  <c r="CE7" i="11"/>
  <c r="BJ7" i="11"/>
  <c r="BG7" i="11"/>
  <c r="DC7" i="11"/>
  <c r="CB7" i="11"/>
  <c r="CZ7" i="11"/>
  <c r="DF7" i="11"/>
  <c r="CK7" i="11"/>
  <c r="BV7" i="11"/>
  <c r="BY16" i="8"/>
  <c r="CW16" i="8"/>
  <c r="CB16" i="8"/>
  <c r="DC16" i="8"/>
  <c r="CE16" i="8"/>
  <c r="DF16" i="8"/>
  <c r="CH16" i="8"/>
  <c r="BJ16" i="8"/>
  <c r="CK16" i="8"/>
  <c r="BM16" i="8"/>
  <c r="CN16" i="8"/>
  <c r="CT16" i="8"/>
  <c r="BP16" i="8"/>
  <c r="CQ16" i="8"/>
  <c r="BS16" i="8"/>
  <c r="BV16" i="8"/>
  <c r="CZ16" i="8"/>
  <c r="BG16" i="8"/>
  <c r="CQ15" i="12"/>
  <c r="BV15" i="12"/>
  <c r="CB15" i="12"/>
  <c r="CK15" i="12"/>
  <c r="DC15" i="12"/>
  <c r="CW15" i="12"/>
  <c r="BG15" i="12"/>
  <c r="CE15" i="12"/>
  <c r="BY15" i="12"/>
  <c r="BJ15" i="12"/>
  <c r="CZ15" i="12"/>
  <c r="CH15" i="12"/>
  <c r="CN15" i="12"/>
  <c r="BS15" i="12"/>
  <c r="DF15" i="12"/>
  <c r="BM15" i="12"/>
  <c r="BP15" i="12"/>
  <c r="CT15" i="12"/>
  <c r="BP28" i="12"/>
  <c r="BY28" i="12"/>
  <c r="CH28" i="12"/>
  <c r="CN28" i="12"/>
  <c r="CQ28" i="12"/>
  <c r="BM28" i="12"/>
  <c r="CZ28" i="12"/>
  <c r="CB28" i="12"/>
  <c r="CW28" i="12"/>
  <c r="BV28" i="12"/>
  <c r="DF28" i="12"/>
  <c r="CK28" i="12"/>
  <c r="CE28" i="12"/>
  <c r="CT28" i="12"/>
  <c r="BJ28" i="12"/>
  <c r="BG28" i="12"/>
  <c r="BS28" i="12"/>
  <c r="DC28" i="12"/>
  <c r="AI14" i="16"/>
  <c r="Z14" i="16"/>
  <c r="AL14" i="16"/>
  <c r="AC14" i="16"/>
  <c r="AF14" i="16"/>
  <c r="AR17" i="5"/>
  <c r="AX17" i="5"/>
  <c r="AF17" i="5"/>
  <c r="AI17" i="5"/>
  <c r="AO17" i="5"/>
  <c r="AC17" i="5"/>
  <c r="AU17" i="5"/>
  <c r="AL17" i="5"/>
  <c r="AX9" i="5"/>
  <c r="AU9" i="5"/>
  <c r="BS9" i="6"/>
  <c r="BV9" i="6"/>
  <c r="AU24" i="5"/>
  <c r="AX24" i="5"/>
  <c r="AF24" i="5"/>
  <c r="AO24" i="5"/>
  <c r="AL24" i="5"/>
  <c r="AR24" i="5"/>
  <c r="AI24" i="5"/>
  <c r="AC24" i="5"/>
  <c r="AI38" i="5"/>
  <c r="AX38" i="5"/>
  <c r="AO38" i="5"/>
  <c r="AU38" i="5"/>
  <c r="AR38" i="5"/>
  <c r="AF38" i="5"/>
  <c r="AL38" i="5"/>
  <c r="AC38" i="5"/>
  <c r="BJ13" i="8"/>
  <c r="CH13" i="8"/>
  <c r="DF13" i="8"/>
  <c r="BP13" i="8"/>
  <c r="CN13" i="8"/>
  <c r="CQ13" i="8"/>
  <c r="BM13" i="8"/>
  <c r="CT13" i="8"/>
  <c r="BS13" i="8"/>
  <c r="CW13" i="8"/>
  <c r="CE13" i="8"/>
  <c r="BV13" i="8"/>
  <c r="CZ13" i="8"/>
  <c r="BY13" i="8"/>
  <c r="DC13" i="8"/>
  <c r="BG13" i="8"/>
  <c r="CB13" i="8"/>
  <c r="CK13" i="8"/>
  <c r="BS19" i="13"/>
  <c r="CZ19" i="13"/>
  <c r="BM19" i="13"/>
  <c r="CN19" i="13"/>
  <c r="CW19" i="13"/>
  <c r="CB19" i="13"/>
  <c r="BV19" i="13"/>
  <c r="BP19" i="13"/>
  <c r="CT19" i="13"/>
  <c r="CE19" i="13"/>
  <c r="CQ19" i="13"/>
  <c r="BG19" i="13"/>
  <c r="DC19" i="13"/>
  <c r="BJ19" i="13"/>
  <c r="CK19" i="13"/>
  <c r="CH19" i="13"/>
  <c r="DF19" i="13"/>
  <c r="BY19" i="13"/>
  <c r="AU23" i="5"/>
  <c r="AR23" i="5"/>
  <c r="AX23" i="5"/>
  <c r="AI23" i="5"/>
  <c r="AL23" i="5"/>
  <c r="AF23" i="5"/>
  <c r="AC23" i="5"/>
  <c r="AO23" i="5"/>
  <c r="AF35" i="5"/>
  <c r="AI35" i="5"/>
  <c r="AL35" i="5"/>
  <c r="AO35" i="5"/>
  <c r="AU35" i="5"/>
  <c r="AX35" i="5"/>
  <c r="AR35" i="5"/>
  <c r="AC35" i="5"/>
  <c r="AR41" i="5"/>
  <c r="AX41" i="5"/>
  <c r="AF41" i="5"/>
  <c r="AI41" i="5"/>
  <c r="AO41" i="5"/>
  <c r="AU41" i="5"/>
  <c r="AL41" i="5"/>
  <c r="AC41" i="5"/>
  <c r="CB51" i="6"/>
  <c r="CE51" i="6"/>
  <c r="BP51" i="6"/>
  <c r="CN51" i="6"/>
  <c r="DF51" i="6"/>
  <c r="BM51" i="6"/>
  <c r="CW51" i="6"/>
  <c r="CK51" i="6"/>
  <c r="BJ51" i="6"/>
  <c r="CH51" i="6"/>
  <c r="CQ51" i="6"/>
  <c r="BY51" i="6"/>
  <c r="BV51" i="6"/>
  <c r="BS51" i="6"/>
  <c r="DC51" i="6"/>
  <c r="CT51" i="6"/>
  <c r="CZ51" i="6"/>
  <c r="BG51" i="6"/>
  <c r="BY57" i="6"/>
  <c r="CE57" i="6"/>
  <c r="CB57" i="6"/>
  <c r="DC57" i="6"/>
  <c r="BM57" i="6"/>
  <c r="DF57" i="6"/>
  <c r="CZ57" i="6"/>
  <c r="CT57" i="6"/>
  <c r="BJ57" i="6"/>
  <c r="CH57" i="6"/>
  <c r="CN57" i="6"/>
  <c r="CW57" i="6"/>
  <c r="BS57" i="6"/>
  <c r="CK57" i="6"/>
  <c r="CQ57" i="6"/>
  <c r="BP57" i="6"/>
  <c r="BV57" i="6"/>
  <c r="BG57" i="6"/>
  <c r="BV23" i="7"/>
  <c r="CB23" i="7"/>
  <c r="CZ23" i="7"/>
  <c r="BG23" i="7"/>
  <c r="CW23" i="7"/>
  <c r="CE23" i="7"/>
  <c r="BM23" i="7"/>
  <c r="DF23" i="7"/>
  <c r="CK23" i="7"/>
  <c r="BP23" i="7"/>
  <c r="CQ23" i="7"/>
  <c r="CN23" i="7"/>
  <c r="BS23" i="7"/>
  <c r="CT23" i="7"/>
  <c r="DC23" i="7"/>
  <c r="BY23" i="7"/>
  <c r="CH23" i="7"/>
  <c r="BJ23" i="7"/>
  <c r="CE20" i="8"/>
  <c r="DC20" i="8"/>
  <c r="BJ20" i="8"/>
  <c r="CH20" i="8"/>
  <c r="DF20" i="8"/>
  <c r="BM20" i="8"/>
  <c r="CK20" i="8"/>
  <c r="BG20" i="8"/>
  <c r="BP20" i="8"/>
  <c r="CN20" i="8"/>
  <c r="BS20" i="8"/>
  <c r="CQ20" i="8"/>
  <c r="BY20" i="8"/>
  <c r="BV20" i="8"/>
  <c r="CT20" i="8"/>
  <c r="CB20" i="8"/>
  <c r="CZ20" i="8"/>
  <c r="CW20" i="8"/>
  <c r="BG13" i="9"/>
  <c r="BM13" i="9"/>
  <c r="CK13" i="9"/>
  <c r="BV13" i="9"/>
  <c r="CW13" i="9"/>
  <c r="CZ13" i="9"/>
  <c r="BY13" i="9"/>
  <c r="CN13" i="9"/>
  <c r="CB13" i="9"/>
  <c r="CQ13" i="9"/>
  <c r="BP13" i="9"/>
  <c r="DF13" i="9"/>
  <c r="BS13" i="9"/>
  <c r="CH13" i="9"/>
  <c r="BJ13" i="9"/>
  <c r="DC13" i="9"/>
  <c r="CE13" i="9"/>
  <c r="CT13" i="9"/>
  <c r="CE12" i="11"/>
  <c r="BM12" i="11"/>
  <c r="CH12" i="11"/>
  <c r="BY12" i="11"/>
  <c r="DF12" i="11"/>
  <c r="CZ12" i="11"/>
  <c r="CK12" i="11"/>
  <c r="BP12" i="11"/>
  <c r="CN12" i="11"/>
  <c r="CQ12" i="11"/>
  <c r="BS12" i="11"/>
  <c r="CT12" i="11"/>
  <c r="CB12" i="11"/>
  <c r="BV12" i="11"/>
  <c r="CW12" i="11"/>
  <c r="DC12" i="11"/>
  <c r="BG12" i="11"/>
  <c r="BJ12" i="11"/>
  <c r="BM13" i="12"/>
  <c r="BV13" i="12"/>
  <c r="BY13" i="12"/>
  <c r="CK13" i="12"/>
  <c r="CT13" i="12"/>
  <c r="DC13" i="12"/>
  <c r="BP13" i="12"/>
  <c r="CE13" i="12"/>
  <c r="CN13" i="12"/>
  <c r="DF13" i="12"/>
  <c r="CH13" i="12"/>
  <c r="BS13" i="12"/>
  <c r="BJ13" i="12"/>
  <c r="CZ13" i="12"/>
  <c r="CB13" i="12"/>
  <c r="BG13" i="12"/>
  <c r="CW13" i="12"/>
  <c r="CQ13" i="12"/>
  <c r="DC24" i="12"/>
  <c r="BP24" i="12"/>
  <c r="BV24" i="12"/>
  <c r="CE24" i="12"/>
  <c r="CK24" i="12"/>
  <c r="CT24" i="12"/>
  <c r="BM24" i="12"/>
  <c r="BG24" i="12"/>
  <c r="BS24" i="12"/>
  <c r="CH24" i="12"/>
  <c r="DF24" i="12"/>
  <c r="CN24" i="12"/>
  <c r="CZ24" i="12"/>
  <c r="CW24" i="12"/>
  <c r="BY24" i="12"/>
  <c r="CB24" i="12"/>
  <c r="CQ24" i="12"/>
  <c r="BJ24" i="12"/>
  <c r="CQ13" i="13"/>
  <c r="CK13" i="13"/>
  <c r="CT13" i="13"/>
  <c r="DC13" i="13"/>
  <c r="BG13" i="13"/>
  <c r="CN13" i="13"/>
  <c r="CE13" i="13"/>
  <c r="BY13" i="13"/>
  <c r="DF13" i="13"/>
  <c r="CH13" i="13"/>
  <c r="CW13" i="13"/>
  <c r="BM13" i="13"/>
  <c r="CB13" i="13"/>
  <c r="CZ13" i="13"/>
  <c r="BV13" i="13"/>
  <c r="BJ13" i="13"/>
  <c r="BS13" i="13"/>
  <c r="BP13" i="13"/>
  <c r="CK11" i="14"/>
  <c r="CW11" i="14"/>
  <c r="CZ11" i="14"/>
  <c r="BP11" i="14"/>
  <c r="BS11" i="14"/>
  <c r="BG11" i="14"/>
  <c r="DC11" i="14"/>
  <c r="BJ11" i="14"/>
  <c r="BV11" i="14"/>
  <c r="CN11" i="14"/>
  <c r="CT11" i="14"/>
  <c r="DF11" i="14"/>
  <c r="BM11" i="14"/>
  <c r="CQ11" i="14"/>
  <c r="BY11" i="14"/>
  <c r="CB11" i="14"/>
  <c r="CH11" i="14"/>
  <c r="CE11" i="14"/>
  <c r="CE21" i="14"/>
  <c r="DF21" i="14"/>
  <c r="BS21" i="14"/>
  <c r="BV21" i="14"/>
  <c r="BY21" i="14"/>
  <c r="BG21" i="14"/>
  <c r="CH21" i="14"/>
  <c r="CQ21" i="14"/>
  <c r="CT21" i="14"/>
  <c r="DC21" i="14"/>
  <c r="BP21" i="14"/>
  <c r="CW21" i="14"/>
  <c r="CN21" i="14"/>
  <c r="BJ21" i="14"/>
  <c r="CB21" i="14"/>
  <c r="CZ21" i="14"/>
  <c r="CK21" i="14"/>
  <c r="BM21" i="14"/>
  <c r="DC16" i="15"/>
  <c r="CB16" i="15"/>
  <c r="CE16" i="15"/>
  <c r="CN16" i="15"/>
  <c r="CZ16" i="15"/>
  <c r="CW16" i="15"/>
  <c r="CQ16" i="15"/>
  <c r="BG16" i="15"/>
  <c r="BV16" i="15"/>
  <c r="BM16" i="15"/>
  <c r="CT16" i="15"/>
  <c r="CK16" i="15"/>
  <c r="BS16" i="15"/>
  <c r="BJ16" i="15"/>
  <c r="DF16" i="15"/>
  <c r="BY16" i="15"/>
  <c r="BP16" i="15"/>
  <c r="CH16" i="15"/>
  <c r="BG36" i="4"/>
  <c r="BM36" i="4"/>
  <c r="CK36" i="4"/>
  <c r="BP36" i="4"/>
  <c r="CN36" i="4"/>
  <c r="BS36" i="4"/>
  <c r="CQ36" i="4"/>
  <c r="BV36" i="4"/>
  <c r="CT36" i="4"/>
  <c r="BY36" i="4"/>
  <c r="CW36" i="4"/>
  <c r="CB36" i="4"/>
  <c r="CZ36" i="4"/>
  <c r="BJ36" i="4"/>
  <c r="CH36" i="4"/>
  <c r="DF36" i="4"/>
  <c r="CE36" i="4"/>
  <c r="DC36" i="4"/>
  <c r="BJ45" i="4"/>
  <c r="CH45" i="4"/>
  <c r="DF45" i="4"/>
  <c r="BM45" i="4"/>
  <c r="CK45" i="4"/>
  <c r="BP45" i="4"/>
  <c r="CN45" i="4"/>
  <c r="BV45" i="4"/>
  <c r="CT45" i="4"/>
  <c r="BY45" i="4"/>
  <c r="CW45" i="4"/>
  <c r="BG45" i="4"/>
  <c r="CE45" i="4"/>
  <c r="DC45" i="4"/>
  <c r="BS45" i="4"/>
  <c r="CB45" i="4"/>
  <c r="CQ45" i="4"/>
  <c r="CZ45" i="4"/>
  <c r="BJ53" i="4"/>
  <c r="CH53" i="4"/>
  <c r="BM53" i="4"/>
  <c r="CK53" i="4"/>
  <c r="BP53" i="4"/>
  <c r="CN53" i="4"/>
  <c r="BY53" i="4"/>
  <c r="CW53" i="4"/>
  <c r="BG53" i="4"/>
  <c r="CE53" i="4"/>
  <c r="DC53" i="4"/>
  <c r="BV53" i="4"/>
  <c r="CB53" i="4"/>
  <c r="CQ53" i="4"/>
  <c r="CT53" i="4"/>
  <c r="CZ53" i="4"/>
  <c r="DF53" i="4"/>
  <c r="BS53" i="4"/>
  <c r="AF21" i="5"/>
  <c r="AL21" i="5"/>
  <c r="AO21" i="5"/>
  <c r="AR21" i="5"/>
  <c r="AU21" i="5"/>
  <c r="AX21" i="5"/>
  <c r="AC21" i="5"/>
  <c r="AI21" i="5"/>
  <c r="AF13" i="5"/>
  <c r="AL13" i="5"/>
  <c r="AO13" i="5"/>
  <c r="AR13" i="5"/>
  <c r="AU13" i="5"/>
  <c r="AC13" i="5"/>
  <c r="AI13" i="5"/>
  <c r="AX13" i="5"/>
  <c r="BM29" i="6"/>
  <c r="BV29" i="6"/>
  <c r="CB29" i="6"/>
  <c r="CK29" i="6"/>
  <c r="BS29" i="6"/>
  <c r="CT29" i="6"/>
  <c r="CQ29" i="6"/>
  <c r="CE29" i="6"/>
  <c r="DC29" i="6"/>
  <c r="BJ29" i="6"/>
  <c r="BP29" i="6"/>
  <c r="BY29" i="6"/>
  <c r="CH29" i="6"/>
  <c r="CN29" i="6"/>
  <c r="CW29" i="6"/>
  <c r="CZ29" i="6"/>
  <c r="DF29" i="6"/>
  <c r="BG29" i="6"/>
  <c r="CK21" i="6"/>
  <c r="BS21" i="6"/>
  <c r="CT21" i="6"/>
  <c r="CQ21" i="6"/>
  <c r="CE21" i="6"/>
  <c r="DC21" i="6"/>
  <c r="BJ21" i="6"/>
  <c r="BP21" i="6"/>
  <c r="BY21" i="6"/>
  <c r="CB21" i="6"/>
  <c r="BG21" i="6"/>
  <c r="CH21" i="6"/>
  <c r="CN21" i="6"/>
  <c r="CW21" i="6"/>
  <c r="CZ21" i="6"/>
  <c r="DF21" i="6"/>
  <c r="BM21" i="6"/>
  <c r="BV21" i="6"/>
  <c r="BG5" i="6"/>
  <c r="BJ5" i="6"/>
  <c r="BP4" i="9"/>
  <c r="CN4" i="9"/>
  <c r="BJ4" i="9"/>
  <c r="CB4" i="9"/>
  <c r="DC4" i="9"/>
  <c r="CQ4" i="9"/>
  <c r="CE4" i="9"/>
  <c r="CT4" i="9"/>
  <c r="BS4" i="9"/>
  <c r="BG4" i="9"/>
  <c r="BV4" i="9"/>
  <c r="CK4" i="9"/>
  <c r="BM4" i="9"/>
  <c r="DF4" i="9"/>
  <c r="CW4" i="9"/>
  <c r="CH4" i="9"/>
  <c r="BY4" i="9"/>
  <c r="CZ4" i="9"/>
  <c r="CH6" i="15"/>
  <c r="BY6" i="15"/>
  <c r="BG6" i="15"/>
  <c r="CT6" i="15"/>
  <c r="CE6" i="15"/>
  <c r="CB6" i="15"/>
  <c r="DC6" i="15"/>
  <c r="CW6" i="15"/>
  <c r="CZ6" i="15"/>
  <c r="BS6" i="15"/>
  <c r="BM6" i="15"/>
  <c r="DF6" i="15"/>
  <c r="CQ6" i="15"/>
  <c r="CN6" i="15"/>
  <c r="CK6" i="15"/>
  <c r="BJ6" i="15"/>
  <c r="BP6" i="15"/>
  <c r="BV6" i="15"/>
  <c r="CZ8" i="13"/>
  <c r="BJ8" i="13"/>
  <c r="CB8" i="13"/>
  <c r="CT8" i="13"/>
  <c r="CH8" i="13"/>
  <c r="BV8" i="13"/>
  <c r="CE8" i="13"/>
  <c r="CK8" i="13"/>
  <c r="CW8" i="13"/>
  <c r="DC8" i="13"/>
  <c r="BP8" i="13"/>
  <c r="BG8" i="13"/>
  <c r="CN8" i="13"/>
  <c r="BY8" i="13"/>
  <c r="BS8" i="13"/>
  <c r="DF8" i="13"/>
  <c r="CQ8" i="13"/>
  <c r="BM8" i="13"/>
  <c r="CN7" i="12"/>
  <c r="CE7" i="12"/>
  <c r="CT7" i="12"/>
  <c r="CW7" i="12"/>
  <c r="BP7" i="12"/>
  <c r="BS7" i="12"/>
  <c r="CH7" i="12"/>
  <c r="BG7" i="12"/>
  <c r="CQ7" i="12"/>
  <c r="DF7" i="12"/>
  <c r="DC7" i="12"/>
  <c r="BM7" i="12"/>
  <c r="CK7" i="12"/>
  <c r="BY7" i="12"/>
  <c r="BJ7" i="12"/>
  <c r="CZ7" i="12"/>
  <c r="CB7" i="12"/>
  <c r="BV7" i="12"/>
  <c r="BM7" i="8"/>
  <c r="CK7" i="8"/>
  <c r="BV7" i="8"/>
  <c r="CT7" i="8"/>
  <c r="BY7" i="8"/>
  <c r="CW7" i="8"/>
  <c r="CB7" i="8"/>
  <c r="CZ7" i="8"/>
  <c r="BJ7" i="8"/>
  <c r="CH7" i="8"/>
  <c r="DF7" i="8"/>
  <c r="BP7" i="8"/>
  <c r="BS7" i="8"/>
  <c r="CE7" i="8"/>
  <c r="BG7" i="8"/>
  <c r="CN7" i="8"/>
  <c r="CQ7" i="8"/>
  <c r="DC7" i="8"/>
  <c r="AF17" i="25"/>
  <c r="AC17" i="25"/>
  <c r="AL17" i="25"/>
  <c r="Z17" i="25"/>
  <c r="BV17" i="8"/>
  <c r="CT17" i="8"/>
  <c r="CE17" i="8"/>
  <c r="DF17" i="8"/>
  <c r="CH17" i="8"/>
  <c r="BJ17" i="8"/>
  <c r="CK17" i="8"/>
  <c r="BM17" i="8"/>
  <c r="CN17" i="8"/>
  <c r="CZ17" i="8"/>
  <c r="BP17" i="8"/>
  <c r="CQ17" i="8"/>
  <c r="BS17" i="8"/>
  <c r="CW17" i="8"/>
  <c r="CB17" i="8"/>
  <c r="DC17" i="8"/>
  <c r="BG17" i="8"/>
  <c r="BY17" i="8"/>
  <c r="BM16" i="12"/>
  <c r="BV16" i="12"/>
  <c r="CE16" i="12"/>
  <c r="CH16" i="12"/>
  <c r="BG16" i="12"/>
  <c r="CT16" i="12"/>
  <c r="BY16" i="12"/>
  <c r="CZ16" i="12"/>
  <c r="BP16" i="12"/>
  <c r="CW16" i="12"/>
  <c r="BJ16" i="12"/>
  <c r="CQ16" i="12"/>
  <c r="CB16" i="12"/>
  <c r="CN16" i="12"/>
  <c r="DC16" i="12"/>
  <c r="BS16" i="12"/>
  <c r="DF16" i="12"/>
  <c r="CK16" i="12"/>
  <c r="CB12" i="15"/>
  <c r="BS12" i="15"/>
  <c r="CZ12" i="15"/>
  <c r="DC12" i="15"/>
  <c r="CE12" i="15"/>
  <c r="CQ12" i="15"/>
  <c r="BV12" i="15"/>
  <c r="CT12" i="15"/>
  <c r="BP12" i="15"/>
  <c r="BM12" i="15"/>
  <c r="BJ12" i="15"/>
  <c r="BG12" i="15"/>
  <c r="CK12" i="15"/>
  <c r="CH12" i="15"/>
  <c r="CN12" i="15"/>
  <c r="CW12" i="15"/>
  <c r="BY12" i="15"/>
  <c r="DF12" i="15"/>
  <c r="CQ26" i="6"/>
  <c r="CW26" i="6"/>
  <c r="DF26" i="6"/>
  <c r="BV26" i="6"/>
  <c r="CE26" i="6"/>
  <c r="CT26" i="6"/>
  <c r="CB26" i="6"/>
  <c r="DC26" i="6"/>
  <c r="BP26" i="6"/>
  <c r="CZ26" i="6"/>
  <c r="CN26" i="6"/>
  <c r="BJ26" i="6"/>
  <c r="BM26" i="6"/>
  <c r="BS26" i="6"/>
  <c r="BY26" i="6"/>
  <c r="CH26" i="6"/>
  <c r="CK26" i="6"/>
  <c r="BG26" i="6"/>
  <c r="BP50" i="6"/>
  <c r="CB50" i="6"/>
  <c r="BS50" i="6"/>
  <c r="CN50" i="6"/>
  <c r="CZ50" i="6"/>
  <c r="BJ50" i="6"/>
  <c r="BV50" i="6"/>
  <c r="DC50" i="6"/>
  <c r="CH50" i="6"/>
  <c r="BM50" i="6"/>
  <c r="BY50" i="6"/>
  <c r="DF50" i="6"/>
  <c r="CK50" i="6"/>
  <c r="CW50" i="6"/>
  <c r="CE50" i="6"/>
  <c r="BG50" i="6"/>
  <c r="CQ50" i="6"/>
  <c r="CT50" i="6"/>
  <c r="CH22" i="7"/>
  <c r="CK22" i="7"/>
  <c r="BJ22" i="7"/>
  <c r="DC22" i="7"/>
  <c r="DF22" i="7"/>
  <c r="CW22" i="7"/>
  <c r="EW22" i="7" s="1"/>
  <c r="BM22" i="7"/>
  <c r="BS22" i="7"/>
  <c r="BV22" i="7"/>
  <c r="CT22" i="7"/>
  <c r="CQ22" i="7"/>
  <c r="BY22" i="7"/>
  <c r="BG22" i="7"/>
  <c r="CB22" i="7"/>
  <c r="CZ22" i="7"/>
  <c r="CE22" i="7"/>
  <c r="CN22" i="7"/>
  <c r="BP22" i="7"/>
  <c r="BP12" i="9"/>
  <c r="CN12" i="9"/>
  <c r="BM12" i="9"/>
  <c r="DF12" i="9"/>
  <c r="CH12" i="9"/>
  <c r="CW12" i="9"/>
  <c r="BJ12" i="9"/>
  <c r="BY12" i="9"/>
  <c r="CZ12" i="9"/>
  <c r="DC12" i="9"/>
  <c r="CB12" i="9"/>
  <c r="BG12" i="9"/>
  <c r="CQ12" i="9"/>
  <c r="CE12" i="9"/>
  <c r="CT12" i="9"/>
  <c r="BS12" i="9"/>
  <c r="CK12" i="9"/>
  <c r="BV12" i="9"/>
  <c r="CH11" i="11"/>
  <c r="BJ11" i="11"/>
  <c r="BP11" i="11"/>
  <c r="CE11" i="11"/>
  <c r="CN11" i="11"/>
  <c r="BY11" i="11"/>
  <c r="CQ11" i="11"/>
  <c r="CZ11" i="11"/>
  <c r="CT11" i="11"/>
  <c r="BS11" i="11"/>
  <c r="DC11" i="11"/>
  <c r="BM11" i="11"/>
  <c r="CB11" i="11"/>
  <c r="DF11" i="11"/>
  <c r="BG11" i="11"/>
  <c r="CW11" i="11"/>
  <c r="CK11" i="11"/>
  <c r="BV11" i="11"/>
  <c r="BP18" i="12"/>
  <c r="BS18" i="12"/>
  <c r="CB18" i="12"/>
  <c r="CN18" i="12"/>
  <c r="CT18" i="12"/>
  <c r="CH18" i="12"/>
  <c r="CW18" i="12"/>
  <c r="BM18" i="12"/>
  <c r="CK18" i="12"/>
  <c r="BY18" i="12"/>
  <c r="CZ18" i="12"/>
  <c r="BJ18" i="12"/>
  <c r="DF18" i="12"/>
  <c r="CQ18" i="12"/>
  <c r="BG18" i="12"/>
  <c r="CE18" i="12"/>
  <c r="BV18" i="12"/>
  <c r="DC18" i="12"/>
  <c r="CN23" i="12"/>
  <c r="BG23" i="12"/>
  <c r="CT23" i="12"/>
  <c r="BP23" i="12"/>
  <c r="BY23" i="12"/>
  <c r="CB23" i="12"/>
  <c r="BS23" i="12"/>
  <c r="DF23" i="12"/>
  <c r="CQ23" i="12"/>
  <c r="CZ23" i="12"/>
  <c r="DC23" i="12"/>
  <c r="BM23" i="12"/>
  <c r="CK23" i="12"/>
  <c r="BJ23" i="12"/>
  <c r="CW23" i="12"/>
  <c r="BV23" i="12"/>
  <c r="CE23" i="12"/>
  <c r="CH23" i="12"/>
  <c r="CB18" i="13"/>
  <c r="BP18" i="13"/>
  <c r="CT18" i="13"/>
  <c r="BV18" i="13"/>
  <c r="CH18" i="13"/>
  <c r="BS18" i="13"/>
  <c r="CN18" i="13"/>
  <c r="DF18" i="13"/>
  <c r="BM18" i="13"/>
  <c r="DC18" i="13"/>
  <c r="CK18" i="13"/>
  <c r="BG18" i="13"/>
  <c r="CZ18" i="13"/>
  <c r="CQ18" i="13"/>
  <c r="CW18" i="13"/>
  <c r="BJ18" i="13"/>
  <c r="CE18" i="13"/>
  <c r="BY18" i="13"/>
  <c r="BP14" i="14"/>
  <c r="CZ14" i="14"/>
  <c r="CB14" i="14"/>
  <c r="CK14" i="14"/>
  <c r="BG14" i="14"/>
  <c r="CQ14" i="14"/>
  <c r="CW14" i="14"/>
  <c r="BM14" i="14"/>
  <c r="BY14" i="14"/>
  <c r="BJ14" i="14"/>
  <c r="CH14" i="14"/>
  <c r="BV14" i="14"/>
  <c r="DF14" i="14"/>
  <c r="BS14" i="14"/>
  <c r="CT14" i="14"/>
  <c r="DC14" i="14"/>
  <c r="CN14" i="14"/>
  <c r="CE14" i="14"/>
  <c r="BS22" i="14"/>
  <c r="DC22" i="14"/>
  <c r="BP22" i="14"/>
  <c r="BV22" i="14"/>
  <c r="CB22" i="14"/>
  <c r="CE22" i="14"/>
  <c r="CQ22" i="14"/>
  <c r="CT22" i="14"/>
  <c r="CZ22" i="14"/>
  <c r="BJ22" i="14"/>
  <c r="CN22" i="14"/>
  <c r="CH22" i="14"/>
  <c r="DF22" i="14"/>
  <c r="BM22" i="14"/>
  <c r="CK22" i="14"/>
  <c r="BY22" i="14"/>
  <c r="BG22" i="14"/>
  <c r="CW22" i="14"/>
  <c r="CW20" i="15"/>
  <c r="CE20" i="15"/>
  <c r="CZ20" i="15"/>
  <c r="DC20" i="15"/>
  <c r="BP20" i="15"/>
  <c r="BS20" i="15"/>
  <c r="CB20" i="15"/>
  <c r="CH20" i="15"/>
  <c r="CQ20" i="15"/>
  <c r="DF20" i="15"/>
  <c r="CN20" i="15"/>
  <c r="BV20" i="15"/>
  <c r="CT20" i="15"/>
  <c r="BG20" i="15"/>
  <c r="BM20" i="15"/>
  <c r="BY20" i="15"/>
  <c r="BJ20" i="15"/>
  <c r="CK20" i="15"/>
  <c r="CB38" i="4"/>
  <c r="CZ38" i="4"/>
  <c r="BG38" i="4"/>
  <c r="CE38" i="4"/>
  <c r="DC38" i="4"/>
  <c r="BJ38" i="4"/>
  <c r="CH38" i="4"/>
  <c r="DF38" i="4"/>
  <c r="BM38" i="4"/>
  <c r="CK38" i="4"/>
  <c r="BP38" i="4"/>
  <c r="CN38" i="4"/>
  <c r="BS38" i="4"/>
  <c r="CQ38" i="4"/>
  <c r="BY38" i="4"/>
  <c r="CW38" i="4"/>
  <c r="BV38" i="4"/>
  <c r="CT38" i="4"/>
  <c r="BP44" i="4"/>
  <c r="CN44" i="4"/>
  <c r="BS44" i="4"/>
  <c r="CQ44" i="4"/>
  <c r="BV44" i="4"/>
  <c r="CT44" i="4"/>
  <c r="CB44" i="4"/>
  <c r="CZ44" i="4"/>
  <c r="BG44" i="4"/>
  <c r="CE44" i="4"/>
  <c r="DC44" i="4"/>
  <c r="BM44" i="4"/>
  <c r="CK44" i="4"/>
  <c r="BJ44" i="4"/>
  <c r="BY44" i="4"/>
  <c r="CH44" i="4"/>
  <c r="CW44" i="4"/>
  <c r="DF44" i="4"/>
  <c r="AI20" i="5"/>
  <c r="AL20" i="5"/>
  <c r="AO20" i="5"/>
  <c r="AR20" i="5"/>
  <c r="AX20" i="5"/>
  <c r="AF20" i="5"/>
  <c r="AC20" i="5"/>
  <c r="AU20" i="5"/>
  <c r="AI12" i="5"/>
  <c r="AL12" i="5"/>
  <c r="AO12" i="5"/>
  <c r="AR12" i="5"/>
  <c r="AX12" i="5"/>
  <c r="AU12" i="5"/>
  <c r="AC12" i="5"/>
  <c r="AF12" i="5"/>
  <c r="CH4" i="6"/>
  <c r="BV4" i="6"/>
  <c r="CW4" i="6"/>
  <c r="DF4" i="6"/>
  <c r="CT4" i="6"/>
  <c r="CB4" i="6"/>
  <c r="CZ4" i="6"/>
  <c r="BM4" i="6"/>
  <c r="BS4" i="6"/>
  <c r="CK4" i="6"/>
  <c r="BP4" i="6"/>
  <c r="CQ4" i="6"/>
  <c r="CE4" i="6"/>
  <c r="CN4" i="6"/>
  <c r="DC4" i="6"/>
  <c r="BJ4" i="6"/>
  <c r="BY4" i="6"/>
  <c r="BG4" i="6"/>
  <c r="BJ28" i="6"/>
  <c r="CT28" i="6"/>
  <c r="CH28" i="6"/>
  <c r="CE28" i="6"/>
  <c r="DF28" i="6"/>
  <c r="BM28" i="6"/>
  <c r="BS28" i="6"/>
  <c r="CB28" i="6"/>
  <c r="CK28" i="6"/>
  <c r="CQ28" i="6"/>
  <c r="CZ28" i="6"/>
  <c r="BP28" i="6"/>
  <c r="BY28" i="6"/>
  <c r="DC28" i="6"/>
  <c r="CN28" i="6"/>
  <c r="BV28" i="6"/>
  <c r="CW28" i="6"/>
  <c r="BG28" i="6"/>
  <c r="CH20" i="6"/>
  <c r="DF20" i="6"/>
  <c r="BM20" i="6"/>
  <c r="BS20" i="6"/>
  <c r="CB20" i="6"/>
  <c r="CE20" i="6"/>
  <c r="CK20" i="6"/>
  <c r="CQ20" i="6"/>
  <c r="CZ20" i="6"/>
  <c r="DC20" i="6"/>
  <c r="BP20" i="6"/>
  <c r="BY20" i="6"/>
  <c r="CN20" i="6"/>
  <c r="BV20" i="6"/>
  <c r="CW20" i="6"/>
  <c r="BJ20" i="6"/>
  <c r="CT20" i="6"/>
  <c r="BG20" i="6"/>
  <c r="BP4" i="7"/>
  <c r="CW4" i="7"/>
  <c r="BY4" i="7"/>
  <c r="DF4" i="7"/>
  <c r="CB4" i="7"/>
  <c r="BM4" i="7"/>
  <c r="CQ4" i="7"/>
  <c r="CN4" i="7"/>
  <c r="CK4" i="7"/>
  <c r="CH4" i="7"/>
  <c r="BJ4" i="7"/>
  <c r="BV4" i="7"/>
  <c r="CT4" i="7"/>
  <c r="CE4" i="7"/>
  <c r="BG4" i="7"/>
  <c r="CZ4" i="7"/>
  <c r="DC4" i="7"/>
  <c r="BS4" i="7"/>
  <c r="CK5" i="15"/>
  <c r="CB5" i="15"/>
  <c r="BG5" i="15"/>
  <c r="CW5" i="15"/>
  <c r="CE5" i="15"/>
  <c r="DF5" i="15"/>
  <c r="CN5" i="15"/>
  <c r="DC5" i="15"/>
  <c r="BV5" i="15"/>
  <c r="CT5" i="15"/>
  <c r="BS5" i="15"/>
  <c r="CQ5" i="15"/>
  <c r="CZ5" i="15"/>
  <c r="BY5" i="15"/>
  <c r="BM5" i="15"/>
  <c r="CH5" i="15"/>
  <c r="BP5" i="15"/>
  <c r="BJ5" i="15"/>
  <c r="BG7" i="13"/>
  <c r="BP7" i="13"/>
  <c r="CK7" i="13"/>
  <c r="CW7" i="13"/>
  <c r="CN7" i="13"/>
  <c r="DC7" i="13"/>
  <c r="DF7" i="13"/>
  <c r="CZ7" i="13"/>
  <c r="BS7" i="13"/>
  <c r="CB7" i="13"/>
  <c r="CQ7" i="13"/>
  <c r="BV7" i="13"/>
  <c r="CT7" i="13"/>
  <c r="CH7" i="13"/>
  <c r="BM7" i="13"/>
  <c r="BY7" i="13"/>
  <c r="CE7" i="13"/>
  <c r="BJ7" i="13"/>
  <c r="BV6" i="12"/>
  <c r="CN6" i="12"/>
  <c r="CT6" i="12"/>
  <c r="CB6" i="12"/>
  <c r="BG6" i="12"/>
  <c r="BP6" i="12"/>
  <c r="CH6" i="12"/>
  <c r="DF6" i="12"/>
  <c r="CK6" i="12"/>
  <c r="BS6" i="12"/>
  <c r="CW6" i="12"/>
  <c r="BM6" i="12"/>
  <c r="BY6" i="12"/>
  <c r="BJ6" i="12"/>
  <c r="CE6" i="12"/>
  <c r="CZ6" i="12"/>
  <c r="CQ6" i="12"/>
  <c r="DC6" i="12"/>
  <c r="BP6" i="8"/>
  <c r="CN6" i="8"/>
  <c r="BS6" i="8"/>
  <c r="CQ6" i="8"/>
  <c r="BY6" i="8"/>
  <c r="CW6" i="8"/>
  <c r="CB6" i="8"/>
  <c r="CZ6" i="8"/>
  <c r="BM6" i="8"/>
  <c r="CK6" i="8"/>
  <c r="CT6" i="8"/>
  <c r="BJ6" i="8"/>
  <c r="BV6" i="8"/>
  <c r="BG6" i="8"/>
  <c r="CH6" i="8"/>
  <c r="DF6" i="8"/>
  <c r="DC6" i="8"/>
  <c r="CE6" i="8"/>
  <c r="CN14" i="21"/>
  <c r="CQ14" i="21"/>
  <c r="W6" i="25"/>
  <c r="AI6" i="25"/>
  <c r="AL6" i="25"/>
  <c r="AC5" i="25"/>
  <c r="AI5" i="25"/>
  <c r="W5" i="25"/>
  <c r="AF5" i="25"/>
  <c r="AL5" i="25"/>
  <c r="Z5" i="25"/>
  <c r="BS29" i="4"/>
  <c r="CE29" i="4"/>
  <c r="CQ29" i="4"/>
  <c r="DC29" i="4"/>
  <c r="BJ29" i="4"/>
  <c r="BV29" i="4"/>
  <c r="CH29" i="4"/>
  <c r="CT29" i="4"/>
  <c r="DF29" i="4"/>
  <c r="BM29" i="4"/>
  <c r="BY29" i="4"/>
  <c r="CK29" i="4"/>
  <c r="CW29" i="4"/>
  <c r="BP29" i="4"/>
  <c r="CB29" i="4"/>
  <c r="CN29" i="4"/>
  <c r="CZ29" i="4"/>
  <c r="BM28" i="4"/>
  <c r="BY28" i="4"/>
  <c r="CK28" i="4"/>
  <c r="CW28" i="4"/>
  <c r="BP28" i="4"/>
  <c r="CB28" i="4"/>
  <c r="CN28" i="4"/>
  <c r="CZ28" i="4"/>
  <c r="BS28" i="4"/>
  <c r="CE28" i="4"/>
  <c r="CQ28" i="4"/>
  <c r="DC28" i="4"/>
  <c r="BJ28" i="4"/>
  <c r="BV28" i="4"/>
  <c r="CH28" i="4"/>
  <c r="CT28" i="4"/>
  <c r="DF28" i="4"/>
  <c r="BS33" i="4"/>
  <c r="CE33" i="4"/>
  <c r="CQ33" i="4"/>
  <c r="DC33" i="4"/>
  <c r="BJ33" i="4"/>
  <c r="BV33" i="4"/>
  <c r="CH33" i="4"/>
  <c r="CT33" i="4"/>
  <c r="DF33" i="4"/>
  <c r="BM33" i="4"/>
  <c r="BY33" i="4"/>
  <c r="CK33" i="4"/>
  <c r="CW33" i="4"/>
  <c r="BP33" i="4"/>
  <c r="CB33" i="4"/>
  <c r="CN33" i="4"/>
  <c r="CZ33" i="4"/>
  <c r="BM32" i="4"/>
  <c r="BY32" i="4"/>
  <c r="CK32" i="4"/>
  <c r="CW32" i="4"/>
  <c r="BP32" i="4"/>
  <c r="CB32" i="4"/>
  <c r="CN32" i="4"/>
  <c r="CZ32" i="4"/>
  <c r="BS32" i="4"/>
  <c r="CE32" i="4"/>
  <c r="CQ32" i="4"/>
  <c r="DC32" i="4"/>
  <c r="BJ32" i="4"/>
  <c r="BV32" i="4"/>
  <c r="CH32" i="4"/>
  <c r="CT32" i="4"/>
  <c r="DF32" i="4"/>
  <c r="BS31" i="4"/>
  <c r="CE31" i="4"/>
  <c r="CQ31" i="4"/>
  <c r="DC31" i="4"/>
  <c r="BJ31" i="4"/>
  <c r="BV31" i="4"/>
  <c r="CH31" i="4"/>
  <c r="CT31" i="4"/>
  <c r="DF31" i="4"/>
  <c r="BM31" i="4"/>
  <c r="BY31" i="4"/>
  <c r="CK31" i="4"/>
  <c r="CW31" i="4"/>
  <c r="BP31" i="4"/>
  <c r="CB31" i="4"/>
  <c r="CN31" i="4"/>
  <c r="CZ31" i="4"/>
  <c r="BG27" i="4"/>
  <c r="BS27" i="4"/>
  <c r="CE27" i="4"/>
  <c r="CQ27" i="4"/>
  <c r="DC27" i="4"/>
  <c r="BJ27" i="4"/>
  <c r="BV27" i="4"/>
  <c r="CH27" i="4"/>
  <c r="CT27" i="4"/>
  <c r="DF27" i="4"/>
  <c r="BM27" i="4"/>
  <c r="BY27" i="4"/>
  <c r="CK27" i="4"/>
  <c r="CW27" i="4"/>
  <c r="BP27" i="4"/>
  <c r="CB27" i="4"/>
  <c r="CN27" i="4"/>
  <c r="CZ27" i="4"/>
  <c r="BM30" i="4"/>
  <c r="BY30" i="4"/>
  <c r="CK30" i="4"/>
  <c r="CW30" i="4"/>
  <c r="BP30" i="4"/>
  <c r="CB30" i="4"/>
  <c r="CN30" i="4"/>
  <c r="CZ30" i="4"/>
  <c r="BS30" i="4"/>
  <c r="CE30" i="4"/>
  <c r="CQ30" i="4"/>
  <c r="DC30" i="4"/>
  <c r="BJ30" i="4"/>
  <c r="BV30" i="4"/>
  <c r="CH30" i="4"/>
  <c r="CT30" i="4"/>
  <c r="DF30" i="4"/>
  <c r="BM5" i="23"/>
  <c r="W5" i="17"/>
  <c r="BX6" i="22"/>
  <c r="BH5" i="22"/>
  <c r="BI6" i="22"/>
  <c r="U8" i="24"/>
  <c r="W14" i="16"/>
  <c r="BP5" i="22"/>
  <c r="BM6" i="22"/>
  <c r="BI6" i="23"/>
  <c r="BT5" i="22"/>
  <c r="BX6" i="23"/>
  <c r="BL5" i="23"/>
  <c r="W13" i="16"/>
  <c r="W14" i="17"/>
  <c r="W13" i="17"/>
  <c r="BP4" i="23"/>
  <c r="BK4" i="23"/>
  <c r="BX4" i="23"/>
  <c r="BH4" i="23"/>
  <c r="BO4" i="22"/>
  <c r="BK4" i="22"/>
  <c r="BG4" i="22"/>
  <c r="BT5" i="23"/>
  <c r="W5" i="16"/>
  <c r="BU6" i="22"/>
  <c r="BU6" i="23"/>
  <c r="V7" i="24"/>
  <c r="BL4" i="23"/>
  <c r="BT4" i="23"/>
  <c r="BH5" i="23"/>
  <c r="BP5" i="23"/>
  <c r="BX5" i="23"/>
  <c r="BQ6" i="23"/>
  <c r="BG4" i="23"/>
  <c r="BO4" i="23"/>
  <c r="BW4" i="23"/>
  <c r="BI5" i="23"/>
  <c r="BQ5" i="23"/>
  <c r="BJ6" i="23"/>
  <c r="BN6" i="23"/>
  <c r="BR6" i="23"/>
  <c r="BV6" i="23"/>
  <c r="BI4" i="23"/>
  <c r="BM4" i="23"/>
  <c r="BQ4" i="23"/>
  <c r="BU4" i="23"/>
  <c r="BJ5" i="23"/>
  <c r="BN5" i="23"/>
  <c r="BR5" i="23"/>
  <c r="BV5" i="23"/>
  <c r="BG6" i="23"/>
  <c r="BK6" i="23"/>
  <c r="BO6" i="23"/>
  <c r="BS6" i="23"/>
  <c r="BW6" i="23"/>
  <c r="BJ4" i="23"/>
  <c r="BN4" i="23"/>
  <c r="BR4" i="23"/>
  <c r="BV4" i="23"/>
  <c r="BG5" i="23"/>
  <c r="BK5" i="23"/>
  <c r="BO5" i="23"/>
  <c r="BS5" i="23"/>
  <c r="BW5" i="23"/>
  <c r="BH6" i="23"/>
  <c r="BL6" i="23"/>
  <c r="BP6" i="23"/>
  <c r="BT6" i="23"/>
  <c r="BS4" i="22"/>
  <c r="BL5" i="22"/>
  <c r="BH4" i="22"/>
  <c r="BL4" i="22"/>
  <c r="BP4" i="22"/>
  <c r="BT4" i="22"/>
  <c r="BX4" i="22"/>
  <c r="BI5" i="22"/>
  <c r="BM5" i="22"/>
  <c r="BQ5" i="22"/>
  <c r="BU5" i="22"/>
  <c r="BJ6" i="22"/>
  <c r="BN6" i="22"/>
  <c r="BR6" i="22"/>
  <c r="BV6" i="22"/>
  <c r="BI4" i="22"/>
  <c r="BM4" i="22"/>
  <c r="BQ4" i="22"/>
  <c r="BU4" i="22"/>
  <c r="BJ5" i="22"/>
  <c r="BN5" i="22"/>
  <c r="BR5" i="22"/>
  <c r="BV5" i="22"/>
  <c r="BG6" i="22"/>
  <c r="BK6" i="22"/>
  <c r="BO6" i="22"/>
  <c r="BS6" i="22"/>
  <c r="BW6" i="22"/>
  <c r="BJ4" i="22"/>
  <c r="BN4" i="22"/>
  <c r="BR4" i="22"/>
  <c r="BV4" i="22"/>
  <c r="BG5" i="22"/>
  <c r="BK5" i="22"/>
  <c r="BO5" i="22"/>
  <c r="BS5" i="22"/>
  <c r="BW5" i="22"/>
  <c r="BH6" i="22"/>
  <c r="BL6" i="22"/>
  <c r="BP6" i="22"/>
  <c r="BT6" i="2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" i="3"/>
  <c r="H19" i="2"/>
  <c r="H77" i="2"/>
  <c r="H78" i="2"/>
  <c r="H79" i="2"/>
  <c r="H8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6" i="1"/>
  <c r="ER16" i="7" l="1"/>
  <c r="ES16" i="7"/>
  <c r="ES19" i="7"/>
  <c r="ER19" i="7"/>
  <c r="EV5" i="7"/>
  <c r="EU5" i="7"/>
  <c r="ES17" i="7"/>
  <c r="ER17" i="7"/>
  <c r="EV7" i="7"/>
  <c r="EU7" i="7"/>
  <c r="EU8" i="7"/>
  <c r="EV8" i="7"/>
  <c r="ER5" i="7"/>
  <c r="ES5" i="7"/>
  <c r="ER15" i="7"/>
  <c r="ES15" i="7"/>
  <c r="ES20" i="7"/>
  <c r="ER20" i="7"/>
  <c r="ES6" i="7"/>
  <c r="ER6" i="7"/>
  <c r="EV9" i="7"/>
  <c r="EU9" i="7"/>
  <c r="ER21" i="7"/>
  <c r="ES21" i="7"/>
  <c r="EU23" i="7"/>
  <c r="EV23" i="7"/>
  <c r="ES8" i="7"/>
  <c r="ER8" i="7"/>
  <c r="EU21" i="7"/>
  <c r="EV21" i="7"/>
  <c r="EV16" i="7"/>
  <c r="EU16" i="7"/>
  <c r="ET19" i="7"/>
  <c r="EV19" i="7"/>
  <c r="EU19" i="7"/>
  <c r="EV14" i="7"/>
  <c r="EU14" i="7"/>
  <c r="ER7" i="7"/>
  <c r="ES7" i="7"/>
  <c r="ER9" i="7"/>
  <c r="ES9" i="7"/>
  <c r="EU17" i="7"/>
  <c r="EV17" i="7"/>
  <c r="ER12" i="7"/>
  <c r="ES12" i="7"/>
  <c r="ES4" i="7"/>
  <c r="ER4" i="7"/>
  <c r="ES22" i="7"/>
  <c r="ER22" i="7"/>
  <c r="ES23" i="7"/>
  <c r="ER23" i="7"/>
  <c r="EV13" i="7"/>
  <c r="EU13" i="7"/>
  <c r="EV15" i="7"/>
  <c r="EU15" i="7"/>
  <c r="EU22" i="7"/>
  <c r="EV22" i="7"/>
  <c r="ES14" i="7"/>
  <c r="ER14" i="7"/>
  <c r="ER13" i="7"/>
  <c r="ES13" i="7"/>
  <c r="EU20" i="7"/>
  <c r="EV20" i="7"/>
  <c r="EU6" i="7"/>
  <c r="EV6" i="7"/>
  <c r="EV4" i="7"/>
  <c r="EU4" i="7"/>
  <c r="EU12" i="7"/>
  <c r="EV12" i="7"/>
</calcChain>
</file>

<file path=xl/sharedStrings.xml><?xml version="1.0" encoding="utf-8"?>
<sst xmlns="http://schemas.openxmlformats.org/spreadsheetml/2006/main" count="11679" uniqueCount="1304">
  <si>
    <t>PRODUIT/PRESTA</t>
  </si>
  <si>
    <t>Catégorie</t>
  </si>
  <si>
    <t>UNITES</t>
  </si>
  <si>
    <t>COEF MOA</t>
  </si>
  <si>
    <t>Poste</t>
  </si>
  <si>
    <t>Détail</t>
  </si>
  <si>
    <t>Coupes tuyaux PVC</t>
  </si>
  <si>
    <t>MOA_ALIM</t>
  </si>
  <si>
    <t>pc</t>
  </si>
  <si>
    <t>scie pendulaire</t>
  </si>
  <si>
    <t>Préparation raccord PE/PVC</t>
  </si>
  <si>
    <t>Assembler le raccord PE/PVC avec une bande teflon + ponçage PVC + préparation bout de tuyau et coude si nécessaire ( (Coef / raccord)</t>
  </si>
  <si>
    <t>Préparation Regard DIR 02/DIR 01</t>
  </si>
  <si>
    <t>scie pendulaire + scie cloche</t>
  </si>
  <si>
    <t xml:space="preserve">Perçage du regard + joint forscheda + coupe tuyau + ponçage tuyaux et accessoires + collage </t>
  </si>
  <si>
    <t>Préparation du poste de relevage</t>
  </si>
  <si>
    <t>Percer à la scie cloche + pose du joint forscheda + tuyau + câbles</t>
  </si>
  <si>
    <t>Collage</t>
  </si>
  <si>
    <t>taille crayon</t>
  </si>
  <si>
    <t>pour un chaque EH</t>
  </si>
  <si>
    <t>METAL – rond à béton dia 12 mm</t>
  </si>
  <si>
    <t>Prédécouper rond à béton dia 12 mm pour lestage poste</t>
  </si>
  <si>
    <t>Aération poste</t>
  </si>
  <si>
    <t>forfait</t>
  </si>
  <si>
    <t>2 bout de tuyaux 50, 1 coude 90° , une réduc 50/63</t>
  </si>
  <si>
    <t>Coupes plaques béton 50</t>
  </si>
  <si>
    <t>MOA_BETON</t>
  </si>
  <si>
    <t>banc de sciage</t>
  </si>
  <si>
    <t>Coupes plaques béton 25</t>
  </si>
  <si>
    <t>Percerment plaques béton</t>
  </si>
  <si>
    <t>perforateur</t>
  </si>
  <si>
    <t>Coef / plaques --- 3 trous par plaque ---&gt; élévateur</t>
  </si>
  <si>
    <t>Coupes Bastaings</t>
  </si>
  <si>
    <t>MOA_BOIS</t>
  </si>
  <si>
    <t>Coupes mi-bois bastaings</t>
  </si>
  <si>
    <t>Coupes chevrons</t>
  </si>
  <si>
    <t>Coupes bardage lame à dimension</t>
  </si>
  <si>
    <t xml:space="preserve">Coupe piquet </t>
  </si>
  <si>
    <t>couper à dimension + taillage pointe</t>
  </si>
  <si>
    <t>Coupes traverses</t>
  </si>
  <si>
    <t>scie pendulaire ou tronçonneuse</t>
  </si>
  <si>
    <t>Percement bastaings</t>
  </si>
  <si>
    <t>Coef / bastaings</t>
  </si>
  <si>
    <t>Encoches</t>
  </si>
  <si>
    <t>Tondeuse oscillations</t>
  </si>
  <si>
    <t>emplacement barre / nb barre *2</t>
  </si>
  <si>
    <t>Feuillures</t>
  </si>
  <si>
    <t>ml</t>
  </si>
  <si>
    <t>scie circulaire</t>
  </si>
  <si>
    <t>Percement chevrons</t>
  </si>
  <si>
    <t>Coef / chevrons</t>
  </si>
  <si>
    <t>Perçage cornière galva 5EH</t>
  </si>
  <si>
    <t>MOA_PROTECTION_SANITAIRE</t>
  </si>
  <si>
    <t>perceuse</t>
  </si>
  <si>
    <t>par trou</t>
  </si>
  <si>
    <t>prépercer barre T métal</t>
  </si>
  <si>
    <t>Coupe tige métal dia 12</t>
  </si>
  <si>
    <t>MOA_Systèmes_Constructifs</t>
  </si>
  <si>
    <t>grosse meule</t>
  </si>
  <si>
    <t>SC traverses chêne</t>
  </si>
  <si>
    <t>Préparation Regard sortie FH</t>
  </si>
  <si>
    <t>MOA_Tronc_Commun</t>
  </si>
  <si>
    <t>Pose drainage BAC</t>
  </si>
  <si>
    <t>collage</t>
  </si>
  <si>
    <t>pose + collage</t>
  </si>
  <si>
    <t>Joint Forscheda DN100 BAC</t>
  </si>
  <si>
    <t>scie cloche</t>
  </si>
  <si>
    <t>percer a la scie cloche de 108 + pose du joint</t>
  </si>
  <si>
    <t>Joint Forscheda DN50 BAC</t>
  </si>
  <si>
    <t>percer a la scie cloche de 60 + pose du joint</t>
  </si>
  <si>
    <t>Pose aération BAC</t>
  </si>
  <si>
    <t>collage de l'aération sur le drain</t>
  </si>
  <si>
    <t xml:space="preserve"> Préparation drainage BAC</t>
  </si>
  <si>
    <t>2 coupes + manchon bouchon + T</t>
  </si>
  <si>
    <t>passage de membrane dia 50</t>
  </si>
  <si>
    <t>préparation passage de membrane dia 110</t>
  </si>
  <si>
    <t>Coupe tuyau + ponçage tuyaux et accessoires et passage de membrane + collage + trait marqueur (repérer les trous de vis)</t>
  </si>
  <si>
    <t>Découpe réhausse béton FH</t>
  </si>
  <si>
    <t>meuleuse</t>
  </si>
  <si>
    <t>découper le passage de tuyau dia 100</t>
  </si>
  <si>
    <t>préparation aération filtres</t>
  </si>
  <si>
    <t>pour chaque filtre, coupe un tuyau PVC + 2 coudes à 45° + champignon</t>
  </si>
  <si>
    <t>Aération poste de relevage</t>
  </si>
  <si>
    <t>MOC_ALIM</t>
  </si>
  <si>
    <t>percer dia 50, joint forsheda 50, poser l'unité d'aeration</t>
  </si>
  <si>
    <t>câble dans fourreau</t>
  </si>
  <si>
    <t>préinsérer le cable dans le fourreau</t>
  </si>
  <si>
    <t>Fixation servo moteur sur vanne 3 voies</t>
  </si>
  <si>
    <t>enlever poigner , fixer servo moteur et connexion electrique ???</t>
  </si>
  <si>
    <t>Pose et Connexion Dégraisseur</t>
  </si>
  <si>
    <t>mettre à niveau et connexion entrée et sortie</t>
  </si>
  <si>
    <t>Pose et Connexion Poste de relevage</t>
  </si>
  <si>
    <t>percer dia 100, pose joint forsheda 100 et chasser un tube dia 100, Positionner poste puis mettre à niveau</t>
  </si>
  <si>
    <t>Regard Alimentation Gravitaire</t>
  </si>
  <si>
    <t>positionner et mettre à niveau</t>
  </si>
  <si>
    <t>Regard Alimentation pression</t>
  </si>
  <si>
    <t>unité</t>
  </si>
  <si>
    <t>positionner l'ensemble, mettre à niveau</t>
  </si>
  <si>
    <t>Scellement du poste</t>
  </si>
  <si>
    <t>Inserer 4 tiges métal puis 3 sac béton près à l'meploi</t>
  </si>
  <si>
    <t>Répartiteurs</t>
  </si>
  <si>
    <t>remplir les répartiteurs , mettre zone à plat, poser tapis de chanvre puis répartiteurs</t>
  </si>
  <si>
    <t>Pointe de diamant</t>
  </si>
  <si>
    <t>poser regard, couler le béton, coller la pointe de diamant, découper le géotextile et le poser</t>
  </si>
  <si>
    <t xml:space="preserve"> Fourreau Dia 50 ou 63</t>
  </si>
  <si>
    <t>MOC_Collecte_Exutoire</t>
  </si>
  <si>
    <t>poser fourreau dans tranchée , couper à dimension</t>
  </si>
  <si>
    <t xml:space="preserve"> TUBE EPANDRAIN DIA 100 mm</t>
  </si>
  <si>
    <t>poser tube, et couper à dimension</t>
  </si>
  <si>
    <t>barre PVC dia 50</t>
  </si>
  <si>
    <t>couper à dimension ; ébavurer, poncer, dégraisser et coller</t>
  </si>
  <si>
    <t>clapet sortie</t>
  </si>
  <si>
    <t>couper tube à dimension, coller clapet</t>
  </si>
  <si>
    <t>Regard connexion électrique</t>
  </si>
  <si>
    <t>Pose et connexion du regard avec branchement provisoire</t>
  </si>
  <si>
    <t>Collage accessoires Pression</t>
  </si>
  <si>
    <t>poncage, dégraissage, et collage coude et T</t>
  </si>
  <si>
    <t>Collage accessoires PVC EVAC</t>
  </si>
  <si>
    <t>Collage coudes, y, T ,...</t>
  </si>
  <si>
    <t>EPDM seul noue</t>
  </si>
  <si>
    <t>m²</t>
  </si>
  <si>
    <t>positionner</t>
  </si>
  <si>
    <t>Géotextile noue</t>
  </si>
  <si>
    <t>poser géotextile sur cailloux, couper à dimension</t>
  </si>
  <si>
    <t>Géotextile tranchée50 cm</t>
  </si>
  <si>
    <t>poser géotextile dans trantranché sur cailloux</t>
  </si>
  <si>
    <t>grillage avertisseur rouge ou marron</t>
  </si>
  <si>
    <t>poser grillage dans tranchées</t>
  </si>
  <si>
    <t>Pose couvercle béton</t>
  </si>
  <si>
    <t>poser couvercle surrehausse</t>
  </si>
  <si>
    <t>Pose réhausse béton</t>
  </si>
  <si>
    <t>pose rehausse , mettre à niveau</t>
  </si>
  <si>
    <t>raccord PE – PVC</t>
  </si>
  <si>
    <t>faire la jonction PE/PVC avec unité préparé en atelier</t>
  </si>
  <si>
    <t>Remplissage granulats noues</t>
  </si>
  <si>
    <t>T</t>
  </si>
  <si>
    <t>pelleter à la main + ratisser</t>
  </si>
  <si>
    <t>Tranchée gravitaire</t>
  </si>
  <si>
    <t>Mise à niveau au sable pour avoir la pente souhaitée</t>
  </si>
  <si>
    <t>Tube DIA 100</t>
  </si>
  <si>
    <t>collage tube dia 100</t>
  </si>
  <si>
    <t>tuyaux PE dia 50 ou 60</t>
  </si>
  <si>
    <t>poser tuyau PE dans la tranchée, couper à dimension</t>
  </si>
  <si>
    <t>Installation de chantier</t>
  </si>
  <si>
    <t>MOC_PREPARATION</t>
  </si>
  <si>
    <t>déchargement matériel et outtilage</t>
  </si>
  <si>
    <t>Piquetage et niveaux</t>
  </si>
  <si>
    <t>positionner les filtres et mesure de niveaux</t>
  </si>
  <si>
    <t xml:space="preserve">barre T métal </t>
  </si>
  <si>
    <t>MOC_PROTECTION_SANITAIRE</t>
  </si>
  <si>
    <t>placer, positionner et visser (6 par barre)</t>
  </si>
  <si>
    <t>Pose KIT barre galva BAC</t>
  </si>
  <si>
    <t>placer, positionner et visser les deux barres (4/barres)</t>
  </si>
  <si>
    <t>Caillebotis 1x1 m</t>
  </si>
  <si>
    <t>manutention grille</t>
  </si>
  <si>
    <t>Caillebotis 1x1,5 m</t>
  </si>
  <si>
    <t>cadre douglas  170/60</t>
  </si>
  <si>
    <t>MOC_Systèmes_Constructifs</t>
  </si>
  <si>
    <t>assemblage bois</t>
  </si>
  <si>
    <t>Pose CHEVRON CL4 Cadre 70/40</t>
  </si>
  <si>
    <t>Pose bastaings douglas</t>
  </si>
  <si>
    <t>Pose CHEVRON milieu</t>
  </si>
  <si>
    <t>positionner et fixer chevron sur cadre</t>
  </si>
  <si>
    <t xml:space="preserve"> Pose delta MS</t>
  </si>
  <si>
    <t>pose delta MS contre les parois en bois, couper à dimension</t>
  </si>
  <si>
    <t>Gabion sous bastaings</t>
  </si>
  <si>
    <t>aider le pelleteur à mettre le 20/40 sous lme bastaing</t>
  </si>
  <si>
    <t>Gabion sous traverses</t>
  </si>
  <si>
    <t>aider le pelleteur à faire un boudin sur lesquels vont poser les traverses</t>
  </si>
  <si>
    <t>passage membrane collage</t>
  </si>
  <si>
    <t>percer epdm et collage unité</t>
  </si>
  <si>
    <t>Planter Piquets BOIS 50/50 ou 46/46</t>
  </si>
  <si>
    <t>prétrou à la barre à mine, enfoncer à la masse</t>
  </si>
  <si>
    <t>Pose plaques béton 25</t>
  </si>
  <si>
    <t>poser plaque béton contre le cadre, visser sur cadre</t>
  </si>
  <si>
    <t>Pose plaques béton 50</t>
  </si>
  <si>
    <t>Pose tablette chêne</t>
  </si>
  <si>
    <t>positionner, couper à mesure, faire encoche et visser</t>
  </si>
  <si>
    <t>sable remplissage coffrage bacs</t>
  </si>
  <si>
    <t>mettre le sable</t>
  </si>
  <si>
    <t>Découpe + Pose bardage bois</t>
  </si>
  <si>
    <t>couper a dimension + pose (cloutage)</t>
  </si>
  <si>
    <t>Terrassement volumique</t>
  </si>
  <si>
    <t>m3</t>
  </si>
  <si>
    <t>Conduite dumper pour evacuer</t>
  </si>
  <si>
    <t>Tige métal pour traverse 200/100</t>
  </si>
  <si>
    <t xml:space="preserve">percage trou puis chasser la tige métal dia12 </t>
  </si>
  <si>
    <t>Traverse de chêne 200/100 (retenue grav)</t>
  </si>
  <si>
    <t>Découpe, positionner traverses, perçage, vissage, tronçonneuse</t>
  </si>
  <si>
    <t>Traverse de chêne 200/100</t>
  </si>
  <si>
    <t>positionner traverses</t>
  </si>
  <si>
    <t xml:space="preserve"> joint forsheda dia 100  PE</t>
  </si>
  <si>
    <t>MOC_Tronc_Commun</t>
  </si>
  <si>
    <t>Percer le bac et poser le joint forsheda puis chasser bout de tube</t>
  </si>
  <si>
    <t>Pose passage de membrane dia 50</t>
  </si>
  <si>
    <t>pose du passe-paroi préparée en atelier</t>
  </si>
  <si>
    <t>Pose drain de sorties BAC</t>
  </si>
  <si>
    <t>Collage final unité préparé en atelier</t>
  </si>
  <si>
    <t>Pose joint forsheda dia 50</t>
  </si>
  <si>
    <t>Pose BAC sur fond de forme (1 bac)</t>
  </si>
  <si>
    <t>aider lepelleteur à positionner les bacs</t>
  </si>
  <si>
    <t>Pose Regard de sortie FH</t>
  </si>
  <si>
    <t>Positionner, mettre à niveau et connexion entrée FH</t>
  </si>
  <si>
    <t>Pose réhausse béton FH</t>
  </si>
  <si>
    <t>poser la réhausse et mettre à niveau</t>
  </si>
  <si>
    <t>Plantation phragmites</t>
  </si>
  <si>
    <t>positionner et planter</t>
  </si>
  <si>
    <t>Plantation plantes aquatiques</t>
  </si>
  <si>
    <t>plantes de noues</t>
  </si>
  <si>
    <t>Barrière antiracinaire</t>
  </si>
  <si>
    <t>poser la barriere antiracine, coller à la jonction</t>
  </si>
  <si>
    <t>Pliage coins EPDM</t>
  </si>
  <si>
    <t>plier un coin "propre nickel"</t>
  </si>
  <si>
    <t>Pose Drain de sorties  FV + FH</t>
  </si>
  <si>
    <t>Positionner, couper le DRAIN à mesure</t>
  </si>
  <si>
    <t>Fond de forme (sable)</t>
  </si>
  <si>
    <t>ratissage sable + contrôle niveaux</t>
  </si>
  <si>
    <t>Mise à plat emplacement</t>
  </si>
  <si>
    <t>contrôle niveau</t>
  </si>
  <si>
    <t>Pose bâche sanwich FH</t>
  </si>
  <si>
    <t>par m² de filtre, positionner, pliage des coins</t>
  </si>
  <si>
    <t>Pose bâche sanwich FV</t>
  </si>
  <si>
    <t>Pose plaque béton milieu</t>
  </si>
  <si>
    <t>glisser la plaque sous chevron.</t>
  </si>
  <si>
    <t>Remplissage granulats filtre</t>
  </si>
  <si>
    <t>pelleter à la main + ratisser + niveaux</t>
  </si>
  <si>
    <t>Pose passage de membrane dia 110</t>
  </si>
  <si>
    <t>Pose aération filtre (FV-FH-BAC)</t>
  </si>
  <si>
    <t>pose de l'aération préparée en atelier</t>
  </si>
  <si>
    <t>Pose écolat</t>
  </si>
  <si>
    <t>MOC_Bordures</t>
  </si>
  <si>
    <t>Bordure + piquet</t>
  </si>
  <si>
    <t>Pose plaque Schiste</t>
  </si>
  <si>
    <t>Pose bordure béton</t>
  </si>
  <si>
    <t>Pose rondins bois</t>
  </si>
  <si>
    <t>Pose bordure métal</t>
  </si>
  <si>
    <t>MP_CHARGEMENT</t>
  </si>
  <si>
    <t>5 cm d'epaisseur (quantité sable)</t>
  </si>
  <si>
    <t>Remplissage granulats</t>
  </si>
  <si>
    <t>MP_FINITIONS</t>
  </si>
  <si>
    <t>FV Bastaings Bois</t>
  </si>
  <si>
    <t>Remise en état du terrain</t>
  </si>
  <si>
    <t>/ ml de  filtres</t>
  </si>
  <si>
    <t>Déchargement des BACS (2 bacs max)</t>
  </si>
  <si>
    <t>MP_MANUTENTION</t>
  </si>
  <si>
    <t>BACS</t>
  </si>
  <si>
    <t>Pose du poste</t>
  </si>
  <si>
    <t>Plaques béton (25-50)</t>
  </si>
  <si>
    <t>Mise en place BACS</t>
  </si>
  <si>
    <t>MP_MISE_EN_PLACE</t>
  </si>
  <si>
    <t>FV Traverses Bois</t>
  </si>
  <si>
    <t>MP_TERRASSEMENT</t>
  </si>
  <si>
    <t>(creuser 5 cm plus bas)</t>
  </si>
  <si>
    <t>Poste de relevage 600</t>
  </si>
  <si>
    <t>Poste de relevage 900</t>
  </si>
  <si>
    <t>Poste de relevage 1200</t>
  </si>
  <si>
    <t>Dégraisseur 200-500 L</t>
  </si>
  <si>
    <t>Remise en place des terres</t>
  </si>
  <si>
    <t>Creuser + couche sable + couche sous grillage + rebouchage</t>
  </si>
  <si>
    <t>Tranchée pression</t>
  </si>
  <si>
    <t>Creuser  + couche sous grillage + rebouchage</t>
  </si>
  <si>
    <t>Regard de sortie cunette</t>
  </si>
  <si>
    <t>FH</t>
  </si>
  <si>
    <t>Déssouchage</t>
  </si>
  <si>
    <t>cm</t>
  </si>
  <si>
    <t>Variable = diamètre du tronc en cm</t>
  </si>
  <si>
    <t>Comble fouille BAC</t>
  </si>
  <si>
    <t>remplir les esapces libres entre la fouille et le bac + tasser</t>
  </si>
  <si>
    <t>Talus h=45 cm</t>
  </si>
  <si>
    <t xml:space="preserve">Habillage Talus </t>
  </si>
  <si>
    <t>coef 0,5 pour h=45 cm et 2 pour h=90 cm</t>
  </si>
  <si>
    <t>Déssouchage haie</t>
  </si>
  <si>
    <t>Variable = ml de haie</t>
  </si>
  <si>
    <t>Insert into SC_Prestation (ligne,typePresta,designation,categorie,poste,unite,temps,detail) values (#LIGNE#,'#TYPE#','#LIBELLE#','#CATEGORIE#','#POSTE#','#UNITE#',#TEMPS#,'#DETAIL#');</t>
  </si>
  <si>
    <t>Insert into SC_Prestation (ligne,typePresta,designation,categorie,unite,temps,detail) values (#LIGNE#,'#TYPE#','#LIBELLE#','#CATEGORIE#','#UNITE#',#TEMPS#,'#DETAIL#');</t>
  </si>
  <si>
    <t>PRODUITS</t>
  </si>
  <si>
    <t>nb EH</t>
  </si>
  <si>
    <t>Unité</t>
  </si>
  <si>
    <t>Quantité</t>
  </si>
  <si>
    <t>PLANTES_EPURATRICES</t>
  </si>
  <si>
    <t>Phragmites australis</t>
  </si>
  <si>
    <t>GRANULATS</t>
  </si>
  <si>
    <t>Graviers 6,3/10</t>
  </si>
  <si>
    <t>Sable filtrant</t>
  </si>
  <si>
    <t>Graviers 16/31,5</t>
  </si>
  <si>
    <t>EPDM_FV</t>
  </si>
  <si>
    <t>PFV2EH</t>
  </si>
  <si>
    <t>PFV3EH3X2</t>
  </si>
  <si>
    <t>PFV4EH4X2</t>
  </si>
  <si>
    <t>PFV5EH4X2,5</t>
  </si>
  <si>
    <t>PFV6EH4X3</t>
  </si>
  <si>
    <t>PFV7EH4X3,5</t>
  </si>
  <si>
    <t>PFV8EH4X4</t>
  </si>
  <si>
    <t>PFV9EH4X4,5</t>
  </si>
  <si>
    <t>PFV10EH4X5</t>
  </si>
  <si>
    <t>PFV12EH6X4</t>
  </si>
  <si>
    <t>PFV12EH8X3</t>
  </si>
  <si>
    <t>PFV14EH8X3,5</t>
  </si>
  <si>
    <t>PFV14EH7X4</t>
  </si>
  <si>
    <t>PFV16EH8X4</t>
  </si>
  <si>
    <t>PFV18EH8X4,5</t>
  </si>
  <si>
    <t>PFV18EH9X4</t>
  </si>
  <si>
    <t>PFV20EH8X5</t>
  </si>
  <si>
    <t>PFV20EH10X4</t>
  </si>
  <si>
    <t>TUBES</t>
  </si>
  <si>
    <t>Tube drain DIA 100 CR4</t>
  </si>
  <si>
    <t>REDUCTIONS</t>
  </si>
  <si>
    <t>Réduction 110-100</t>
  </si>
  <si>
    <t>DIVERS</t>
  </si>
  <si>
    <t>Chapeau ventilation Dia 100</t>
  </si>
  <si>
    <t>Sable tranchée</t>
  </si>
  <si>
    <t>EVACUATION_DIA_100</t>
  </si>
  <si>
    <t>Coude 45° MF</t>
  </si>
  <si>
    <t>Manchons à butée</t>
  </si>
  <si>
    <t>PIGEON_MATERIAUX</t>
  </si>
  <si>
    <t xml:space="preserve"> Plaque cloture béton h50</t>
  </si>
  <si>
    <t>Accessoires_au_détail</t>
  </si>
  <si>
    <t>Préparation Aération Filtres</t>
  </si>
  <si>
    <t>t</t>
  </si>
  <si>
    <t/>
  </si>
  <si>
    <t>12(6/4)</t>
  </si>
  <si>
    <t>12(8/3)</t>
  </si>
  <si>
    <t>14(8/3,5)</t>
  </si>
  <si>
    <t>14(7/4)</t>
  </si>
  <si>
    <t>18(8/4,5)</t>
  </si>
  <si>
    <t>18(9/4)</t>
  </si>
  <si>
    <t>20(10/4)</t>
  </si>
  <si>
    <t>20(8/5)</t>
  </si>
  <si>
    <t>MATIERE</t>
  </si>
  <si>
    <t>SASKIT</t>
  </si>
  <si>
    <t>RefDimension</t>
  </si>
  <si>
    <t>MOA</t>
  </si>
  <si>
    <t>MOC</t>
  </si>
  <si>
    <t>MP</t>
  </si>
  <si>
    <t>PRODUIT</t>
  </si>
  <si>
    <t>KIT BAC PEHD 3 EH</t>
  </si>
  <si>
    <t>KIT BAC PEHD 5EH</t>
  </si>
  <si>
    <t>KIT BAC PEHD 6 EH</t>
  </si>
  <si>
    <t>KIT BAC PEHD 10 EH</t>
  </si>
  <si>
    <t>KIT BAC PEH 12EHD</t>
  </si>
  <si>
    <t>KIT BAC PEHD 20EH</t>
  </si>
  <si>
    <t>T90° FF</t>
  </si>
  <si>
    <t>PFH2EH</t>
  </si>
  <si>
    <t>PFH3EH</t>
  </si>
  <si>
    <t>PFH4EH</t>
  </si>
  <si>
    <t>PFH5EH</t>
  </si>
  <si>
    <t>PFH6EH</t>
  </si>
  <si>
    <t>PFH7EH</t>
  </si>
  <si>
    <t>PFH8EH</t>
  </si>
  <si>
    <t>PFH9EH</t>
  </si>
  <si>
    <t>PFH10EH</t>
  </si>
  <si>
    <t>PFH12EH</t>
  </si>
  <si>
    <t>PFH14EH</t>
  </si>
  <si>
    <t>PFH16EH</t>
  </si>
  <si>
    <t>PFH18EH</t>
  </si>
  <si>
    <t>PFH20EH</t>
  </si>
  <si>
    <t>Tampon visite</t>
  </si>
  <si>
    <t>Sagittaria sagittifolia</t>
  </si>
  <si>
    <t>Mentha aquatica</t>
  </si>
  <si>
    <t>Typha laxmanii ou minima</t>
  </si>
  <si>
    <t>Juncus effusus</t>
  </si>
  <si>
    <t>Iris pseudacorus</t>
  </si>
  <si>
    <t>Carex grayi</t>
  </si>
  <si>
    <t>Couvercle 25/25</t>
  </si>
  <si>
    <t>rehausse béton 25 x 25</t>
  </si>
  <si>
    <t>Réduction 100-50</t>
  </si>
  <si>
    <t>tuyau DIA 50</t>
  </si>
  <si>
    <t>REGARD DE COLLECTE+KIT MISE EN CHARGE</t>
  </si>
  <si>
    <t>Tasseau CL4 46x46</t>
  </si>
  <si>
    <t>BASTAING DOUGLAS 17/ 6 cm</t>
  </si>
  <si>
    <t>vis inox 6/100 spéciale</t>
  </si>
  <si>
    <t>vis inox 120</t>
  </si>
  <si>
    <t>Vis penture</t>
  </si>
  <si>
    <t>DELTA MS 1m -20ml</t>
  </si>
  <si>
    <t>tablette chêne 220/4</t>
  </si>
  <si>
    <t>tige métal</t>
  </si>
  <si>
    <t>CHEVRON DOUGLAS 7/5 cm</t>
  </si>
  <si>
    <t>Chevron traité CL 4 -7/4,5 cm</t>
  </si>
  <si>
    <t>vis inox 100</t>
  </si>
  <si>
    <t>vis inox 70</t>
  </si>
  <si>
    <t>PARPAINGS 25*50*15</t>
  </si>
  <si>
    <t>PARPAINGS D'ANGLE</t>
  </si>
  <si>
    <t>PARPAINGS EN U (bloc linteau)</t>
  </si>
  <si>
    <t>Béton prêt à l'emploi -25 kg</t>
  </si>
  <si>
    <t>?</t>
  </si>
  <si>
    <t>TASSEAU DOUGLAS 5/5</t>
  </si>
  <si>
    <t>FOURNISSEURS</t>
  </si>
  <si>
    <t>PRIX MATIERES (€)</t>
  </si>
  <si>
    <t>Unités</t>
  </si>
  <si>
    <t>DETAILS</t>
  </si>
  <si>
    <t>Prix sans transport</t>
  </si>
  <si>
    <t>Coude 20° MF</t>
  </si>
  <si>
    <t>PUM</t>
  </si>
  <si>
    <t>-</t>
  </si>
  <si>
    <t>Coude 20° FF</t>
  </si>
  <si>
    <t>Coude 30° MF</t>
  </si>
  <si>
    <t>Coude 30° FF</t>
  </si>
  <si>
    <t>Coude 45° FF</t>
  </si>
  <si>
    <t>Coude 67°</t>
  </si>
  <si>
    <t>Coudes 90° MF</t>
  </si>
  <si>
    <t>Coudes 90° FF</t>
  </si>
  <si>
    <t>T45° MF</t>
  </si>
  <si>
    <t>T67° MF</t>
  </si>
  <si>
    <t>T90° MF</t>
  </si>
  <si>
    <t>Coulisse dia 100</t>
  </si>
  <si>
    <t>Coude 90°</t>
  </si>
  <si>
    <t>Accessoires</t>
  </si>
  <si>
    <t>Coude 45°</t>
  </si>
  <si>
    <t>T 90°</t>
  </si>
  <si>
    <t>Barre PVC DIA 50</t>
  </si>
  <si>
    <t>Réduction 63/50</t>
  </si>
  <si>
    <t>manchon pression 50</t>
  </si>
  <si>
    <t>bouchon pression 50</t>
  </si>
  <si>
    <t>TE DE PIED DE BICHE DIAM 50</t>
  </si>
  <si>
    <t>TOILE VEGETALE ANTI-AFFOUILLEMENT</t>
  </si>
  <si>
    <t>TE DE PRESSION DIAMETRE 63</t>
  </si>
  <si>
    <t>COUDE D50 à 45°</t>
  </si>
  <si>
    <t>CABLE  1,5</t>
  </si>
  <si>
    <t>BARRIERE ANTI RACINE</t>
  </si>
  <si>
    <t>REDUCTION 100/50</t>
  </si>
  <si>
    <t>JOINT FORSHEDA DIAMETRE 100</t>
  </si>
  <si>
    <t>JOINT FORSHEDA  DIAMETRE 63</t>
  </si>
  <si>
    <t>JOINT FORSHEDA DIAMETRE 50</t>
  </si>
  <si>
    <t>MANCHON DE DILATATION</t>
  </si>
  <si>
    <t>REDUCTION 110/100</t>
  </si>
  <si>
    <t>VANNE TRAPPE DIAMETRE 100</t>
  </si>
  <si>
    <t>VANNE GUILLOTINE DIAMETRE 50</t>
  </si>
  <si>
    <t>VANNE GUILLOTINE DIAMETRE 63</t>
  </si>
  <si>
    <t>VANNE 3 VOIES DIAM 50</t>
  </si>
  <si>
    <t>VANNE GUILLOTINE DIAMETRE 110</t>
  </si>
  <si>
    <t>VANNE 3 VOIES DIAM 63</t>
  </si>
  <si>
    <t>VANNE 3 VOIES D50 MOTORISEE HORLOGE INTEGRE</t>
  </si>
  <si>
    <t>VANNE 3 VOIES D63 MOTORISEE HORLOGE INTEGRE</t>
  </si>
  <si>
    <t>BARRE DE RENFORT POUR BAC 2,5 EH</t>
  </si>
  <si>
    <t>BARRE DE RENFORT POUR BAC 3EH (compatible 6EH</t>
  </si>
  <si>
    <t>BAC 2,5 EH + joint forsheda</t>
  </si>
  <si>
    <t>KIT BAC PEHD 2,5EH</t>
  </si>
  <si>
    <t>BAC 3 EH + joint forsheda</t>
  </si>
  <si>
    <t>BOIS</t>
  </si>
  <si>
    <t>Traverse de chêne 200/120</t>
  </si>
  <si>
    <t>Chevron traité CL 4 -7/5 cm</t>
  </si>
  <si>
    <t>RESEAU PRO</t>
  </si>
  <si>
    <t>HAMON BOIS</t>
  </si>
  <si>
    <t>Bardage douglas</t>
  </si>
  <si>
    <t>MASSON BOIS</t>
  </si>
  <si>
    <t>OSB 3 brut 18 mm (2500 x 1250</t>
  </si>
  <si>
    <t>Piquet shiste 6/8 cm L1m</t>
  </si>
  <si>
    <t>BORDURES</t>
  </si>
  <si>
    <t>CUPA</t>
  </si>
  <si>
    <t>ECOLAT h 14 cm L 25 m</t>
  </si>
  <si>
    <t>ROCHE COUPE</t>
  </si>
  <si>
    <t>Piquet ecopic pour ECOLAT</t>
  </si>
  <si>
    <t>METAL bordure enterrée 2mm h 125</t>
  </si>
  <si>
    <t>A tech</t>
  </si>
  <si>
    <t>DEMI RONDIN</t>
  </si>
  <si>
    <t>LEROI MERLIN</t>
  </si>
  <si>
    <t>BETON H 20 CM l 1M</t>
  </si>
  <si>
    <t>LEROY MERLIN</t>
  </si>
  <si>
    <t>fourreau rouge dia 50 – 50 m</t>
  </si>
  <si>
    <t>fourreau rouge  dia 63 – 50 m</t>
  </si>
  <si>
    <t>Collier Lyre dia 50</t>
  </si>
  <si>
    <t>Chapeau ventilation DIA 63</t>
  </si>
  <si>
    <t>Grille anti-rongeur</t>
  </si>
  <si>
    <t>sortie de drain</t>
  </si>
  <si>
    <t>clapet sortie dia 100</t>
  </si>
  <si>
    <t>Drain Jaune DIA 100 bobine 50m</t>
  </si>
  <si>
    <t>grillage avertisseur maron</t>
  </si>
  <si>
    <t>grillage avertisseur rouge</t>
  </si>
  <si>
    <t>grillage avertisseur bleu</t>
  </si>
  <si>
    <t xml:space="preserve">EPDM sur mesure </t>
  </si>
  <si>
    <t>EPDM</t>
  </si>
  <si>
    <t>EPDM_FH</t>
  </si>
  <si>
    <t>PFV6EH6X2</t>
  </si>
  <si>
    <t>PFV6EH8X1,5</t>
  </si>
  <si>
    <t>PFV8EH8X2</t>
  </si>
  <si>
    <t>PFV10EH8X2,5</t>
  </si>
  <si>
    <t>PFV10EH10X2</t>
  </si>
  <si>
    <t>EVACUATION_DIA_50</t>
  </si>
  <si>
    <t>Manchon evac 50</t>
  </si>
  <si>
    <t>bouchon evac 50</t>
  </si>
  <si>
    <t>Coude 90° MF</t>
  </si>
  <si>
    <t>Y 45°</t>
  </si>
  <si>
    <t>T90°MF</t>
  </si>
  <si>
    <t>stonepanel</t>
  </si>
  <si>
    <t>FINITION</t>
  </si>
  <si>
    <t>Palis de shiste l50 cm L 1m</t>
  </si>
  <si>
    <t>Palis de shiste l50cm L 1,5 m</t>
  </si>
  <si>
    <t>Palis de shiste l 50 cm L 2 m</t>
  </si>
  <si>
    <t>Palis de shiste l 50 cm L 2,5 m</t>
  </si>
  <si>
    <t>DALLE quartzite noir 4 à 6 cm 50/50 cm</t>
  </si>
  <si>
    <t>DALLE quartzite noir 4 à 6 cm 60/30 cm</t>
  </si>
  <si>
    <t>COLLE</t>
  </si>
  <si>
    <t>Fournitures</t>
  </si>
  <si>
    <t>DECAPANT</t>
  </si>
  <si>
    <t>Lubrifiant</t>
  </si>
  <si>
    <t>Ruban Teflon</t>
  </si>
  <si>
    <t>Bombe peinture blanche</t>
  </si>
  <si>
    <t>CHASSE AQUATIRIS 30 L</t>
  </si>
  <si>
    <t>CHASSES</t>
  </si>
  <si>
    <t>CHASSE INEAUTECH 100L</t>
  </si>
  <si>
    <t>BASCULEUR ROTATIF INOX NAVE 26 L</t>
  </si>
  <si>
    <t>BASCULEUR ROTATIF INOX NAVE 39 L</t>
  </si>
  <si>
    <t>BASCULEUR ROTATIF INOX NAVE 80 L</t>
  </si>
  <si>
    <t>Géotextile 50 cm -100 m</t>
  </si>
  <si>
    <t>GEOTEXTILE</t>
  </si>
  <si>
    <t>Géotextile 150g/m² -  100 m</t>
  </si>
  <si>
    <t>Géotextile 1m – 50m</t>
  </si>
  <si>
    <t>Géotextile 1m – 25m</t>
  </si>
  <si>
    <t>SCIE CLOCHE ¢ 60</t>
  </si>
  <si>
    <t>Outillage</t>
  </si>
  <si>
    <t>SCIE CLOCHE ¢ 70</t>
  </si>
  <si>
    <t>pointe de diamant 50 x50 cm</t>
  </si>
  <si>
    <t>PIGEON</t>
  </si>
  <si>
    <t>boite pluviale béton 25x25</t>
  </si>
  <si>
    <t>Plaque cloture béton h25</t>
  </si>
  <si>
    <t>Ecolat h 14 cm L 25 m + piquets</t>
  </si>
  <si>
    <t>Hippuris vulgaris</t>
  </si>
  <si>
    <t>JARDINS DE LEONIE</t>
  </si>
  <si>
    <t xml:space="preserve"> -5 à -40cm  /  soleil/mi ombre  /  6   </t>
  </si>
  <si>
    <t>Ranunculus flammula</t>
  </si>
  <si>
    <t xml:space="preserve"> 0 à -20cm  /  soleil/mi ombre  /  5  /  juin à sept</t>
  </si>
  <si>
    <t xml:space="preserve">  -5 à -20cm  /  soleil  /  6  /juin à août                                                                                                           très bonne épuratrice, efficace contre les phosphates</t>
  </si>
  <si>
    <t>Stachys palustris</t>
  </si>
  <si>
    <t>humide  /  soleil  /  2  /  juin à août</t>
  </si>
  <si>
    <t>Glyceria maxima et variegata</t>
  </si>
  <si>
    <t xml:space="preserve">  0 à -10cm  /  soleil/mi ombre  /  4                                                                                               variegata : pousses très colorées au printemps (rose pourpre)</t>
  </si>
  <si>
    <t>Menyanthes trifoliata</t>
  </si>
  <si>
    <t xml:space="preserve"> -5 à -30cm  /  soleil  /  6  /  avril à juin</t>
  </si>
  <si>
    <t xml:space="preserve"> 0 à -10cm  /  soleil/mi ombre  /  4  /  juin à août</t>
  </si>
  <si>
    <t>Phalaris arundinacea picta</t>
  </si>
  <si>
    <t xml:space="preserve"> 0 à -5cm  /  soleil/mi ombre  /  3                                                                                        intéressant par sa couleur rosée</t>
  </si>
  <si>
    <t xml:space="preserve"> 0 à -60cm  /  soleil/mi ombre  / 2 </t>
  </si>
  <si>
    <t>Saururus cernuus</t>
  </si>
  <si>
    <t xml:space="preserve"> 0 à -20cm  /  soleil/mi ombre  / 6  /  juin à sept</t>
  </si>
  <si>
    <t xml:space="preserve"> 0 à -40cm  /  soleil  /  3 </t>
  </si>
  <si>
    <t>Sparganium erectum</t>
  </si>
  <si>
    <t xml:space="preserve"> 0 à -60cm  /  soleil/mi ombre  / 4  / juil à sept</t>
  </si>
  <si>
    <t>Butomus umbellatus</t>
  </si>
  <si>
    <t xml:space="preserve"> -5 à -30cm  /  soleil/mi ombre  /  6  /  juil août</t>
  </si>
  <si>
    <t xml:space="preserve"> 0 à -10cm  /  soleil  /  6  /  mai juin</t>
  </si>
  <si>
    <t>Iris laevigata</t>
  </si>
  <si>
    <t xml:space="preserve"> 0 à -10cm  /  soleil/mi ombre  /  5  /  mai juin</t>
  </si>
  <si>
    <t>Iris versicolor</t>
  </si>
  <si>
    <t xml:space="preserve"> 0 à -20cm  /  soleil/mi ombre  /  6  /  juin juil</t>
  </si>
  <si>
    <t xml:space="preserve"> 0 à -10cm  /  soleil/mi ombre  /  4 </t>
  </si>
  <si>
    <t>Juncus inflexus</t>
  </si>
  <si>
    <t xml:space="preserve"> 0 à -10cm  /  soleil/mi ombre  / 5 </t>
  </si>
  <si>
    <t>Lythrum salicaria</t>
  </si>
  <si>
    <t xml:space="preserve"> 0 à -5cm  /  soleil/mi ombre  /  5  /  juin à août</t>
  </si>
  <si>
    <t>Pontederia cordata</t>
  </si>
  <si>
    <t xml:space="preserve"> 0 à -30cm /  soleil/mi ombre  /  4  /  juin à sept</t>
  </si>
  <si>
    <t>Scirpus albescens</t>
  </si>
  <si>
    <t xml:space="preserve"> 0 à -10cm  /  soleil/mi ombre  /  6                                                                                                                                    rabattre à 15cm l'hiver et retailler au printemps</t>
  </si>
  <si>
    <t>Scirpus lacustris</t>
  </si>
  <si>
    <t xml:space="preserve"> 0 à -60cm  /  soleil/mi ombre  /  6 </t>
  </si>
  <si>
    <t>Thalia dealbata</t>
  </si>
  <si>
    <t xml:space="preserve">  -20 à -80cm  /  soleil  / 1  /  juil à sept                                                                                                                   très graphique, peut attendre 2m de haut</t>
  </si>
  <si>
    <t>Alisma plantago</t>
  </si>
  <si>
    <t xml:space="preserve"> 0 à -20cm  /  soleil/mi ombre  /  6 </t>
  </si>
  <si>
    <t>Aponogeton distachyos</t>
  </si>
  <si>
    <t xml:space="preserve"> -30 à -80cm  / soleil/mi ombre  /  3  /  avril à nov                                                                                                        parfum de vanille</t>
  </si>
  <si>
    <t>Caltha palustris</t>
  </si>
  <si>
    <t xml:space="preserve"> 0 à -10cm  /  soleil/mi ombre  / 6  /  mai avril-sept oct</t>
  </si>
  <si>
    <t>Carex elata aura</t>
  </si>
  <si>
    <t xml:space="preserve"> 0 à -5cm  /  soleil/mi ombre  /  4                                                                                                            pour illuminer des coins sombres</t>
  </si>
  <si>
    <t xml:space="preserve">humide  /  soleil/mi ombre  /  6  </t>
  </si>
  <si>
    <t>Acorus calamus</t>
  </si>
  <si>
    <t>0 à -20cm  /  soleil/mi ombre  /  5</t>
  </si>
  <si>
    <t>Acorus calamus variegata</t>
  </si>
  <si>
    <t>Acorus gramineus ogon</t>
  </si>
  <si>
    <t>PLANTES_AQUATIQUES</t>
  </si>
  <si>
    <t xml:space="preserve">0 à -10cm  /  soleil/mi ombre  /  5  </t>
  </si>
  <si>
    <t>Anemopsis californica</t>
  </si>
  <si>
    <t>0 à -5cm  /  soleil  /  4  / avril à juin</t>
  </si>
  <si>
    <t>Calla palustris</t>
  </si>
  <si>
    <t>0 à -15cm  /  soleil  /  8  /  mai à août</t>
  </si>
  <si>
    <t>Callitriche vernalis</t>
  </si>
  <si>
    <t>-5 à -50cm  /  soleil/mi ombre  /  3  /  mai à juil</t>
  </si>
  <si>
    <t>Cyperus alternifolius</t>
  </si>
  <si>
    <t xml:space="preserve">0 à -30cm  /  soleil/mi ombre  /  2  </t>
  </si>
  <si>
    <t>Dichromena colorata</t>
  </si>
  <si>
    <t>0 à -10cm  /  soleil/mi ombre  /  5  /  avril à sept</t>
  </si>
  <si>
    <t>Eleocharis acicularis</t>
  </si>
  <si>
    <t>-10 à -60cm  /  soleil/mi ombre  /  6</t>
  </si>
  <si>
    <t>Equisetum fluvatile</t>
  </si>
  <si>
    <t xml:space="preserve">0 à -10cm  /  soleil/mi ombre  /  3  </t>
  </si>
  <si>
    <t>Equisetum japonicum</t>
  </si>
  <si>
    <t>0 à -10cm  /  soleil/mi ombre  /  2</t>
  </si>
  <si>
    <t>Hydrocotyle vulgaris</t>
  </si>
  <si>
    <t>0 à -10cm  /  soleil/mi ombre  /  4</t>
  </si>
  <si>
    <t>Juncus effusus spiralis</t>
  </si>
  <si>
    <t>0 à-5cm  /  soleil/mi ombre  /  6</t>
  </si>
  <si>
    <t>Nymphaea colorado</t>
  </si>
  <si>
    <t>-40 à -60cm  /  soleil  /  1  /  mai à octobre</t>
  </si>
  <si>
    <t>Nymphaea gonnere</t>
  </si>
  <si>
    <t>-40 à -90cm  /  soleil  /  1  /  mai à sept</t>
  </si>
  <si>
    <t>Nymphaea James Brydon</t>
  </si>
  <si>
    <t>-30 à -100cm  /  soleil  /  1  /  mai à sept</t>
  </si>
  <si>
    <t>Nymphaea marlicea chrometella</t>
  </si>
  <si>
    <t>-40 à -80cm  /  soleil  /  1  /  mai à sept</t>
  </si>
  <si>
    <t>0enanthe javanica flamingo</t>
  </si>
  <si>
    <t>0 à -10cm  /  soleil/mi ombre  / 5  / juin à août</t>
  </si>
  <si>
    <t>Sagittaria graminea</t>
  </si>
  <si>
    <t>0 à -20cm  /  soleil/mi ombre  /  5  /  juil à sept</t>
  </si>
  <si>
    <t>Scirpus zebrinus</t>
  </si>
  <si>
    <t xml:space="preserve">0 à -10cm  /  soleil/mi ombre  /  6  </t>
  </si>
  <si>
    <t>Stratiotes aloïdes</t>
  </si>
  <si>
    <t>flottante  /  soleil/mi ombre  /  3</t>
  </si>
  <si>
    <t>Angelica gigas</t>
  </si>
  <si>
    <t>PLANTES_SOL_HUMIDE</t>
  </si>
  <si>
    <t>soleil/mi ombre  /  1  /  août-sept  /  100</t>
  </si>
  <si>
    <t>Darmera peltata</t>
  </si>
  <si>
    <t>mi ombre/o  /  3 /  avril-mai  /  100</t>
  </si>
  <si>
    <t>Eriophorum angustifolium</t>
  </si>
  <si>
    <t>soleil/mi ombre  /  8  /  40</t>
  </si>
  <si>
    <t>Geum mai tai</t>
  </si>
  <si>
    <t>P  /  soleil  /  6  /  mai à juil  /  45</t>
  </si>
  <si>
    <t>Houttuynia cordata chameleon</t>
  </si>
  <si>
    <t>soleil/mi ombre  /  4  /  juin à août  /  35</t>
  </si>
  <si>
    <t>Lysimachia nummularia aurea</t>
  </si>
  <si>
    <t>P  /  soleil/mi ombre  /  5  /  mai à juil  /  5</t>
  </si>
  <si>
    <t>Lysimachia punctata alexander</t>
  </si>
  <si>
    <t>soleil/mi ombre  /  5  /  juin à août  /  60</t>
  </si>
  <si>
    <t>Sagina subulata</t>
  </si>
  <si>
    <t>P  /  soleil/mi ombre  /  20  /  mai à août  /  5</t>
  </si>
  <si>
    <t>Schizostylis coccinea major</t>
  </si>
  <si>
    <t>P  /  soleil/mi ombre  /  6  /  sept à dec  /  40</t>
  </si>
  <si>
    <t>Thulbachia violacea</t>
  </si>
  <si>
    <t>soleil  /  5  /  juil à oct  /  30</t>
  </si>
  <si>
    <t>Tradescantia zwanenburg blue</t>
  </si>
  <si>
    <t>soleil/mi ombre  /  6  /  mai à sept  /  40</t>
  </si>
  <si>
    <t>PLANTES_SOL_FRAIS</t>
  </si>
  <si>
    <t>Acanthus spinosus</t>
  </si>
  <si>
    <t>P  /  soleil/mi ombre  /  3  /  juin à août  /  80</t>
  </si>
  <si>
    <t>Acanthus whitewater</t>
  </si>
  <si>
    <t>P  /  soleil/mi ombre  /  3  /  juin à sept  /  150</t>
  </si>
  <si>
    <t>Camassia blauwe donau</t>
  </si>
  <si>
    <t>soleil/mi ombre  /  15  / mai-juin  /  60</t>
  </si>
  <si>
    <t>Deschampsia flexuosa tatra gold</t>
  </si>
  <si>
    <t>P  /  soleil/mi ombre  /  9  /  50</t>
  </si>
  <si>
    <t>Echinacea purpurea catharina</t>
  </si>
  <si>
    <t>soleil  /  8  /  juil à sept  /  60</t>
  </si>
  <si>
    <t>Echinacea cinnamon cupcake</t>
  </si>
  <si>
    <t>soleil  /  8  /  juil à sept  /  50</t>
  </si>
  <si>
    <t>Geranium orkney cherry</t>
  </si>
  <si>
    <t>P  /  toute  /  6  /  juin à sept  /  30</t>
  </si>
  <si>
    <t>Hakonechloa macra nicolas</t>
  </si>
  <si>
    <t>P  /  soleil/mi ombre  /  4  /  40</t>
  </si>
  <si>
    <t>bite</t>
  </si>
  <si>
    <t>un</t>
  </si>
  <si>
    <t>Hosta francee</t>
  </si>
  <si>
    <t>soleil/mi ombre  /  4  /  juin-juil  /  60                                                                                                               une des rares hostas aimant le soleil et résistante aux limaces</t>
  </si>
  <si>
    <t>Hosta guacamole</t>
  </si>
  <si>
    <t>soleil/mi ombre  /  4  /  juin-juil  /  60</t>
  </si>
  <si>
    <t>Ligularia dentala desdemona</t>
  </si>
  <si>
    <t>mi ombre/o  /  4  /  juil à sept  /  100</t>
  </si>
  <si>
    <t>Lychnis flos-cuculis</t>
  </si>
  <si>
    <t>P  /  soleil/mi ombre  /  8  /  mai-juin  /  40</t>
  </si>
  <si>
    <t>Persicaria bistorta</t>
  </si>
  <si>
    <t>soleil  /  6  /  juin à août  /  40</t>
  </si>
  <si>
    <t>Rodgersia chocolate wings</t>
  </si>
  <si>
    <t>soleil/mi ombre  /  1  /  juin à août  /  100</t>
  </si>
  <si>
    <t>Tellima grandiflora rubra</t>
  </si>
  <si>
    <t>P  /  soleil/mi ombre  /  2  /  mai-juin  /  60</t>
  </si>
  <si>
    <t>POSTE DE RELEVAGE EAUX USEES 2 POMPES</t>
  </si>
  <si>
    <t>POSTES_DE_RELEVAGES</t>
  </si>
  <si>
    <t>CONNECTEUR 3 POLES</t>
  </si>
  <si>
    <t>RACCORD PEHD SOUPLE POUR POSTE DE RELEVAGE</t>
  </si>
  <si>
    <t>BROYEUR AQUATIRIS</t>
  </si>
  <si>
    <t>POMPES EAUX CLAIRES - OPTIMA</t>
  </si>
  <si>
    <t>POMPES EAUX CLAIRES - BEST ONE VOX</t>
  </si>
  <si>
    <t>OVERFLOW ALARM BOX</t>
  </si>
  <si>
    <t>POMPES SUBMERSIBLES POUR EAUX CHARGEES - RIGHT</t>
  </si>
  <si>
    <t>POMPES SUBMERSIBLES POUR EAUX CHARGEES - DW VOX</t>
  </si>
  <si>
    <t>POSTE DE RELEVAGE EAUX CLAIRES</t>
  </si>
  <si>
    <t>Poste de relevage pompe Right</t>
  </si>
  <si>
    <t>Poste de relevage cuve ø800</t>
  </si>
  <si>
    <t>Poste de relevage pompe Dwvox</t>
  </si>
  <si>
    <t>Poste de relevage avec barres de guidage</t>
  </si>
  <si>
    <t>PRESSION_DIA_50</t>
  </si>
  <si>
    <t>tuyaux pression PE  dia 50    50m</t>
  </si>
  <si>
    <t>Raccord PVC-PE DIA 50 x1/5 réf 3-3661</t>
  </si>
  <si>
    <t>Manchon PVC pression TAR RENF 50x1¨1/2 réf 1-3394</t>
  </si>
  <si>
    <t>Barre T 40</t>
  </si>
  <si>
    <t>PROTECTIONS_SANITAIRES</t>
  </si>
  <si>
    <t>Barre T 45</t>
  </si>
  <si>
    <t>Barre T 50</t>
  </si>
  <si>
    <t>Cornière galva 40</t>
  </si>
  <si>
    <t>KIT CAILLEBOTIS FV GEOMEMBRANE 3EH3*2</t>
  </si>
  <si>
    <t>KIT CAILLEBOTIS FV GEOMEMBRANE 4EH4*2</t>
  </si>
  <si>
    <t>KIT CAILLEBOTIS FV GEOMEMBRANE 5EH4*2,5</t>
  </si>
  <si>
    <t>KIT CAILLEBOTIS FV GEOMEMBRANE 6EH4*3</t>
  </si>
  <si>
    <t>KIT CAILLEBOTIS FV GEOMEMBRANE 6EH6*2</t>
  </si>
  <si>
    <t>KIT CAILLEBOTIS FV GEOMEMBRANE 7EH4*3,5</t>
  </si>
  <si>
    <t>KIT CAILLEBOTIS FV GEOMEMBRANE 8EH4*4</t>
  </si>
  <si>
    <t>KIT CAILLEBOTIS FV GEOMEMBRANE 9EH4*4,5</t>
  </si>
  <si>
    <t>KIT CAILLEBOTIS FV GEOMEMBRANE 10EH4*5</t>
  </si>
  <si>
    <t>KIT CAILLEBOTIS FV GEOMEMBRANE 12EH4*6</t>
  </si>
  <si>
    <t>KIT CAILLEBOTIS FV GEOMEMBRANE 14EH4*7</t>
  </si>
  <si>
    <t>KIT CAILLEBOTIS FV GEOMEMBRANE 14EH8*3,5</t>
  </si>
  <si>
    <t>KIT CAILLEBOTIS FV GEOMEMBRANE 16EH4*8</t>
  </si>
  <si>
    <t>KIT CAILLEBOTIS FV GEOMEMBRANE 18EH4,5*8</t>
  </si>
  <si>
    <t>KIT CAILLEBOTIS FV GEOMEMBRANE 20EH8*5</t>
  </si>
  <si>
    <t>QUINCAILLERIE</t>
  </si>
  <si>
    <t>FOUSSIER</t>
  </si>
  <si>
    <t>vis inox 50</t>
  </si>
  <si>
    <t>clous inox</t>
  </si>
  <si>
    <t>Réduction 50-40</t>
  </si>
  <si>
    <t>Réduction 63-50</t>
  </si>
  <si>
    <t>Réduction 100-63</t>
  </si>
  <si>
    <t>Réduction 100-80</t>
  </si>
  <si>
    <t>regard pluviale béton 25 x 25</t>
  </si>
  <si>
    <t>REGARDS_ BETON</t>
  </si>
  <si>
    <t>couvercle pour boite pluviale béton 25 x 25</t>
  </si>
  <si>
    <t>regard béton flasque plastique 30 x30</t>
  </si>
  <si>
    <t>Couvercle pr boite pluviale 30 x30</t>
  </si>
  <si>
    <t>KIT RELEVAGE 3 VOIES DIAM 63</t>
  </si>
  <si>
    <t>REGARDS_ET_REPARTITEURS</t>
  </si>
  <si>
    <t>COUVERCLE AQUATIRIS POUR REGARD DIR01</t>
  </si>
  <si>
    <t>REHAUSSE</t>
  </si>
  <si>
    <t>COUVERCLE AQUATIRIS POUR REGARD PE</t>
  </si>
  <si>
    <t>COUVERCLE REGARD GRAVITAIRE DOUBLE SORTIE</t>
  </si>
  <si>
    <t>REHAUSSE REGARD</t>
  </si>
  <si>
    <t>REGARD DE SORTIE SANS FOND (ZRV)</t>
  </si>
  <si>
    <t>REPARTITEUR</t>
  </si>
  <si>
    <t>REGARD HEXAGONAL NON PERCE  AVEC COUVERCLE</t>
  </si>
  <si>
    <t>REGARD CARRE AVEC COUVERCLE</t>
  </si>
  <si>
    <t>REGARD DE COLLECTE AVEC COUVERCLE</t>
  </si>
  <si>
    <t>KIT DE REPARTITION</t>
  </si>
  <si>
    <t>Répartiteurs (la paire)</t>
  </si>
  <si>
    <t>KIT FV RELEVAGE VANGUI50</t>
  </si>
  <si>
    <t>regard pression DIR 01 guillotines</t>
  </si>
  <si>
    <t>KIT RELEVAGE 3 VOIES DIAM 50</t>
  </si>
  <si>
    <t>regard de sortie</t>
  </si>
  <si>
    <t>KIT FV RELEVAGE VANGUI63</t>
  </si>
  <si>
    <t>KIT GRAVITAIRE PELLE INOX</t>
  </si>
  <si>
    <t>KIT FV GRAVITAIRE  vannes guillotines 110</t>
  </si>
  <si>
    <t>KIT RELEVAGE 3 VOIES MOTORISÉE DIAM 50 AVEC HORLOGE</t>
  </si>
  <si>
    <t>KIT RELEVAGE 3 VOIES MOTORISEE DIAM 63 AVEC HORLOGE</t>
  </si>
  <si>
    <t>NSPR-1800</t>
  </si>
  <si>
    <t>RELEVAGE</t>
  </si>
  <si>
    <t>ECSPR-900</t>
  </si>
  <si>
    <t>ECSPR-1200</t>
  </si>
  <si>
    <t>ECSPR-1500</t>
  </si>
  <si>
    <t>ECSPR-1800</t>
  </si>
  <si>
    <t>ECSPR-2100</t>
  </si>
  <si>
    <t>SPR-900-50</t>
  </si>
  <si>
    <t>SPR-1500-50</t>
  </si>
  <si>
    <t>SPR-1200-50</t>
  </si>
  <si>
    <t>NSPR-900</t>
  </si>
  <si>
    <t>SPR-1800-50</t>
  </si>
  <si>
    <t>SPR-900-63</t>
  </si>
  <si>
    <t>SPR-2100-50</t>
  </si>
  <si>
    <t>SPR-1200-63</t>
  </si>
  <si>
    <t>NSPR-1200</t>
  </si>
  <si>
    <t>NSPR-1500</t>
  </si>
  <si>
    <t>SPR-1500-63</t>
  </si>
  <si>
    <t>SPR-1800-63</t>
  </si>
  <si>
    <t>NSPR-1200-PA</t>
  </si>
  <si>
    <t>SPR-2100-63</t>
  </si>
  <si>
    <t>NSPR-2100</t>
  </si>
  <si>
    <t>NSPR-1500-PA</t>
  </si>
  <si>
    <t>NSPR-1800-PA</t>
  </si>
  <si>
    <t>NSPR-2100-PA</t>
  </si>
  <si>
    <t>Tube 100 CR 4</t>
  </si>
  <si>
    <t>Tube 100 CR 8</t>
  </si>
  <si>
    <t>Joint forsheda bacs additionnels</t>
  </si>
  <si>
    <t>Bouchons + manchons pour BACS</t>
  </si>
  <si>
    <t>rehausse béton</t>
  </si>
  <si>
    <t>Aération filtres</t>
  </si>
  <si>
    <t>Aération pompe</t>
  </si>
  <si>
    <t>Graviers 2/4</t>
  </si>
  <si>
    <t>Graviers 4/6,3</t>
  </si>
  <si>
    <t>BETON</t>
  </si>
  <si>
    <t>null</t>
  </si>
  <si>
    <t>PARPAINGS D\'ANGLE</t>
  </si>
  <si>
    <t>Béton prêt à l\'emploi -25 kg</t>
  </si>
  <si>
    <t>Mortier prêt à l\'emploi</t>
  </si>
  <si>
    <t xml:space="preserve">H1 </t>
  </si>
  <si>
    <t>H2</t>
  </si>
  <si>
    <t>H3</t>
  </si>
  <si>
    <t>H4</t>
  </si>
  <si>
    <t>H5</t>
  </si>
  <si>
    <t>FH2</t>
  </si>
  <si>
    <t>/</t>
  </si>
  <si>
    <t>surface FV/FH/BAC</t>
  </si>
  <si>
    <t>périmètre FV</t>
  </si>
  <si>
    <t>m</t>
  </si>
  <si>
    <t>périmètre FH</t>
  </si>
  <si>
    <t>périmètre FV-FH cumul</t>
  </si>
  <si>
    <t>BAC périmètre global</t>
  </si>
  <si>
    <t>BAC périmètres cumulés</t>
  </si>
  <si>
    <t>Longueur FV</t>
  </si>
  <si>
    <t>Largeur FV</t>
  </si>
  <si>
    <t>Largeur FH</t>
  </si>
  <si>
    <t>Longueur FH</t>
  </si>
  <si>
    <t>Longueur Gabion</t>
  </si>
  <si>
    <t>PERIMETRE_FV</t>
  </si>
  <si>
    <t>PERIMETRE_FH</t>
  </si>
  <si>
    <t>PERIMETRE_FVFH</t>
  </si>
  <si>
    <t>PERIMETRE_BAC</t>
  </si>
  <si>
    <t>LONGUEUR_FV</t>
  </si>
  <si>
    <t>LARGEUR_FV</t>
  </si>
  <si>
    <t>LARGEUR_FH</t>
  </si>
  <si>
    <t>LONGUEUR_FH</t>
  </si>
  <si>
    <t>Calcul</t>
  </si>
  <si>
    <t>BPFV1</t>
  </si>
  <si>
    <t>Géotextile sur 50cm + cailloux 10 cm</t>
  </si>
  <si>
    <t>unite</t>
  </si>
  <si>
    <t>BPFH1</t>
  </si>
  <si>
    <t>BPFVBAC1</t>
  </si>
  <si>
    <t>PERIMETRE_FVBAC</t>
  </si>
  <si>
    <t>BORDFV1</t>
  </si>
  <si>
    <t>BORDFVBAC1</t>
  </si>
  <si>
    <t>BORDFH1</t>
  </si>
  <si>
    <t>Ecolat plastique</t>
  </si>
  <si>
    <t>designation</t>
  </si>
  <si>
    <t>Système</t>
  </si>
  <si>
    <t>prixUnitaire</t>
  </si>
  <si>
    <t>formule</t>
  </si>
  <si>
    <t>constante</t>
  </si>
  <si>
    <t>Bastaings bois FV (F1)</t>
  </si>
  <si>
    <t>Traverse chêne FV (F5)</t>
  </si>
  <si>
    <t>Bastaings bois FH (F1)</t>
  </si>
  <si>
    <t>Traverse chêne FH (F5)</t>
  </si>
  <si>
    <t>PERIMETRE</t>
  </si>
  <si>
    <t>FINFV1</t>
  </si>
  <si>
    <t>FINFV2</t>
  </si>
  <si>
    <t>FINFH1</t>
  </si>
  <si>
    <t>FINFH2</t>
  </si>
  <si>
    <t>FINFVBAC1</t>
  </si>
  <si>
    <t>FINFVBAC2</t>
  </si>
  <si>
    <t>HAB1</t>
  </si>
  <si>
    <t>HAB2</t>
  </si>
  <si>
    <t>HAB3</t>
  </si>
  <si>
    <t>HAB4</t>
  </si>
  <si>
    <t>HAB5</t>
  </si>
  <si>
    <t>1.1*CTE1</t>
  </si>
  <si>
    <t>2.2*CTE1</t>
  </si>
  <si>
    <t>PERIMETRE_FVBAC_CUMUL</t>
  </si>
  <si>
    <t>SURFACE_FH</t>
  </si>
  <si>
    <t>SURFACE_FVBAC</t>
  </si>
  <si>
    <t>SURFACE_FV</t>
  </si>
  <si>
    <t>cte1</t>
  </si>
  <si>
    <t xml:space="preserve">Nb barre T 40 </t>
  </si>
  <si>
    <t>n</t>
  </si>
  <si>
    <t>LONGUEUR_GABION_FH</t>
  </si>
  <si>
    <t>NB_BARRE_T40_FV</t>
  </si>
  <si>
    <t>Nb barre T 45</t>
  </si>
  <si>
    <t xml:space="preserve">Nb barre T 50 </t>
  </si>
  <si>
    <t>Longueur de barre T</t>
  </si>
  <si>
    <t>Longueur BAC</t>
  </si>
  <si>
    <t>NB_BARRE_T45_FV</t>
  </si>
  <si>
    <t>NB_BARRE_T50_FV</t>
  </si>
  <si>
    <t>LONGUEUR_BARRE_T_FV</t>
  </si>
  <si>
    <t>LONGUEUR_BAC_FVBAC</t>
  </si>
  <si>
    <t>8.8*CTE1</t>
  </si>
  <si>
    <t>CTE1*8+2</t>
  </si>
  <si>
    <t>CTE1+0.3</t>
  </si>
  <si>
    <t>2*CTE1</t>
  </si>
  <si>
    <t>NB_BARRE_T40</t>
  </si>
  <si>
    <t>LONGUEUR</t>
  </si>
  <si>
    <t>NB_BARRE_T45</t>
  </si>
  <si>
    <t>NB_BARRE_T50</t>
  </si>
  <si>
    <t>FV1</t>
  </si>
  <si>
    <t>TCFV</t>
  </si>
  <si>
    <t>CTE1*1</t>
  </si>
  <si>
    <t>LARGEUR</t>
  </si>
  <si>
    <t>TCFVBAC</t>
  </si>
  <si>
    <t>FV2</t>
  </si>
  <si>
    <t>FV3</t>
  </si>
  <si>
    <t>FV4</t>
  </si>
  <si>
    <t>FV5</t>
  </si>
  <si>
    <t>FV6</t>
  </si>
  <si>
    <t>FV7</t>
  </si>
  <si>
    <t>FV8</t>
  </si>
  <si>
    <t>FV9</t>
  </si>
  <si>
    <t>FVBAC1</t>
  </si>
  <si>
    <t>FVBAC2</t>
  </si>
  <si>
    <t>FH3</t>
  </si>
  <si>
    <t>7.7*CTE1</t>
  </si>
  <si>
    <t>CTE1*1.8</t>
  </si>
  <si>
    <t>1*CTE1</t>
  </si>
  <si>
    <t>1.6*0.08*CTE1</t>
  </si>
  <si>
    <t>3*1.8*CTE1</t>
  </si>
  <si>
    <t>1.8*CTE1/4</t>
  </si>
  <si>
    <t>1.8*CTE1</t>
  </si>
  <si>
    <t>1.92*CTE1</t>
  </si>
  <si>
    <t>1.92*4*CTE1</t>
  </si>
  <si>
    <t>4*CTE1</t>
  </si>
  <si>
    <t>CTE1+1.1*CTE2</t>
  </si>
  <si>
    <t>0.5*CTE1</t>
  </si>
  <si>
    <t>1.5*CTE1</t>
  </si>
  <si>
    <t>4.4*CTE1</t>
  </si>
  <si>
    <t>2+4*CTE1</t>
  </si>
  <si>
    <t>CTE1/1.92</t>
  </si>
  <si>
    <t>4*CTE1/1.92</t>
  </si>
  <si>
    <t>1.1*(CTE1+2*CTE2)</t>
  </si>
  <si>
    <t>1.1*CTE1+CTE2</t>
  </si>
  <si>
    <t>3*CTE1</t>
  </si>
  <si>
    <t>CTE1*CTE2</t>
  </si>
  <si>
    <t>PS1</t>
  </si>
  <si>
    <t xml:space="preserve">  Prix HT Margé</t>
  </si>
  <si>
    <t>Non margé</t>
  </si>
  <si>
    <t xml:space="preserve"> Prix</t>
  </si>
  <si>
    <t>Hrs</t>
  </si>
  <si>
    <t>FH9</t>
  </si>
  <si>
    <t>CTE1+CTE2</t>
  </si>
  <si>
    <t xml:space="preserve">BP4 (gravillons) </t>
  </si>
  <si>
    <t xml:space="preserve">BP2 (écolat) </t>
  </si>
  <si>
    <t>6*CTE1</t>
  </si>
  <si>
    <t>SURFACE</t>
  </si>
  <si>
    <t>1.6*0.31*CTE1</t>
  </si>
  <si>
    <t>1.6*0.3*CTE1+2</t>
  </si>
  <si>
    <t>1.8*0.05*CTE1</t>
  </si>
  <si>
    <t>0.6*CTE1</t>
  </si>
  <si>
    <t>Nb Bacs</t>
  </si>
  <si>
    <t>NB_BAC_FVBAC</t>
  </si>
  <si>
    <t>NB_BAC</t>
  </si>
  <si>
    <t>1.6*0.25*CTE1</t>
  </si>
  <si>
    <t>1.8*0.15*CTE1</t>
  </si>
  <si>
    <t>1.6*0.2*CTE1</t>
  </si>
  <si>
    <t>1.25*0.05*CTE1</t>
  </si>
  <si>
    <t>0,5*CTE1</t>
  </si>
  <si>
    <t>TCFV15</t>
  </si>
  <si>
    <t>PSFV2EH2.5X1.6</t>
  </si>
  <si>
    <t>PSFV3EH3X2</t>
  </si>
  <si>
    <t>PSFV4EH4X2</t>
  </si>
  <si>
    <t>PSFV5EH</t>
  </si>
  <si>
    <t>PSFV6EH4X3</t>
  </si>
  <si>
    <t>PSFV7EH4X3.5</t>
  </si>
  <si>
    <t>PSFV8EH4X4</t>
  </si>
  <si>
    <t>PSFV9EH4X4.5</t>
  </si>
  <si>
    <t>PSFV10EH4X5</t>
  </si>
  <si>
    <t>PSFV12EH6X4</t>
  </si>
  <si>
    <t>PSFV14EH7X4</t>
  </si>
  <si>
    <t>PSFV16EH8X4</t>
  </si>
  <si>
    <t>PSFV18EH8X4.5</t>
  </si>
  <si>
    <t>PSFV20EH8X5</t>
  </si>
  <si>
    <t>2*1.8*0.05*CTE1</t>
  </si>
  <si>
    <t>CTE1*(CTE2-CTE3)*0.4*1.6</t>
  </si>
  <si>
    <t>LARGEUR
LONGUEUR
LONGUEUR_GABION</t>
  </si>
  <si>
    <t>CTE1*0.4*CTE2*1.6</t>
  </si>
  <si>
    <t>LARGEUR
LONGUEUR_GABION</t>
  </si>
  <si>
    <t>0.4*CTE1</t>
  </si>
  <si>
    <t>TCFH</t>
  </si>
  <si>
    <t>Reference Saskit</t>
  </si>
  <si>
    <t>PFV2EH2.5X1.6</t>
  </si>
  <si>
    <t>PFV4EH4x2</t>
  </si>
  <si>
    <t>PFV5EH4x2.5</t>
  </si>
  <si>
    <t>PFV6EH4x3</t>
  </si>
  <si>
    <t>PFV6EH6x2</t>
  </si>
  <si>
    <t>PFV6EH8x1.5</t>
  </si>
  <si>
    <t>PFV7EH4X3.5</t>
  </si>
  <si>
    <t>PFV8EH4x4</t>
  </si>
  <si>
    <t>PFV8EH8x2</t>
  </si>
  <si>
    <t>PFV9EH4X4.5</t>
  </si>
  <si>
    <t>PFV10EH10x2</t>
  </si>
  <si>
    <t>PFV10EH8X2.5</t>
  </si>
  <si>
    <t>PFV12EH6x4</t>
  </si>
  <si>
    <t>PFV12EH8x3</t>
  </si>
  <si>
    <t>PFV14EH8X3.5</t>
  </si>
  <si>
    <t>PFV16EH8x4</t>
  </si>
  <si>
    <t>PFV18EH8X4.5</t>
  </si>
  <si>
    <t>PFV20EH10x4</t>
  </si>
  <si>
    <t>PFV20EH8x5</t>
  </si>
  <si>
    <t>BFV10EH</t>
  </si>
  <si>
    <t>BFV12EH</t>
  </si>
  <si>
    <t>BFV2.5EH</t>
  </si>
  <si>
    <t>BFV20EH</t>
  </si>
  <si>
    <t>BFV3EH</t>
  </si>
  <si>
    <t>BFV5EH</t>
  </si>
  <si>
    <t>BFV6EH</t>
  </si>
  <si>
    <t>MBARRE2.5</t>
  </si>
  <si>
    <t>MBARRE3</t>
  </si>
  <si>
    <t>MBAC2.5</t>
  </si>
  <si>
    <t>MBAC3</t>
  </si>
  <si>
    <t>MCOUD45</t>
  </si>
  <si>
    <t>MJOI100</t>
  </si>
  <si>
    <t>MJOI50</t>
  </si>
  <si>
    <t>MJOI63</t>
  </si>
  <si>
    <t>MRED10050</t>
  </si>
  <si>
    <t>MRED110100</t>
  </si>
  <si>
    <t>MMANCH</t>
  </si>
  <si>
    <t>MCABLE</t>
  </si>
  <si>
    <t>MANTIR</t>
  </si>
  <si>
    <t>MTEP63</t>
  </si>
  <si>
    <t>MTEP50</t>
  </si>
  <si>
    <t>MTOILE</t>
  </si>
  <si>
    <t>MVAN3VMHI50</t>
  </si>
  <si>
    <t>MVAN3VMHI63</t>
  </si>
  <si>
    <t>MVAN3V50</t>
  </si>
  <si>
    <t>MVAN3V63</t>
  </si>
  <si>
    <t>MVANGUI110</t>
  </si>
  <si>
    <t>MVANGUI50</t>
  </si>
  <si>
    <t>MVANGUI63</t>
  </si>
  <si>
    <t>MVANTRAPPE</t>
  </si>
  <si>
    <t>INEAUTEC110</t>
  </si>
  <si>
    <t>SRS4</t>
  </si>
  <si>
    <t>MDWVOX150</t>
  </si>
  <si>
    <t>MDWVOX100</t>
  </si>
  <si>
    <t>MDWVOX75</t>
  </si>
  <si>
    <t>MOPTIMA</t>
  </si>
  <si>
    <t>MRIGHT75</t>
  </si>
  <si>
    <t>MRIGHT100</t>
  </si>
  <si>
    <t>MCONECT</t>
  </si>
  <si>
    <t>MBEST</t>
  </si>
  <si>
    <t>MALARME</t>
  </si>
  <si>
    <t>ECSPR-600</t>
  </si>
  <si>
    <t>MRACPEHD50</t>
  </si>
  <si>
    <t>PSR10EH4X5</t>
  </si>
  <si>
    <t>PSR12EH6X4</t>
  </si>
  <si>
    <t>PSR14EH7X4</t>
  </si>
  <si>
    <t>PSR14EH8X3.5</t>
  </si>
  <si>
    <t>PSR16EH8X4</t>
  </si>
  <si>
    <t>PSR18EH8X4.5</t>
  </si>
  <si>
    <t>PSR20EH8X5</t>
  </si>
  <si>
    <t>PSR3EH3X2</t>
  </si>
  <si>
    <t>PSR4EH4X2</t>
  </si>
  <si>
    <t>PSR5EH4X2.5</t>
  </si>
  <si>
    <t>PSR6EH4X3</t>
  </si>
  <si>
    <t>PSR6EH6X2</t>
  </si>
  <si>
    <t>PSR7EH4X3.5</t>
  </si>
  <si>
    <t>PSR8EH4X4</t>
  </si>
  <si>
    <t>PSR9EH4X4.5</t>
  </si>
  <si>
    <t>DIR023VMHI50</t>
  </si>
  <si>
    <t>DIR023VMHI63</t>
  </si>
  <si>
    <t>KITCOL01</t>
  </si>
  <si>
    <t>KITDIG01</t>
  </si>
  <si>
    <t>KITFVGVAN110</t>
  </si>
  <si>
    <t>KITTOB03</t>
  </si>
  <si>
    <t>PREGAZRV</t>
  </si>
  <si>
    <t>TOB03</t>
  </si>
  <si>
    <t>MREHACUN</t>
  </si>
  <si>
    <t>MREHA</t>
  </si>
  <si>
    <t>MCOUVDIR01</t>
  </si>
  <si>
    <t>MCOUVRC</t>
  </si>
  <si>
    <t>MCOUVDIG01</t>
  </si>
  <si>
    <t>DIR02</t>
  </si>
  <si>
    <t>DIR01</t>
  </si>
  <si>
    <t>DIR01VANG50</t>
  </si>
  <si>
    <t>COL01</t>
  </si>
  <si>
    <t>Insert into SC_Matieres (ligne,typePresta,designation,categorie,fournisseur,unite,prix,detail,prixHorsTransport,Reference) values (#LIGNE#,'MATIERE','#LIBELLE#','#CATEGORIE#','#FOURNISSEUR#','#UNITE#',#PRIX#,'#DETAIL#',#TRANSPORT#,'#REFERENCE#');</t>
  </si>
  <si>
    <t>MSCIE60</t>
  </si>
  <si>
    <t>MSCIE70</t>
  </si>
  <si>
    <t>Raccord PE – PVC</t>
  </si>
  <si>
    <t>ZI peu profonde</t>
  </si>
  <si>
    <t>ZI profonde</t>
  </si>
  <si>
    <t>ZRV aquatique</t>
  </si>
  <si>
    <t>ZRV ligneux</t>
  </si>
  <si>
    <t>ZI_PEU_PROFONDE</t>
  </si>
  <si>
    <t>ZI_PROFONDE</t>
  </si>
  <si>
    <t>ZRV1</t>
  </si>
  <si>
    <t>ZRV2</t>
  </si>
  <si>
    <t>SURFACE_ZI</t>
  </si>
  <si>
    <t>2*SURFACE_ZI</t>
  </si>
  <si>
    <t>1.6*0.3*SURFACE_ZI</t>
  </si>
  <si>
    <t>0.3*SURFACE_ZI</t>
  </si>
  <si>
    <t>0.5*SURFACE_ZI</t>
  </si>
  <si>
    <t>0.2*SURFACE_ZI</t>
  </si>
  <si>
    <t>0.6*SURFACE_ZI</t>
  </si>
  <si>
    <t>Epandrain</t>
  </si>
  <si>
    <t>EPANDRAIN</t>
  </si>
  <si>
    <t>SURFACE_ZRV1</t>
  </si>
  <si>
    <t>1.3*SURFACE_ZRV1</t>
  </si>
  <si>
    <t>5*SURFACE_ZRV1</t>
  </si>
  <si>
    <t>SURFACE_ZRV2</t>
  </si>
  <si>
    <t>1.6*0.3*SURFACE_ZRV2</t>
  </si>
  <si>
    <t>5*SURFACE_ZRV2</t>
  </si>
  <si>
    <t>0.3*SURFACE_ZRV2</t>
  </si>
  <si>
    <t>0.5*EPANDRAIN</t>
  </si>
  <si>
    <t xml:space="preserve">  PVC DN 50</t>
  </si>
  <si>
    <t xml:space="preserve"> coudes 90° DN 50</t>
  </si>
  <si>
    <t xml:space="preserve"> répartiteurs (+sable+MO)</t>
  </si>
  <si>
    <t>T pression</t>
  </si>
  <si>
    <t>Suplément PVC DN 50     Hors-sol</t>
  </si>
  <si>
    <t>Suplément coude 90° DN 50                                    Hors-sol / semi-enterré</t>
  </si>
  <si>
    <t>Suplément PVC DN 50     semi-enterré</t>
  </si>
  <si>
    <t>REL_PVCDN50</t>
  </si>
  <si>
    <t>REL_COUDES90DN50</t>
  </si>
  <si>
    <t>REL_REPARTITEURS</t>
  </si>
  <si>
    <t>REL_T_PRESSION</t>
  </si>
  <si>
    <t xml:space="preserve"> répartiteurs</t>
  </si>
  <si>
    <t>RELBAC_PVCDN50</t>
  </si>
  <si>
    <t>RELBAC_COUDES90DN50</t>
  </si>
  <si>
    <t>RELBAC_REPARTITEURS</t>
  </si>
  <si>
    <t xml:space="preserve">  PVC DN 100</t>
  </si>
  <si>
    <t xml:space="preserve"> coudes 30° DN 100</t>
  </si>
  <si>
    <t>GRAV_PVCDN100</t>
  </si>
  <si>
    <t>GRAV_COUDES30DN100</t>
  </si>
  <si>
    <t>GRAV_REPARTITEURS</t>
  </si>
  <si>
    <t>GRAV_T</t>
  </si>
  <si>
    <t>PVC DN 100</t>
  </si>
  <si>
    <t>GRAVBAC_PVCDN100</t>
  </si>
  <si>
    <t>GRAVBAC_COUDES30DN100</t>
  </si>
  <si>
    <t>GRAVBAC_REPARTITEURS</t>
  </si>
  <si>
    <t>GRAVBAC_NBBACS</t>
  </si>
  <si>
    <t>1*CTE1*DN63</t>
  </si>
  <si>
    <t>1*CTE1*DN50</t>
  </si>
  <si>
    <t>REL_PVCDN50_FV</t>
  </si>
  <si>
    <t>REL_COUDES90DN50_FV</t>
  </si>
  <si>
    <t>REL_REPARTITEURS_FV</t>
  </si>
  <si>
    <t>REL_T_PRESSION_FV</t>
  </si>
  <si>
    <t>REL_PVCDN50_SUP_FV</t>
  </si>
  <si>
    <t>REL_COUDES90DN50_SUP_FV</t>
  </si>
  <si>
    <t>REL_PVCDN50_SUP_SE_FV</t>
  </si>
  <si>
    <t>RELBAC_PVCDN50_FVBAC</t>
  </si>
  <si>
    <t>RELBAC_COUDES90DN50_FVBAC</t>
  </si>
  <si>
    <t>RELBAC_REPARTITEURS_FVBAC</t>
  </si>
  <si>
    <t>RELBAC_T_PRESSION_FVBAC</t>
  </si>
  <si>
    <t>GRAVBAC_PVCDN100_FVBAC</t>
  </si>
  <si>
    <t>GRAVBAC_COUDES30DN100_FVBAC</t>
  </si>
  <si>
    <t>GRAVBAC_REPARTITEURS_FVBAC</t>
  </si>
  <si>
    <t>GRAVBAC_NBBACS_FVBAC</t>
  </si>
  <si>
    <t>GRAV_PVCDN100_FV</t>
  </si>
  <si>
    <t>GRAV_COUDES30DN100_FV</t>
  </si>
  <si>
    <t>GRAV_REPARTITEURS_FV</t>
  </si>
  <si>
    <t>GRAV_T_FV</t>
  </si>
  <si>
    <t>ALIM_REL_DN63_BAC</t>
  </si>
  <si>
    <t>ALIM_REL_DN50_BAC</t>
  </si>
  <si>
    <t>ALIM_GRAV_BAC</t>
  </si>
  <si>
    <t>ALIM_GRAV</t>
  </si>
  <si>
    <t>ALIM_REL_DN50</t>
  </si>
  <si>
    <t>ALIM_REL_DN63</t>
  </si>
  <si>
    <t>idem DN50</t>
  </si>
  <si>
    <t>Question sur les MP ??</t>
  </si>
  <si>
    <t>DISTRIB_REL_V3V_DN50</t>
  </si>
  <si>
    <t>DISTRIB_REL_V3V_DN63</t>
  </si>
  <si>
    <t>DISTRIB_REL_A3V_DN50</t>
  </si>
  <si>
    <t>DISTRIB_REL_A3V_DN63</t>
  </si>
  <si>
    <t>DISTRIB_GRAV_VP</t>
  </si>
  <si>
    <t>DISTRIB_GRAV_VG110</t>
  </si>
  <si>
    <t>DISTRIB_REL_VG_DN50</t>
  </si>
  <si>
    <t>DISTRIB_REL_VG_DN63</t>
  </si>
  <si>
    <t>TRANCHEES</t>
  </si>
  <si>
    <t>REL_CHASSE_EXUT</t>
  </si>
  <si>
    <t>DISTANCE_A+DISTANCE_C+DISTANCE_D+DISTANCE_E</t>
  </si>
  <si>
    <t>0.2*(DISTANCE_A+DISTANCE_C+DISTANCE_D+DISTANCE_E)</t>
  </si>
  <si>
    <t>0.2*(DISTANCE_A+DISTANCE_C+DISTANCE_D+DISTANCE_E)+3*NB_SORTIES_MAISON</t>
  </si>
  <si>
    <t>NB_SORTIES_MAISON</t>
  </si>
  <si>
    <t>(DISTANCE_A+DISTANCE_C+DISTANCE_D+DISTANCE_E)+2*NB_SORTIES_MAISON</t>
  </si>
  <si>
    <t>1.8*0.3*0.4*(DISTANCE_A+DISTANCE_C+DISTANCE_D+DISTANCE_E)+1.8*0.1*0.4*(DISTANCE_B1+DISTANCE_B2)</t>
  </si>
  <si>
    <t>1.5*(DISTANCE_B1+DISTANCE_B2)</t>
  </si>
  <si>
    <t>DISTANCE_B1+DISTANCE_B2</t>
  </si>
  <si>
    <t>DISTANCE_A+DISTANCE_C+DISTANCE_D+DISTANCE_E+DISTANCE_B1+DISTANCE_B2</t>
  </si>
  <si>
    <t>EXUTOIRE_FCE</t>
  </si>
  <si>
    <t>CHASSE_GRAV_BROYEUR</t>
  </si>
  <si>
    <t>CHASSE_GRAV_AQUATIRIS</t>
  </si>
  <si>
    <t>CHASSE_GRAV_INAUTECH</t>
  </si>
  <si>
    <t>EXUT_FCE_GRILLE</t>
  </si>
  <si>
    <t>EXUT_FCE_CLAPET</t>
  </si>
  <si>
    <t>PR2_OK</t>
  </si>
  <si>
    <t>PR1_OK*0.25+PR2_OK*0.25</t>
  </si>
  <si>
    <t>PR1_OK+PR2_OK+CHASSE_GRAV_BROYEUR+CHASSE_GRAV_NAVES</t>
  </si>
  <si>
    <t>PR1_OK+PR2_OK+CHASSE_GRAV_BROYEUR+CHASSE_GRAV_NAVES+CHASSE_GRAV_INAUTECH+CHASSE_GRAV_AQUATIRIS</t>
  </si>
  <si>
    <t>TODO les 3 dernières lignes</t>
  </si>
  <si>
    <t>CHASSE_GRAV_NAVES*(SURFACE&lt;10)</t>
  </si>
  <si>
    <t>CHASSE_GRAV_NAVES*(SURFACE&gt;9)*(SURFACE&lt;18)</t>
  </si>
  <si>
    <t>CHASSE_GRAV_NAVES*(SURFACE&gt;17)</t>
  </si>
  <si>
    <t>#NSPR-1800#</t>
  </si>
  <si>
    <t>#ECSPR-900#</t>
  </si>
  <si>
    <t>#ECSPR-1200#</t>
  </si>
  <si>
    <t>#ECSPR-1500#</t>
  </si>
  <si>
    <t>#ECSPR-1800#</t>
  </si>
  <si>
    <t>#ECSPR-2100#</t>
  </si>
  <si>
    <t>#SPR-900-50#</t>
  </si>
  <si>
    <t>#SPR-1500-50#</t>
  </si>
  <si>
    <t>#SPR-1200-50#</t>
  </si>
  <si>
    <t>#NSPR-900#</t>
  </si>
  <si>
    <t>#SPR-1800-50#</t>
  </si>
  <si>
    <t>#SPR-900-63#</t>
  </si>
  <si>
    <t>#SPR-2100-50#</t>
  </si>
  <si>
    <t>#SPR-1200-63#</t>
  </si>
  <si>
    <t>#NSPR-1200#</t>
  </si>
  <si>
    <t>#NSPR-1500#</t>
  </si>
  <si>
    <t>#SPR-1500-63#</t>
  </si>
  <si>
    <t>#SPR-1800-63#</t>
  </si>
  <si>
    <t>#NSPR-1200-PA#</t>
  </si>
  <si>
    <t>#SPR-2100-63#</t>
  </si>
  <si>
    <t>#NSPR-2100#</t>
  </si>
  <si>
    <t>#NSPR-1500-PA#</t>
  </si>
  <si>
    <t>#NSPR-1800-PA#</t>
  </si>
  <si>
    <t>#NSPR-2100-PA#</t>
  </si>
  <si>
    <t>1*CTE1+4</t>
  </si>
  <si>
    <t>1.8*0.1*CTE1</t>
  </si>
  <si>
    <t>1.1*(CTE1+1.36)</t>
  </si>
  <si>
    <t>vis penture</t>
  </si>
  <si>
    <t>0.6*(CTE1+2.4)</t>
  </si>
  <si>
    <t>TCFVBACFH</t>
  </si>
  <si>
    <t>FH1</t>
  </si>
  <si>
    <t>FH4</t>
  </si>
  <si>
    <t>FH5</t>
  </si>
  <si>
    <t>FH6</t>
  </si>
  <si>
    <t>FH7</t>
  </si>
  <si>
    <t>FH8</t>
  </si>
  <si>
    <t>F2</t>
  </si>
  <si>
    <t>F3</t>
  </si>
  <si>
    <t>F4</t>
  </si>
  <si>
    <t>F5</t>
  </si>
  <si>
    <t>F6</t>
  </si>
  <si>
    <t>F7</t>
  </si>
  <si>
    <t>F8</t>
  </si>
  <si>
    <t>BP4</t>
  </si>
  <si>
    <t>B1</t>
  </si>
  <si>
    <t>B3</t>
  </si>
  <si>
    <t>B4</t>
  </si>
  <si>
    <t>B5</t>
  </si>
  <si>
    <t>A1</t>
  </si>
  <si>
    <t>A2</t>
  </si>
  <si>
    <t>A3</t>
  </si>
  <si>
    <t>A4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</si>
  <si>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</si>
  <si>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</si>
  <si>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</si>
  <si>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</si>
  <si>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</si>
  <si>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</si>
  <si>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</si>
  <si>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</si>
  <si>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</si>
  <si>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R1</t>
  </si>
  <si>
    <t>R2</t>
  </si>
  <si>
    <t>R3</t>
  </si>
  <si>
    <t>R4</t>
  </si>
  <si>
    <t>x</t>
  </si>
  <si>
    <t>y</t>
  </si>
  <si>
    <t>z</t>
  </si>
  <si>
    <t>s</t>
  </si>
  <si>
    <t xml:space="preserve"> Fourniture et pose d'une structure en bastaings bois douglas pour FV EPDM</t>
  </si>
  <si>
    <t xml:space="preserve"> Fourniture et pose d'une structure en traverses de chêne pour FV EPDM HORS-SOL</t>
  </si>
  <si>
    <t xml:space="preserve"> Fourniture et pose d'une structure en plaques béton pour FV EPDM HORS-SOL</t>
  </si>
  <si>
    <t xml:space="preserve"> Fourniture et pose d'une structure en parpaings pour FV EPDM HORS-SOL</t>
  </si>
  <si>
    <t xml:space="preserve"> Fourniture et pose d'une structure en plaques PVC FV EPDM - semi-enterré </t>
  </si>
  <si>
    <t xml:space="preserve">Fourniture et pose d'une structure en bastaings bois douglas  FV EPDM - semi-enterré </t>
  </si>
  <si>
    <t xml:space="preserve">Fourniture et pose d'une structure en plaques béton (ext.) FV EPDM - semi-enterré </t>
  </si>
  <si>
    <t xml:space="preserve">Fourniture et pose d'une structure en plaques béton (ext.) + cadre bois pour FV EPDM enterré </t>
  </si>
  <si>
    <t xml:space="preserve">Fourniture et pose d'une structure en plaques PVC (int.) pour FV EPDM -enterré </t>
  </si>
  <si>
    <t xml:space="preserve"> Fourniture et pose d'une structure en bastaings bois douglas pour FH EPDM - HORS-SOL </t>
  </si>
  <si>
    <t xml:space="preserve"> FH EPDM - HORS-SOL - Fourniture et pose d'une structure en traverses de chêne</t>
  </si>
  <si>
    <t xml:space="preserve"> FH EPDM - HORS-SOL - Fourniture et pose d'une structure en plaques béton</t>
  </si>
  <si>
    <t xml:space="preserve"> FH EPDM - HORS-SOL - Fourniture et pose d'une structure en parpaings</t>
  </si>
  <si>
    <t xml:space="preserve"> FH EPDM - semi-enterré - Fourniture et pose d'une structure en plaques béton (int.)</t>
  </si>
  <si>
    <t xml:space="preserve"> FH EPDM - semi-enterré - Fourniture et pose d'une structure en bastaings bois douglas</t>
  </si>
  <si>
    <t xml:space="preserve"> FH EPDM - semi-enterré - Fourniture et pose d'une structure en plaques béton (ext.)</t>
  </si>
  <si>
    <t xml:space="preserve"> FH EPDM -enterré - Fourniture et pose d'une structure en plaques béton (ext.) + cadre bois</t>
  </si>
  <si>
    <t xml:space="preserve">Fourniture et pose d'une structure en plaques béton (int.) pour  FH EPDM -enterré </t>
  </si>
  <si>
    <t>Terrassement de la zone pour FV BAC ENTERRE</t>
  </si>
  <si>
    <t xml:space="preserve">Terrassement de la zone pour FV  BACS - SEMI-ENTERRE </t>
  </si>
  <si>
    <t>Terrassement de la zone pour FV  BACS - HORS SOL</t>
  </si>
  <si>
    <t>Zone de rejet végétalisée ( EPDM, granulats, plantes aquatiques, regards béton, bordure éco-lat)</t>
  </si>
  <si>
    <t>Zone de rejet végétalisée (granulats, regard béton, plantes ligneuses)</t>
  </si>
  <si>
    <t>Zone d'infiltration peu profonde (géotextile + granulats + réhausse béton)</t>
  </si>
  <si>
    <t>Zone d'infiltration profonde (géotextile + granulats + 2*réhausse béton)</t>
  </si>
  <si>
    <t>Habillage FV en terre végétale (talus)</t>
  </si>
  <si>
    <t>Habillage FV en bastaings bois douglas  (BAC)</t>
  </si>
  <si>
    <t>Habillage FV en bardage bois douglas</t>
  </si>
  <si>
    <t>Habillage FV parpaings - pierre collées</t>
  </si>
  <si>
    <t>Habillage FV en pierre moëllons</t>
  </si>
  <si>
    <t>Finition FV EPDM - Cadre bastaings bois (douglas)</t>
  </si>
  <si>
    <t>Finition FV Bacs - Cadre bastaings bois (douglas)</t>
  </si>
  <si>
    <t>Retenue gravitaire pour l'alimentation du filtre vertical : bastaings bois douglas.</t>
  </si>
  <si>
    <t>Retenue gravitaire pour l'alimentation du filtre vertical : traverses chêne</t>
  </si>
  <si>
    <t>Finition du filtre vertical en traverses de chêne</t>
  </si>
  <si>
    <t>Tablette chêne</t>
  </si>
  <si>
    <t>Finition du filtre horizontal en traverses de chêne</t>
  </si>
  <si>
    <t>Finition du filtre horizontal avec un cadre en bastaings bois douglas</t>
  </si>
  <si>
    <t>Bordure en rondins de bois</t>
  </si>
  <si>
    <t>Bordure métal</t>
  </si>
  <si>
    <t>Bordure béton</t>
  </si>
  <si>
    <t>Bordure en barre de schiste</t>
  </si>
  <si>
    <t>Tuyaux PVC DN 100, coudes,  répartiteurs.</t>
  </si>
  <si>
    <r>
      <t>Tuyaux PVC pression DN50, répartiteurs toboggan Aquatiris</t>
    </r>
    <r>
      <rPr>
        <sz val="11"/>
        <rFont val="Calibri"/>
        <family val="2"/>
      </rPr>
      <t>®</t>
    </r>
    <r>
      <rPr>
        <sz val="11"/>
        <rFont val="Arial"/>
        <family val="2"/>
      </rPr>
      <t>.</t>
    </r>
  </si>
  <si>
    <t>Tuyaux PVC DN 100, coudes, regards de distribution gravitaire, répartiteurs.</t>
  </si>
  <si>
    <t>Tuyaux pression, regard de répartition relevage, répartiteurs.</t>
  </si>
  <si>
    <t>Fourniture et pose d'un regard de distribution étanche équipé de vannes guillotines DN 50</t>
  </si>
  <si>
    <t>Fourniture et pose d'un regard de distribution étanche équipé de vannes 3 voies DN 50</t>
  </si>
  <si>
    <t>Fourniture et pose d'un regard de distribution étanche équipé de vannes 3 voies automatisées DN 50</t>
  </si>
  <si>
    <t>Fourniture et pose d'un regard de distribution étanche équipé de vannes 3 voies automatisées DN 60</t>
  </si>
  <si>
    <t>Fourniture et pose d'un regard de distribution étanche équipé d'une vanne pelle</t>
  </si>
  <si>
    <t>Fourniture et pose d'un regard de distribution étanche équipé de vannes guillotines DN 110</t>
  </si>
  <si>
    <t>Fourniture et pose d'un regard de distribution équipé d'une vanne pelle automatisée</t>
  </si>
  <si>
    <t>Fourniture et mise en œuvre du filtre vertical : sandwich EPDM, granulats, plantes, drains, aération…</t>
  </si>
  <si>
    <t>Fourniture et mise en œuvre du filtre horizontal : sandwich EPDM, granulats, plantes, drain…</t>
  </si>
  <si>
    <t>Fourniture et mise en œuvre du Jardi-Assainissement FV : bacs en poly-éthylène Aquatiris, granulats, plantes, drains…</t>
  </si>
  <si>
    <t>Protection sanitaire FV : caillebotis piétons en acier galvanisé</t>
  </si>
  <si>
    <t>NomSysteme</t>
  </si>
  <si>
    <t>TexteDevis</t>
  </si>
  <si>
    <t>FVBAC3</t>
  </si>
  <si>
    <t>Update SC_Systeme set TexteDevis = '##TEXTE##' Where Nom = '##NOM##';</t>
  </si>
  <si>
    <t>Fourniture et mise en œuvre d'une bande de propreté de 50 cm gravillonées (géotextile+10cm de graviers)</t>
  </si>
  <si>
    <t>Fourniture et pose d'une bordure en plastique recyclé</t>
  </si>
  <si>
    <t>0.096*(CTE1+2.4)</t>
  </si>
  <si>
    <t>1*(CTE1+2.4)</t>
  </si>
  <si>
    <t>1.6*0.30*EPANDRAIN</t>
  </si>
  <si>
    <t>0.4*SURFACE_ZRV2</t>
  </si>
  <si>
    <t>0.1*SURFACE_ZRV2</t>
  </si>
  <si>
    <t>0.4*SURFACE_ZRV1</t>
  </si>
  <si>
    <t>0.4*1.6*SURFACE_ZRV1</t>
  </si>
  <si>
    <t>0.3*EPANDRAIN</t>
  </si>
  <si>
    <t>0.2*EPANDRAIN</t>
  </si>
  <si>
    <t>EPANDRAIN/2</t>
  </si>
  <si>
    <t>0.1*1.8*SURFACE_ZRV1</t>
  </si>
  <si>
    <t>0.1*1.6*SURFACE_ZRV1</t>
  </si>
  <si>
    <t>1.6*0.1*SURFACE_ZRV1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</si>
</sst>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C]General"/>
    <numFmt numFmtId="165" formatCode="[$-40C]0.00"/>
    <numFmt numFmtId="166" formatCode="[$-40C]0.000"/>
    <numFmt numFmtId="167" formatCode="#,##0.00&quot; &quot;[$€-40C];[Red]&quot;-&quot;#,##0.00&quot; &quot;[$€-40C]"/>
    <numFmt numFmtId="168" formatCode="#,##0.00&quot; €&quot;"/>
    <numFmt numFmtId="169" formatCode="[$-40C]#,##0.00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FFFFFF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9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DDDDDD"/>
        <bgColor rgb="FFDDDDDD"/>
      </patternFill>
    </fill>
    <fill>
      <patternFill patternType="solid">
        <fgColor rgb="FFCFE7F5"/>
        <bgColor rgb="FFCFE7F5"/>
      </patternFill>
    </fill>
    <fill>
      <patternFill patternType="solid">
        <fgColor rgb="FFE7E6E6"/>
        <bgColor rgb="FFE7E6E6"/>
      </patternFill>
    </fill>
    <fill>
      <patternFill patternType="solid">
        <fgColor theme="9" tint="0.59999389629810485"/>
        <bgColor rgb="FFE7E6E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DDDDD"/>
      </patternFill>
    </fill>
    <fill>
      <patternFill patternType="solid">
        <fgColor rgb="FFC9C9C9"/>
        <bgColor rgb="FFC9C9C9"/>
      </patternFill>
    </fill>
    <fill>
      <patternFill patternType="solid">
        <fgColor rgb="FFDAE3F3"/>
        <bgColor rgb="FFDAE3F3"/>
      </patternFill>
    </fill>
    <fill>
      <patternFill patternType="solid">
        <fgColor rgb="FFA9D18E"/>
        <bgColor rgb="FFA9D18E"/>
      </patternFill>
    </fill>
    <fill>
      <patternFill patternType="solid">
        <fgColor rgb="FFE2F0D9"/>
        <bgColor rgb="FFE2F0D9"/>
      </patternFill>
    </fill>
    <fill>
      <patternFill patternType="solid">
        <fgColor rgb="FFC5E0B4"/>
        <bgColor rgb="FFC5E0B4"/>
      </patternFill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333F50"/>
        <bgColor rgb="FF333F50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FF0000"/>
        <bgColor rgb="FFDAE3F3"/>
      </patternFill>
    </fill>
    <fill>
      <patternFill patternType="solid">
        <fgColor rgb="FFFF0000"/>
        <bgColor rgb="FFE7E6E6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3">
    <xf numFmtId="0" fontId="0" fillId="0" borderId="0"/>
    <xf numFmtId="164" fontId="1" fillId="0" borderId="0"/>
    <xf numFmtId="164" fontId="2" fillId="0" borderId="0"/>
  </cellStyleXfs>
  <cellXfs count="69">
    <xf numFmtId="0" fontId="0" fillId="0" borderId="0" xfId="0"/>
    <xf numFmtId="164" fontId="1" fillId="3" borderId="1" xfId="1" applyFill="1" applyBorder="1" applyAlignment="1">
      <alignment horizontal="center" vertical="center" wrapText="1"/>
    </xf>
    <xf numFmtId="165" fontId="1" fillId="4" borderId="1" xfId="1" applyNumberFormat="1" applyFill="1" applyBorder="1" applyAlignment="1">
      <alignment horizontal="center" vertical="center" wrapText="1"/>
    </xf>
    <xf numFmtId="164" fontId="1" fillId="2" borderId="1" xfId="1" applyFill="1" applyBorder="1" applyAlignment="1">
      <alignment horizontal="center" vertical="center" wrapText="1"/>
    </xf>
    <xf numFmtId="164" fontId="2" fillId="3" borderId="1" xfId="2" applyFill="1" applyBorder="1" applyAlignment="1">
      <alignment horizontal="center" vertical="center" wrapText="1"/>
    </xf>
    <xf numFmtId="164" fontId="2" fillId="2" borderId="1" xfId="2" applyFill="1" applyBorder="1" applyAlignment="1">
      <alignment horizontal="center" vertical="center" wrapText="1"/>
    </xf>
    <xf numFmtId="166" fontId="1" fillId="4" borderId="1" xfId="1" applyNumberFormat="1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 wrapText="1"/>
    </xf>
    <xf numFmtId="164" fontId="2" fillId="3" borderId="2" xfId="2" applyFill="1" applyBorder="1" applyAlignment="1">
      <alignment horizontal="center" vertical="center" wrapText="1"/>
    </xf>
    <xf numFmtId="164" fontId="1" fillId="3" borderId="2" xfId="1" applyFill="1" applyBorder="1" applyAlignment="1">
      <alignment horizontal="center" vertical="center" wrapText="1"/>
    </xf>
    <xf numFmtId="166" fontId="1" fillId="4" borderId="2" xfId="1" applyNumberFormat="1" applyFill="1" applyBorder="1" applyAlignment="1">
      <alignment horizontal="center" vertical="center" wrapText="1"/>
    </xf>
    <xf numFmtId="164" fontId="1" fillId="0" borderId="0" xfId="1"/>
    <xf numFmtId="164" fontId="1" fillId="5" borderId="1" xfId="1" applyFill="1" applyBorder="1" applyAlignment="1">
      <alignment horizontal="center" vertical="center" wrapText="1"/>
    </xf>
    <xf numFmtId="164" fontId="4" fillId="6" borderId="3" xfId="1" applyFont="1" applyFill="1" applyBorder="1" applyAlignment="1">
      <alignment horizontal="center" vertical="center"/>
    </xf>
    <xf numFmtId="0" fontId="0" fillId="7" borderId="0" xfId="0" applyFill="1"/>
    <xf numFmtId="164" fontId="1" fillId="0" borderId="0" xfId="1" applyAlignment="1">
      <alignment horizontal="center" vertical="center"/>
    </xf>
    <xf numFmtId="164" fontId="1" fillId="8" borderId="0" xfId="1" applyFill="1" applyAlignment="1">
      <alignment horizontal="center" vertical="center"/>
    </xf>
    <xf numFmtId="164" fontId="1" fillId="9" borderId="0" xfId="1" applyFill="1" applyAlignment="1">
      <alignment horizontal="center" vertical="center"/>
    </xf>
    <xf numFmtId="164" fontId="4" fillId="9" borderId="0" xfId="1" applyFont="1" applyFill="1" applyAlignment="1">
      <alignment horizontal="center" vertical="center"/>
    </xf>
    <xf numFmtId="164" fontId="5" fillId="9" borderId="5" xfId="1" applyFont="1" applyFill="1" applyBorder="1" applyAlignment="1">
      <alignment vertical="center" wrapText="1"/>
    </xf>
    <xf numFmtId="164" fontId="6" fillId="5" borderId="1" xfId="1" applyFont="1" applyFill="1" applyBorder="1" applyAlignment="1">
      <alignment horizontal="center" vertical="center" wrapText="1"/>
    </xf>
    <xf numFmtId="0" fontId="3" fillId="0" borderId="0" xfId="0" applyFont="1"/>
    <xf numFmtId="0" fontId="3" fillId="7" borderId="0" xfId="0" applyFont="1" applyFill="1"/>
    <xf numFmtId="49" fontId="7" fillId="3" borderId="4" xfId="2" applyNumberFormat="1" applyFont="1" applyFill="1" applyBorder="1" applyAlignment="1">
      <alignment horizontal="center" vertical="center" wrapText="1"/>
    </xf>
    <xf numFmtId="49" fontId="7" fillId="10" borderId="4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0" fillId="7" borderId="0" xfId="0" applyFill="1" applyAlignment="1">
      <alignment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12" borderId="4" xfId="1" applyFont="1" applyFill="1" applyBorder="1" applyAlignment="1">
      <alignment horizontal="center" vertical="center" wrapText="1"/>
    </xf>
    <xf numFmtId="167" fontId="7" fillId="5" borderId="1" xfId="1" applyNumberFormat="1" applyFont="1" applyFill="1" applyBorder="1" applyAlignment="1">
      <alignment horizontal="center" vertical="center" wrapText="1"/>
    </xf>
    <xf numFmtId="2" fontId="8" fillId="12" borderId="4" xfId="1" applyNumberFormat="1" applyFont="1" applyFill="1" applyBorder="1" applyAlignment="1">
      <alignment horizontal="center" vertical="center" wrapText="1"/>
    </xf>
    <xf numFmtId="164" fontId="8" fillId="13" borderId="6" xfId="1" applyFont="1" applyFill="1" applyBorder="1" applyAlignment="1">
      <alignment horizontal="center" vertical="center" wrapText="1"/>
    </xf>
    <xf numFmtId="164" fontId="8" fillId="14" borderId="4" xfId="1" applyFont="1" applyFill="1" applyBorder="1" applyAlignment="1">
      <alignment horizontal="center" vertical="center" wrapText="1"/>
    </xf>
    <xf numFmtId="168" fontId="7" fillId="15" borderId="6" xfId="1" applyNumberFormat="1" applyFont="1" applyFill="1" applyBorder="1" applyAlignment="1">
      <alignment horizontal="center" vertical="center" wrapText="1"/>
    </xf>
    <xf numFmtId="168" fontId="7" fillId="14" borderId="4" xfId="1" applyNumberFormat="1" applyFont="1" applyFill="1" applyBorder="1" applyAlignment="1">
      <alignment horizontal="center" vertical="center" wrapText="1"/>
    </xf>
    <xf numFmtId="164" fontId="7" fillId="5" borderId="1" xfId="1" applyFont="1" applyFill="1" applyBorder="1" applyAlignment="1">
      <alignment horizontal="center" vertical="center" wrapText="1"/>
    </xf>
    <xf numFmtId="168" fontId="8" fillId="16" borderId="6" xfId="1" applyNumberFormat="1" applyFont="1" applyFill="1" applyBorder="1" applyAlignment="1">
      <alignment horizontal="center" vertical="center" wrapText="1"/>
    </xf>
    <xf numFmtId="169" fontId="8" fillId="17" borderId="4" xfId="1" applyNumberFormat="1" applyFont="1" applyFill="1" applyBorder="1" applyAlignment="1">
      <alignment horizontal="center" vertical="center" wrapText="1"/>
    </xf>
    <xf numFmtId="164" fontId="7" fillId="5" borderId="4" xfId="1" applyFont="1" applyFill="1" applyBorder="1" applyAlignment="1">
      <alignment horizontal="center" vertical="center" wrapText="1"/>
    </xf>
    <xf numFmtId="168" fontId="8" fillId="18" borderId="6" xfId="1" applyNumberFormat="1" applyFont="1" applyFill="1" applyBorder="1" applyAlignment="1">
      <alignment horizontal="center" vertical="center" wrapText="1"/>
    </xf>
    <xf numFmtId="169" fontId="8" fillId="19" borderId="6" xfId="1" applyNumberFormat="1" applyFont="1" applyFill="1" applyBorder="1" applyAlignment="1">
      <alignment horizontal="center" vertical="center" wrapText="1"/>
    </xf>
    <xf numFmtId="168" fontId="7" fillId="18" borderId="6" xfId="1" applyNumberFormat="1" applyFont="1" applyFill="1" applyBorder="1" applyAlignment="1">
      <alignment horizontal="center" vertical="center" wrapText="1"/>
    </xf>
    <xf numFmtId="169" fontId="7" fillId="19" borderId="6" xfId="1" applyNumberFormat="1" applyFont="1" applyFill="1" applyBorder="1" applyAlignment="1">
      <alignment horizontal="center" vertical="center" wrapText="1"/>
    </xf>
    <xf numFmtId="2" fontId="7" fillId="5" borderId="1" xfId="1" applyNumberFormat="1" applyFont="1" applyFill="1" applyBorder="1" applyAlignment="1">
      <alignment horizontal="center" vertical="center" wrapText="1"/>
    </xf>
    <xf numFmtId="164" fontId="1" fillId="21" borderId="0" xfId="1" applyFill="1" applyAlignment="1">
      <alignment horizontal="center" vertical="center"/>
    </xf>
    <xf numFmtId="0" fontId="7" fillId="3" borderId="4" xfId="2" applyNumberFormat="1" applyFont="1" applyFill="1" applyBorder="1" applyAlignment="1">
      <alignment horizontal="center" vertical="center" wrapText="1"/>
    </xf>
    <xf numFmtId="164" fontId="11" fillId="12" borderId="4" xfId="1" applyFont="1" applyFill="1" applyBorder="1" applyAlignment="1">
      <alignment horizontal="center" vertical="center" wrapText="1"/>
    </xf>
    <xf numFmtId="168" fontId="10" fillId="15" borderId="6" xfId="1" applyNumberFormat="1" applyFont="1" applyFill="1" applyBorder="1" applyAlignment="1">
      <alignment horizontal="center" vertical="center" wrapText="1"/>
    </xf>
    <xf numFmtId="168" fontId="11" fillId="16" borderId="6" xfId="1" applyNumberFormat="1" applyFont="1" applyFill="1" applyBorder="1" applyAlignment="1">
      <alignment horizontal="center" vertical="center" wrapText="1"/>
    </xf>
    <xf numFmtId="168" fontId="10" fillId="18" borderId="6" xfId="1" applyNumberFormat="1" applyFont="1" applyFill="1" applyBorder="1" applyAlignment="1">
      <alignment horizontal="center" vertical="center" wrapText="1"/>
    </xf>
    <xf numFmtId="0" fontId="0" fillId="22" borderId="0" xfId="0" applyFill="1"/>
    <xf numFmtId="164" fontId="1" fillId="3" borderId="7" xfId="1" applyFill="1" applyBorder="1" applyAlignment="1">
      <alignment horizontal="right" vertical="center" wrapText="1"/>
    </xf>
    <xf numFmtId="164" fontId="1" fillId="3" borderId="8" xfId="1" applyFill="1" applyBorder="1" applyAlignment="1">
      <alignment horizontal="right" vertical="center" wrapText="1"/>
    </xf>
    <xf numFmtId="0" fontId="0" fillId="23" borderId="0" xfId="0" applyFill="1"/>
    <xf numFmtId="164" fontId="1" fillId="16" borderId="9" xfId="1" applyFill="1" applyBorder="1" applyAlignment="1">
      <alignment horizontal="center" vertical="center" wrapText="1"/>
    </xf>
    <xf numFmtId="164" fontId="1" fillId="16" borderId="1" xfId="1" applyFill="1" applyBorder="1" applyAlignment="1">
      <alignment horizontal="center" vertical="center" wrapText="1"/>
    </xf>
    <xf numFmtId="0" fontId="0" fillId="25" borderId="0" xfId="0" applyFill="1"/>
    <xf numFmtId="0" fontId="0" fillId="24" borderId="0" xfId="0" applyFill="1"/>
    <xf numFmtId="164" fontId="1" fillId="16" borderId="0" xfId="1" applyFill="1" applyAlignment="1">
      <alignment horizontal="center" vertical="center" wrapText="1"/>
    </xf>
    <xf numFmtId="164" fontId="12" fillId="26" borderId="7" xfId="1" applyFont="1" applyFill="1" applyBorder="1" applyAlignment="1">
      <alignment horizontal="center" vertical="center" wrapText="1"/>
    </xf>
    <xf numFmtId="164" fontId="12" fillId="27" borderId="7" xfId="1" applyFont="1" applyFill="1" applyBorder="1" applyAlignment="1">
      <alignment horizontal="center" vertical="center" wrapText="1"/>
    </xf>
    <xf numFmtId="164" fontId="12" fillId="26" borderId="7" xfId="1" applyFont="1" applyFill="1" applyBorder="1" applyAlignment="1">
      <alignment horizontal="center"/>
    </xf>
    <xf numFmtId="164" fontId="8" fillId="28" borderId="4" xfId="1" applyFont="1" applyFill="1" applyBorder="1" applyAlignment="1">
      <alignment horizontal="center" vertical="center" wrapText="1"/>
    </xf>
    <xf numFmtId="167" fontId="7" fillId="29" borderId="1" xfId="1" applyNumberFormat="1" applyFont="1" applyFill="1" applyBorder="1" applyAlignment="1">
      <alignment horizontal="center" vertical="center" wrapText="1"/>
    </xf>
    <xf numFmtId="167" fontId="14" fillId="29" borderId="1" xfId="1" applyNumberFormat="1" applyFont="1" applyFill="1" applyBorder="1" applyAlignment="1">
      <alignment horizontal="center" vertical="center" wrapText="1"/>
    </xf>
    <xf numFmtId="2" fontId="7" fillId="29" borderId="1" xfId="1" applyNumberFormat="1" applyFont="1" applyFill="1" applyBorder="1" applyAlignment="1">
      <alignment horizontal="center" vertical="center" wrapText="1"/>
    </xf>
    <xf numFmtId="164" fontId="7" fillId="29" borderId="1" xfId="1" applyFont="1" applyFill="1" applyBorder="1" applyAlignment="1">
      <alignment horizontal="center" vertical="center" wrapText="1"/>
    </xf>
    <xf numFmtId="164" fontId="9" fillId="20" borderId="3" xfId="1" applyFont="1" applyFill="1" applyBorder="1" applyAlignment="1">
      <alignment horizontal="center" vertical="center" wrapText="1"/>
    </xf>
    <xf numFmtId="164" fontId="9" fillId="20" borderId="4" xfId="1" applyFont="1" applyFill="1" applyBorder="1" applyAlignment="1">
      <alignment horizontal="center" vertical="center" wrapText="1"/>
    </xf>
  </cellXfs>
  <cellStyles count="3">
    <cellStyle name="Excel Built-in Normal" xfId="1" xr:uid="{00000000-0005-0000-0000-000000000000}"/>
    <cellStyle name="Excel Built-in Normal 1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%20de%20chiffrage%20(%20prot&#233;g&#233;%20expire%20fin%20d&#233;cembre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%20de%20chiffrage%20(%20prot&#233;g&#233;%20+%20expire%20fin%20d&#233;cembre)%2019-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Chiffra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"/>
      <sheetName val="TCFH"/>
      <sheetName val="TCBAC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euil2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Outils de calculs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  <cell r="G2">
            <v>4.74</v>
          </cell>
          <cell r="J2" t="str">
            <v>CHASSES</v>
          </cell>
          <cell r="K2">
            <v>2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  <cell r="G3">
            <v>6.11</v>
          </cell>
          <cell r="H3">
            <v>0</v>
          </cell>
          <cell r="I3">
            <v>0</v>
          </cell>
          <cell r="J3" t="str">
            <v>BORDURES</v>
          </cell>
          <cell r="K3">
            <v>3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  <cell r="G4">
            <v>5.18</v>
          </cell>
          <cell r="H4">
            <v>0</v>
          </cell>
          <cell r="I4">
            <v>0</v>
          </cell>
          <cell r="J4" t="str">
            <v>DIVERS</v>
          </cell>
          <cell r="K4">
            <v>4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  <cell r="G5">
            <v>7.02</v>
          </cell>
          <cell r="H5">
            <v>0</v>
          </cell>
          <cell r="I5">
            <v>0</v>
          </cell>
          <cell r="J5" t="str">
            <v>EPDM</v>
          </cell>
          <cell r="K5">
            <v>5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  <cell r="G6">
            <v>2.93</v>
          </cell>
          <cell r="J6" t="str">
            <v>EPDM_FH</v>
          </cell>
          <cell r="K6">
            <v>6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  <cell r="G7">
            <v>3.56</v>
          </cell>
          <cell r="J7" t="str">
            <v>EPDM_FV</v>
          </cell>
          <cell r="K7">
            <v>7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  <cell r="G8">
            <v>3.12</v>
          </cell>
          <cell r="I8">
            <v>0</v>
          </cell>
          <cell r="J8" t="str">
            <v>EVACUATION_DIA_50</v>
          </cell>
          <cell r="K8">
            <v>8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  <cell r="G9">
            <v>3.34</v>
          </cell>
          <cell r="I9">
            <v>0</v>
          </cell>
          <cell r="J9" t="str">
            <v>FINITION</v>
          </cell>
          <cell r="K9">
            <v>9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  <cell r="G10">
            <v>3.82</v>
          </cell>
          <cell r="I10">
            <v>0</v>
          </cell>
          <cell r="J10" t="str">
            <v>Fournitures</v>
          </cell>
          <cell r="K10">
            <v>10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  <cell r="G11">
            <v>4.21</v>
          </cell>
          <cell r="J11" t="str">
            <v>GEOTEXTILE</v>
          </cell>
          <cell r="K11">
            <v>11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  <cell r="G12">
            <v>5.43</v>
          </cell>
          <cell r="J12" t="str">
            <v>Outillage</v>
          </cell>
          <cell r="K12">
            <v>12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  <cell r="G13">
            <v>4.21</v>
          </cell>
          <cell r="J13" t="str">
            <v>PIGEON_MATERIAUX</v>
          </cell>
          <cell r="K13">
            <v>13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  <cell r="G14">
            <v>4.12</v>
          </cell>
          <cell r="J14" t="str">
            <v>PLANTES_EPURATRICES</v>
          </cell>
          <cell r="K14">
            <v>14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  <cell r="G15">
            <v>1.49</v>
          </cell>
          <cell r="J15" t="str">
            <v>PLANTES_AQUATIQUES</v>
          </cell>
          <cell r="K15">
            <v>15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  <cell r="G16">
            <v>2.17</v>
          </cell>
          <cell r="J16" t="str">
            <v>PLANTES EPURATRICES</v>
          </cell>
          <cell r="K16">
            <v>16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  <cell r="G17">
            <v>3.12</v>
          </cell>
          <cell r="J17" t="str">
            <v>PLANTES_SOL_HUMIDE</v>
          </cell>
          <cell r="K17">
            <v>17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  <cell r="G18">
            <v>1.7</v>
          </cell>
          <cell r="J18" t="str">
            <v>PLANTES_SOL_FRAIS</v>
          </cell>
          <cell r="K18">
            <v>18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  <cell r="G19">
            <v>1.76</v>
          </cell>
          <cell r="J19" t="str">
            <v>POSTES_DE_RELEVAGES</v>
          </cell>
          <cell r="K19">
            <v>19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  <cell r="G20">
            <v>2.62</v>
          </cell>
          <cell r="J20" t="str">
            <v>PRESSION_DIA_50</v>
          </cell>
          <cell r="K20">
            <v>20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  <cell r="G21">
            <v>5.85</v>
          </cell>
          <cell r="J21" t="str">
            <v>PROTECTIONS_SANITAIRES</v>
          </cell>
          <cell r="K21">
            <v>21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  <cell r="G22">
            <v>1.36</v>
          </cell>
          <cell r="J22">
            <v>0</v>
          </cell>
          <cell r="K22">
            <v>22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  <cell r="G23">
            <v>2.36</v>
          </cell>
          <cell r="J23" t="str">
            <v>QUINCAILLERIE</v>
          </cell>
          <cell r="K23">
            <v>23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  <cell r="G24">
            <v>2.36</v>
          </cell>
          <cell r="J24" t="str">
            <v>REDUCTIONS</v>
          </cell>
          <cell r="K24">
            <v>24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  <cell r="G25" t="str">
            <v>-</v>
          </cell>
          <cell r="J25" t="str">
            <v>REGARDS_ BETON</v>
          </cell>
          <cell r="K25">
            <v>25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  <cell r="G26" t="str">
            <v>-</v>
          </cell>
          <cell r="J26" t="str">
            <v>REGARDS_ET_REPARTITEURS</v>
          </cell>
          <cell r="K26">
            <v>26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  <cell r="G27" t="str">
            <v>-</v>
          </cell>
          <cell r="J27" t="str">
            <v>RELEVAGE</v>
          </cell>
          <cell r="K27">
            <v>27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  <cell r="G28" t="str">
            <v>-</v>
          </cell>
          <cell r="J28" t="str">
            <v>TUBES</v>
          </cell>
          <cell r="K28">
            <v>28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GRANULATS</v>
          </cell>
          <cell r="K29">
            <v>29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  <cell r="G30" t="str">
            <v>-</v>
          </cell>
          <cell r="J30" t="str">
            <v>BETON</v>
          </cell>
          <cell r="K30">
            <v>30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  <cell r="G31" t="str">
            <v>-</v>
          </cell>
          <cell r="J31">
            <v>0</v>
          </cell>
          <cell r="K31">
            <v>31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  <cell r="G32" t="str">
            <v>-</v>
          </cell>
          <cell r="J32">
            <v>0</v>
          </cell>
          <cell r="K32">
            <v>32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  <cell r="G33" t="str">
            <v>-</v>
          </cell>
          <cell r="J33">
            <v>0</v>
          </cell>
          <cell r="K33">
            <v>33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  <cell r="G34" t="str">
            <v>-</v>
          </cell>
          <cell r="J34">
            <v>0</v>
          </cell>
          <cell r="K34">
            <v>34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  <cell r="G35" t="str">
            <v>-</v>
          </cell>
          <cell r="J35">
            <v>0</v>
          </cell>
          <cell r="K35">
            <v>35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  <cell r="G36" t="str">
            <v>-</v>
          </cell>
          <cell r="J36">
            <v>0</v>
          </cell>
          <cell r="K36">
            <v>36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  <cell r="G37" t="str">
            <v>-</v>
          </cell>
          <cell r="J37">
            <v>0</v>
          </cell>
          <cell r="K37">
            <v>37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  <cell r="G38" t="str">
            <v>-</v>
          </cell>
          <cell r="J38">
            <v>0</v>
          </cell>
          <cell r="K38">
            <v>38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  <cell r="G39" t="str">
            <v>-</v>
          </cell>
          <cell r="J39">
            <v>0</v>
          </cell>
          <cell r="K39">
            <v>39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  <cell r="G40" t="str">
            <v>-</v>
          </cell>
          <cell r="J40">
            <v>0</v>
          </cell>
          <cell r="K40">
            <v>40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  <cell r="G41" t="str">
            <v>-</v>
          </cell>
          <cell r="J41">
            <v>0</v>
          </cell>
          <cell r="K41">
            <v>41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  <cell r="G42" t="str">
            <v>-</v>
          </cell>
          <cell r="J42">
            <v>0</v>
          </cell>
          <cell r="K42">
            <v>42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  <cell r="G43" t="str">
            <v>-</v>
          </cell>
          <cell r="J43">
            <v>0</v>
          </cell>
          <cell r="K43">
            <v>43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  <cell r="G44" t="str">
            <v>-</v>
          </cell>
          <cell r="J44">
            <v>0</v>
          </cell>
          <cell r="K44">
            <v>44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  <cell r="G45" t="str">
            <v>-</v>
          </cell>
          <cell r="J45">
            <v>0</v>
          </cell>
          <cell r="K45">
            <v>45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  <cell r="G46" t="str">
            <v>-</v>
          </cell>
          <cell r="J46">
            <v>0</v>
          </cell>
          <cell r="K46">
            <v>46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  <cell r="G47" t="str">
            <v>-</v>
          </cell>
          <cell r="J47">
            <v>0</v>
          </cell>
          <cell r="K47">
            <v>47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  <cell r="G48" t="str">
            <v>-</v>
          </cell>
          <cell r="J48">
            <v>0</v>
          </cell>
          <cell r="K48">
            <v>48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  <cell r="G49" t="str">
            <v>-</v>
          </cell>
          <cell r="J49">
            <v>0</v>
          </cell>
          <cell r="K49">
            <v>49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  <cell r="G50" t="str">
            <v>-</v>
          </cell>
          <cell r="J50">
            <v>0</v>
          </cell>
          <cell r="K50">
            <v>50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  <cell r="G51" t="str">
            <v>-</v>
          </cell>
          <cell r="J51">
            <v>0</v>
          </cell>
          <cell r="K51">
            <v>51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  <cell r="G52" t="str">
            <v>-</v>
          </cell>
          <cell r="J52">
            <v>0</v>
          </cell>
          <cell r="K52">
            <v>52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  <cell r="G53" t="str">
            <v>-</v>
          </cell>
          <cell r="J53">
            <v>0</v>
          </cell>
          <cell r="K53">
            <v>53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  <cell r="G54" t="str">
            <v>-</v>
          </cell>
          <cell r="J54">
            <v>0</v>
          </cell>
          <cell r="K54">
            <v>54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  <cell r="G55" t="str">
            <v>-</v>
          </cell>
          <cell r="J55">
            <v>0</v>
          </cell>
          <cell r="K55">
            <v>55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  <cell r="G56" t="str">
            <v>-</v>
          </cell>
          <cell r="J56">
            <v>0</v>
          </cell>
          <cell r="K56">
            <v>56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57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  <cell r="G58" t="str">
            <v>-</v>
          </cell>
          <cell r="J58">
            <v>0</v>
          </cell>
          <cell r="K58">
            <v>58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  <cell r="G59">
            <v>2</v>
          </cell>
          <cell r="J59">
            <v>0</v>
          </cell>
          <cell r="K59">
            <v>59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  <cell r="G60">
            <v>5.5814400000000006</v>
          </cell>
          <cell r="J60">
            <v>0</v>
          </cell>
          <cell r="K60">
            <v>60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  <cell r="G61">
            <v>1.4364000000000001</v>
          </cell>
          <cell r="J61">
            <v>0</v>
          </cell>
          <cell r="K61">
            <v>61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  <cell r="G62">
            <v>1.026</v>
          </cell>
          <cell r="J62">
            <v>0</v>
          </cell>
          <cell r="K62">
            <v>62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  <cell r="G63">
            <v>16.2</v>
          </cell>
          <cell r="J63">
            <v>0</v>
          </cell>
          <cell r="K63">
            <v>63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  <cell r="G64">
            <v>6.85</v>
          </cell>
          <cell r="J64">
            <v>0</v>
          </cell>
          <cell r="K64">
            <v>64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  <cell r="G65">
            <v>1.89</v>
          </cell>
          <cell r="J65">
            <v>0</v>
          </cell>
          <cell r="K65">
            <v>65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  <cell r="G66">
            <v>2.4500000000000002</v>
          </cell>
          <cell r="J66">
            <v>0</v>
          </cell>
          <cell r="K66">
            <v>66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  <cell r="G67">
            <v>3.9</v>
          </cell>
          <cell r="J67">
            <v>0</v>
          </cell>
          <cell r="K67">
            <v>67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  <cell r="G68">
            <v>7.02</v>
          </cell>
          <cell r="J68">
            <v>0</v>
          </cell>
          <cell r="K68">
            <v>68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  <cell r="G69">
            <v>12.48</v>
          </cell>
          <cell r="J69">
            <v>0</v>
          </cell>
          <cell r="K69">
            <v>69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  <cell r="G70">
            <v>31.2</v>
          </cell>
          <cell r="J70">
            <v>0</v>
          </cell>
          <cell r="K70">
            <v>70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  <cell r="G71">
            <v>0</v>
          </cell>
          <cell r="J71">
            <v>0</v>
          </cell>
          <cell r="K71">
            <v>71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  <cell r="G72">
            <v>2.9751999999999996</v>
          </cell>
          <cell r="J72">
            <v>0</v>
          </cell>
          <cell r="K72">
            <v>72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  <cell r="G73">
            <v>1.79</v>
          </cell>
          <cell r="J73">
            <v>0</v>
          </cell>
          <cell r="K73">
            <v>73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  <cell r="G74">
            <v>0</v>
          </cell>
          <cell r="J74">
            <v>0</v>
          </cell>
          <cell r="K74">
            <v>74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  <cell r="G75">
            <v>12.64</v>
          </cell>
          <cell r="J75">
            <v>0</v>
          </cell>
          <cell r="K75">
            <v>75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  <cell r="G76">
            <v>0</v>
          </cell>
          <cell r="J76">
            <v>0</v>
          </cell>
          <cell r="K76">
            <v>76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  <cell r="G77">
            <v>1.1000000000000001</v>
          </cell>
          <cell r="J77">
            <v>0</v>
          </cell>
          <cell r="K77">
            <v>77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  <cell r="G78">
            <v>0</v>
          </cell>
          <cell r="J78">
            <v>0</v>
          </cell>
          <cell r="K78">
            <v>78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  <cell r="G79">
            <v>3.9</v>
          </cell>
          <cell r="J79">
            <v>0</v>
          </cell>
          <cell r="K79">
            <v>79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  <cell r="G80">
            <v>0.76560000000000006</v>
          </cell>
          <cell r="J80">
            <v>0</v>
          </cell>
          <cell r="K80">
            <v>80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  <cell r="G81">
            <v>0.68459999999999999</v>
          </cell>
          <cell r="J81">
            <v>0</v>
          </cell>
          <cell r="K81">
            <v>81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  <cell r="G82">
            <v>2.2915000000000001</v>
          </cell>
          <cell r="J82">
            <v>0</v>
          </cell>
          <cell r="K82">
            <v>82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  <cell r="G83">
            <v>1.34</v>
          </cell>
          <cell r="J83">
            <v>0</v>
          </cell>
          <cell r="K83">
            <v>83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  <cell r="G84">
            <v>17.27</v>
          </cell>
          <cell r="J84">
            <v>0</v>
          </cell>
          <cell r="K84">
            <v>84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  <cell r="G85">
            <v>21.77</v>
          </cell>
          <cell r="J85">
            <v>0</v>
          </cell>
          <cell r="K85">
            <v>85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  <cell r="G86">
            <v>0</v>
          </cell>
          <cell r="J86">
            <v>0</v>
          </cell>
          <cell r="K86">
            <v>86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  <cell r="G87">
            <v>95</v>
          </cell>
          <cell r="J87">
            <v>0</v>
          </cell>
          <cell r="K87">
            <v>87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  <cell r="G88">
            <v>0.95120000000000005</v>
          </cell>
          <cell r="J88">
            <v>0</v>
          </cell>
          <cell r="K88">
            <v>88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  <cell r="G89" t="str">
            <v>-</v>
          </cell>
          <cell r="J89">
            <v>0</v>
          </cell>
          <cell r="K89">
            <v>89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  <cell r="G90">
            <v>0</v>
          </cell>
          <cell r="J90">
            <v>0</v>
          </cell>
          <cell r="K90">
            <v>90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  <cell r="G91">
            <v>0.12</v>
          </cell>
          <cell r="J91">
            <v>0</v>
          </cell>
          <cell r="K91">
            <v>91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  <cell r="G92">
            <v>0.12</v>
          </cell>
          <cell r="J92">
            <v>0</v>
          </cell>
          <cell r="K92">
            <v>92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  <cell r="G93">
            <v>0.18729999999999999</v>
          </cell>
          <cell r="J93">
            <v>0</v>
          </cell>
          <cell r="K93">
            <v>93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94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  <cell r="G95" t="str">
            <v>-</v>
          </cell>
          <cell r="J95">
            <v>0</v>
          </cell>
          <cell r="K95">
            <v>95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  <cell r="G96" t="str">
            <v>-</v>
          </cell>
          <cell r="J96">
            <v>0</v>
          </cell>
          <cell r="K96">
            <v>96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  <cell r="G97" t="str">
            <v>-</v>
          </cell>
          <cell r="J97">
            <v>0</v>
          </cell>
          <cell r="K97">
            <v>97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  <cell r="G98" t="str">
            <v>-</v>
          </cell>
          <cell r="J98">
            <v>0</v>
          </cell>
          <cell r="K98">
            <v>98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  <cell r="G99" t="str">
            <v>-</v>
          </cell>
          <cell r="J99">
            <v>0</v>
          </cell>
          <cell r="K99">
            <v>99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  <cell r="G100" t="str">
            <v>-</v>
          </cell>
          <cell r="J100">
            <v>0</v>
          </cell>
          <cell r="K100">
            <v>100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  <cell r="G101" t="str">
            <v>-</v>
          </cell>
          <cell r="J101">
            <v>0</v>
          </cell>
          <cell r="K101">
            <v>101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  <cell r="G102" t="str">
            <v>-</v>
          </cell>
          <cell r="J102">
            <v>0</v>
          </cell>
          <cell r="K102">
            <v>102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  <cell r="G103" t="str">
            <v>-</v>
          </cell>
          <cell r="J103">
            <v>0</v>
          </cell>
          <cell r="K103">
            <v>103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  <cell r="G104" t="str">
            <v>-</v>
          </cell>
          <cell r="J104">
            <v>0</v>
          </cell>
          <cell r="K104">
            <v>104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  <cell r="G105" t="str">
            <v>-</v>
          </cell>
          <cell r="J105">
            <v>0</v>
          </cell>
          <cell r="K105">
            <v>105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  <cell r="G106" t="str">
            <v>-</v>
          </cell>
          <cell r="J106">
            <v>0</v>
          </cell>
          <cell r="K106">
            <v>106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  <cell r="G107" t="str">
            <v>-</v>
          </cell>
          <cell r="J107">
            <v>0</v>
          </cell>
          <cell r="K107">
            <v>107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  <cell r="G108" t="str">
            <v>-</v>
          </cell>
          <cell r="J108">
            <v>0</v>
          </cell>
          <cell r="K108">
            <v>108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  <cell r="G109" t="str">
            <v>-</v>
          </cell>
          <cell r="J109">
            <v>0</v>
          </cell>
          <cell r="K109">
            <v>109</v>
          </cell>
        </row>
        <row r="110">
          <cell r="A110" t="str">
            <v>PFV2EH</v>
          </cell>
          <cell r="B110" t="str">
            <v>EPDM_FV</v>
          </cell>
          <cell r="C110" t="str">
            <v>SASKIT</v>
          </cell>
          <cell r="D110">
            <v>247.94</v>
          </cell>
          <cell r="E110" t="str">
            <v>pc</v>
          </cell>
          <cell r="F110" t="str">
            <v>-</v>
          </cell>
          <cell r="G110" t="str">
            <v>-</v>
          </cell>
          <cell r="J110">
            <v>0</v>
          </cell>
          <cell r="K110">
            <v>110</v>
          </cell>
        </row>
        <row r="111">
          <cell r="A111" t="str">
            <v>PFV3EH3X2</v>
          </cell>
          <cell r="B111" t="str">
            <v>EPDM_FV</v>
          </cell>
          <cell r="C111" t="str">
            <v>SASKIT</v>
          </cell>
          <cell r="D111">
            <v>283.85000000000002</v>
          </cell>
          <cell r="E111" t="str">
            <v>pc</v>
          </cell>
          <cell r="F111" t="str">
            <v>-</v>
          </cell>
          <cell r="G111" t="str">
            <v>-</v>
          </cell>
          <cell r="H111">
            <v>0</v>
          </cell>
          <cell r="I111">
            <v>0</v>
          </cell>
          <cell r="J111">
            <v>0</v>
          </cell>
          <cell r="K111">
            <v>111</v>
          </cell>
        </row>
        <row r="112">
          <cell r="A112" t="str">
            <v>PFV4EH4X2</v>
          </cell>
          <cell r="B112" t="str">
            <v>EPDM_FV</v>
          </cell>
          <cell r="C112" t="str">
            <v>SASKIT</v>
          </cell>
          <cell r="D112">
            <v>342.6</v>
          </cell>
          <cell r="E112" t="str">
            <v>pc</v>
          </cell>
          <cell r="F112" t="str">
            <v>-</v>
          </cell>
          <cell r="G112" t="str">
            <v>-</v>
          </cell>
          <cell r="H112">
            <v>0</v>
          </cell>
          <cell r="I112">
            <v>0</v>
          </cell>
          <cell r="J112">
            <v>0</v>
          </cell>
          <cell r="K112">
            <v>112</v>
          </cell>
        </row>
        <row r="113">
          <cell r="A113" t="str">
            <v>PFV5EH4X2,5</v>
          </cell>
          <cell r="B113" t="str">
            <v>EPDM_FV</v>
          </cell>
          <cell r="C113" t="str">
            <v>SASKIT</v>
          </cell>
          <cell r="D113">
            <v>378.51</v>
          </cell>
          <cell r="E113" t="str">
            <v>pc</v>
          </cell>
          <cell r="F113" t="str">
            <v>-</v>
          </cell>
          <cell r="G113" t="str">
            <v>-</v>
          </cell>
          <cell r="I113">
            <v>0</v>
          </cell>
          <cell r="J113">
            <v>0</v>
          </cell>
          <cell r="K113">
            <v>113</v>
          </cell>
        </row>
        <row r="114">
          <cell r="A114" t="str">
            <v>PFV6EH4X3</v>
          </cell>
          <cell r="B114" t="str">
            <v>EPDM_FV</v>
          </cell>
          <cell r="C114" t="str">
            <v>SASKIT</v>
          </cell>
          <cell r="D114">
            <v>463.39</v>
          </cell>
          <cell r="E114" t="str">
            <v>pc</v>
          </cell>
          <cell r="F114" t="str">
            <v>-</v>
          </cell>
          <cell r="G114" t="str">
            <v>-</v>
          </cell>
          <cell r="J114">
            <v>0</v>
          </cell>
          <cell r="K114">
            <v>114</v>
          </cell>
        </row>
        <row r="115">
          <cell r="A115" t="str">
            <v>PFV6EH6X2</v>
          </cell>
          <cell r="B115" t="str">
            <v>EPDM_FV</v>
          </cell>
          <cell r="C115" t="str">
            <v>SASKIT</v>
          </cell>
          <cell r="D115">
            <v>479.06</v>
          </cell>
          <cell r="E115" t="str">
            <v>pc</v>
          </cell>
          <cell r="F115" t="str">
            <v>-</v>
          </cell>
          <cell r="G115" t="str">
            <v>-</v>
          </cell>
          <cell r="J115">
            <v>0</v>
          </cell>
          <cell r="K115">
            <v>115</v>
          </cell>
        </row>
        <row r="116">
          <cell r="A116" t="str">
            <v>PFV7EH4X3,5</v>
          </cell>
          <cell r="B116" t="str">
            <v>EPDM_FV</v>
          </cell>
          <cell r="C116" t="str">
            <v>SASKIT</v>
          </cell>
          <cell r="D116">
            <v>507.78</v>
          </cell>
          <cell r="E116" t="str">
            <v>pc</v>
          </cell>
          <cell r="F116" t="str">
            <v>-</v>
          </cell>
          <cell r="G116" t="str">
            <v>-</v>
          </cell>
          <cell r="J116">
            <v>0</v>
          </cell>
          <cell r="K116">
            <v>116</v>
          </cell>
        </row>
        <row r="117">
          <cell r="A117" t="str">
            <v>PFV6EH8X1,5</v>
          </cell>
          <cell r="B117" t="str">
            <v>EPDM_FV</v>
          </cell>
          <cell r="C117" t="str">
            <v>SASKIT</v>
          </cell>
          <cell r="D117">
            <v>513</v>
          </cell>
          <cell r="E117" t="str">
            <v>pc</v>
          </cell>
          <cell r="F117" t="str">
            <v>-</v>
          </cell>
          <cell r="G117" t="str">
            <v>-</v>
          </cell>
          <cell r="J117">
            <v>0</v>
          </cell>
          <cell r="K117">
            <v>117</v>
          </cell>
        </row>
        <row r="118">
          <cell r="A118" t="str">
            <v>PFV8EH4X4</v>
          </cell>
          <cell r="B118" t="str">
            <v>EPDM_FV</v>
          </cell>
          <cell r="C118" t="str">
            <v>SASKIT</v>
          </cell>
          <cell r="D118">
            <v>552.17999999999995</v>
          </cell>
          <cell r="E118" t="str">
            <v>pc</v>
          </cell>
          <cell r="F118" t="str">
            <v>-</v>
          </cell>
          <cell r="G118" t="str">
            <v>-</v>
          </cell>
          <cell r="J118">
            <v>0</v>
          </cell>
          <cell r="K118">
            <v>118</v>
          </cell>
        </row>
        <row r="119">
          <cell r="A119" t="str">
            <v>PFV9EH4X4,5</v>
          </cell>
          <cell r="B119" t="str">
            <v>EPDM_FV</v>
          </cell>
          <cell r="C119" t="str">
            <v>SASKIT</v>
          </cell>
          <cell r="D119">
            <v>552.17999999999995</v>
          </cell>
          <cell r="E119" t="str">
            <v>pc</v>
          </cell>
          <cell r="F119" t="str">
            <v>-</v>
          </cell>
          <cell r="G119" t="str">
            <v>-</v>
          </cell>
          <cell r="H119">
            <v>0</v>
          </cell>
          <cell r="I119">
            <v>0</v>
          </cell>
          <cell r="J119">
            <v>0</v>
          </cell>
          <cell r="K119">
            <v>119</v>
          </cell>
        </row>
        <row r="120">
          <cell r="A120" t="str">
            <v>PFV8EH8X2</v>
          </cell>
          <cell r="B120" t="str">
            <v>EPDM_FV</v>
          </cell>
          <cell r="C120" t="str">
            <v>SASKIT</v>
          </cell>
          <cell r="D120">
            <v>583.51</v>
          </cell>
          <cell r="E120" t="str">
            <v>pc</v>
          </cell>
          <cell r="F120" t="str">
            <v>-</v>
          </cell>
          <cell r="G120" t="str">
            <v>-</v>
          </cell>
          <cell r="H120">
            <v>0</v>
          </cell>
          <cell r="I120">
            <v>0</v>
          </cell>
          <cell r="J120">
            <v>0</v>
          </cell>
          <cell r="K120">
            <v>120</v>
          </cell>
        </row>
        <row r="121">
          <cell r="A121" t="str">
            <v>PFV10EH4X5</v>
          </cell>
          <cell r="B121" t="str">
            <v>EPDM_FV</v>
          </cell>
          <cell r="C121" t="str">
            <v>SASKIT</v>
          </cell>
          <cell r="D121">
            <v>595.85</v>
          </cell>
          <cell r="E121" t="str">
            <v>pc</v>
          </cell>
          <cell r="F121" t="str">
            <v>-</v>
          </cell>
          <cell r="G121" t="str">
            <v>-</v>
          </cell>
          <cell r="H121">
            <v>0</v>
          </cell>
          <cell r="I121">
            <v>0</v>
          </cell>
          <cell r="J121">
            <v>0</v>
          </cell>
          <cell r="K121">
            <v>121</v>
          </cell>
        </row>
        <row r="122">
          <cell r="A122" t="str">
            <v>PFV10EH8X2,5</v>
          </cell>
          <cell r="B122" t="str">
            <v>EPDM_FV</v>
          </cell>
          <cell r="C122" t="str">
            <v>SASKIT</v>
          </cell>
          <cell r="D122">
            <v>641.71</v>
          </cell>
          <cell r="E122" t="str">
            <v>pc</v>
          </cell>
          <cell r="F122" t="str">
            <v>-</v>
          </cell>
          <cell r="G122" t="str">
            <v>-</v>
          </cell>
          <cell r="H122">
            <v>0</v>
          </cell>
          <cell r="I122">
            <v>0</v>
          </cell>
          <cell r="J122">
            <v>0</v>
          </cell>
          <cell r="K122">
            <v>122</v>
          </cell>
        </row>
        <row r="123">
          <cell r="A123" t="str">
            <v>PFV12EH6X4</v>
          </cell>
          <cell r="B123" t="str">
            <v>EPDM_FV</v>
          </cell>
          <cell r="C123" t="str">
            <v>SASKIT</v>
          </cell>
          <cell r="D123">
            <v>704.95</v>
          </cell>
          <cell r="E123" t="str">
            <v>pc</v>
          </cell>
          <cell r="F123" t="str">
            <v>-</v>
          </cell>
          <cell r="G123" t="str">
            <v>-</v>
          </cell>
          <cell r="H123">
            <v>0</v>
          </cell>
          <cell r="I123">
            <v>0</v>
          </cell>
          <cell r="J123">
            <v>0</v>
          </cell>
          <cell r="K123">
            <v>123</v>
          </cell>
        </row>
        <row r="124">
          <cell r="A124" t="str">
            <v>PFV14EH8X3,5</v>
          </cell>
          <cell r="B124" t="str">
            <v>EPDM_FV</v>
          </cell>
          <cell r="C124" t="str">
            <v>SASKIT</v>
          </cell>
          <cell r="D124">
            <v>782.6</v>
          </cell>
          <cell r="E124" t="str">
            <v>pc</v>
          </cell>
          <cell r="F124" t="str">
            <v>-</v>
          </cell>
          <cell r="G124" t="str">
            <v>-</v>
          </cell>
          <cell r="H124">
            <v>0</v>
          </cell>
          <cell r="I124">
            <v>0</v>
          </cell>
          <cell r="J124">
            <v>0</v>
          </cell>
          <cell r="K124">
            <v>124</v>
          </cell>
        </row>
        <row r="125">
          <cell r="A125" t="str">
            <v>PFV10EH10X2</v>
          </cell>
          <cell r="B125" t="str">
            <v>EPDM_FV</v>
          </cell>
          <cell r="C125" t="str">
            <v>SASKIT</v>
          </cell>
          <cell r="D125">
            <v>783.3</v>
          </cell>
          <cell r="E125" t="str">
            <v>pc</v>
          </cell>
          <cell r="F125" t="str">
            <v>-</v>
          </cell>
          <cell r="G125" t="str">
            <v>-</v>
          </cell>
          <cell r="J125">
            <v>0</v>
          </cell>
          <cell r="K125">
            <v>125</v>
          </cell>
        </row>
        <row r="126">
          <cell r="A126" t="str">
            <v>PFV14EH7X4</v>
          </cell>
          <cell r="B126" t="str">
            <v>EPDM_FV</v>
          </cell>
          <cell r="C126" t="str">
            <v>SASKIT</v>
          </cell>
          <cell r="D126">
            <v>802.88</v>
          </cell>
          <cell r="E126" t="str">
            <v>pc</v>
          </cell>
          <cell r="F126" t="str">
            <v>-</v>
          </cell>
          <cell r="G126" t="str">
            <v>-</v>
          </cell>
          <cell r="J126">
            <v>0</v>
          </cell>
          <cell r="K126">
            <v>126</v>
          </cell>
        </row>
        <row r="127">
          <cell r="A127" t="str">
            <v>PFV16EH8X4</v>
          </cell>
          <cell r="B127" t="str">
            <v>EPDM_FV</v>
          </cell>
          <cell r="C127" t="str">
            <v>SASKIT</v>
          </cell>
          <cell r="D127">
            <v>841.31</v>
          </cell>
          <cell r="E127" t="str">
            <v>pc</v>
          </cell>
          <cell r="F127" t="str">
            <v>-</v>
          </cell>
          <cell r="G127" t="str">
            <v>-</v>
          </cell>
          <cell r="J127">
            <v>0</v>
          </cell>
          <cell r="K127">
            <v>127</v>
          </cell>
        </row>
        <row r="128">
          <cell r="A128" t="str">
            <v>PFV18EH8X4,5</v>
          </cell>
          <cell r="B128" t="str">
            <v>EPDM_FV</v>
          </cell>
          <cell r="C128" t="str">
            <v>SASKIT</v>
          </cell>
          <cell r="D128">
            <v>1038.8800000000001</v>
          </cell>
          <cell r="E128" t="str">
            <v>pc</v>
          </cell>
          <cell r="F128" t="str">
            <v>-</v>
          </cell>
          <cell r="G128" t="str">
            <v>-</v>
          </cell>
          <cell r="J128">
            <v>0</v>
          </cell>
          <cell r="K128">
            <v>128</v>
          </cell>
        </row>
        <row r="129">
          <cell r="A129" t="str">
            <v>PFV18EH9X4</v>
          </cell>
          <cell r="B129" t="str">
            <v>EPDM_FV</v>
          </cell>
          <cell r="C129" t="str">
            <v>SASKIT</v>
          </cell>
          <cell r="D129">
            <v>1068.33</v>
          </cell>
          <cell r="E129" t="str">
            <v>pc</v>
          </cell>
          <cell r="F129" t="str">
            <v>-</v>
          </cell>
          <cell r="G129" t="str">
            <v>-</v>
          </cell>
          <cell r="J129">
            <v>0</v>
          </cell>
          <cell r="K129">
            <v>129</v>
          </cell>
        </row>
        <row r="130">
          <cell r="A130" t="str">
            <v>PFV20EH8X5</v>
          </cell>
          <cell r="B130" t="str">
            <v>EPDM_FV</v>
          </cell>
          <cell r="C130" t="str">
            <v>SASKIT</v>
          </cell>
          <cell r="D130">
            <v>1069.33</v>
          </cell>
          <cell r="E130" t="str">
            <v>pc</v>
          </cell>
          <cell r="F130" t="str">
            <v>-</v>
          </cell>
          <cell r="G130" t="str">
            <v>-</v>
          </cell>
          <cell r="J130">
            <v>0</v>
          </cell>
          <cell r="K130">
            <v>130</v>
          </cell>
        </row>
        <row r="131">
          <cell r="A131" t="str">
            <v>PFV20EH10X4</v>
          </cell>
          <cell r="B131" t="str">
            <v>EPDM_FV</v>
          </cell>
          <cell r="C131" t="str">
            <v>SASKIT</v>
          </cell>
          <cell r="D131">
            <v>1120.44</v>
          </cell>
          <cell r="E131" t="str">
            <v>pc</v>
          </cell>
          <cell r="F131" t="str">
            <v>-</v>
          </cell>
          <cell r="G131" t="str">
            <v>-</v>
          </cell>
          <cell r="J131">
            <v>0</v>
          </cell>
          <cell r="K131">
            <v>131</v>
          </cell>
        </row>
        <row r="132">
          <cell r="A132" t="str">
            <v>tuyau DIA 50</v>
          </cell>
          <cell r="B132" t="str">
            <v>EVACUATION_DIA_50</v>
          </cell>
          <cell r="C132" t="str">
            <v>PUM</v>
          </cell>
          <cell r="D132">
            <v>2.14</v>
          </cell>
          <cell r="E132" t="str">
            <v>pc</v>
          </cell>
          <cell r="F132" t="str">
            <v>-</v>
          </cell>
          <cell r="G132">
            <v>2.14</v>
          </cell>
          <cell r="J132">
            <v>0</v>
          </cell>
          <cell r="K132">
            <v>132</v>
          </cell>
        </row>
        <row r="133">
          <cell r="A133" t="str">
            <v>Manchon evac 50</v>
          </cell>
          <cell r="B133" t="str">
            <v>EVACUATION_DIA_50</v>
          </cell>
          <cell r="C133" t="str">
            <v>PUM</v>
          </cell>
          <cell r="D133">
            <v>0.73</v>
          </cell>
          <cell r="E133" t="str">
            <v>pc</v>
          </cell>
          <cell r="F133" t="str">
            <v>-</v>
          </cell>
          <cell r="G133">
            <v>0.73</v>
          </cell>
          <cell r="J133">
            <v>0</v>
          </cell>
          <cell r="K133">
            <v>133</v>
          </cell>
        </row>
        <row r="134">
          <cell r="A134" t="str">
            <v>bouchon evac 50</v>
          </cell>
          <cell r="B134" t="str">
            <v>EVACUATION_DIA_50</v>
          </cell>
          <cell r="C134" t="str">
            <v>PUM</v>
          </cell>
          <cell r="D134">
            <v>1.1599999999999999</v>
          </cell>
          <cell r="E134" t="str">
            <v>pc</v>
          </cell>
          <cell r="F134" t="str">
            <v>-</v>
          </cell>
          <cell r="G134">
            <v>1.1599999999999999</v>
          </cell>
          <cell r="J134">
            <v>0</v>
          </cell>
          <cell r="K134">
            <v>134</v>
          </cell>
        </row>
        <row r="135">
          <cell r="A135" t="str">
            <v>Coude 45° MF</v>
          </cell>
          <cell r="B135" t="str">
            <v>EVACUATION_DIA_50</v>
          </cell>
          <cell r="C135" t="str">
            <v>PUM</v>
          </cell>
          <cell r="D135">
            <v>1.08</v>
          </cell>
          <cell r="E135" t="str">
            <v>pc</v>
          </cell>
          <cell r="F135" t="str">
            <v>-</v>
          </cell>
          <cell r="G135">
            <v>1.08</v>
          </cell>
          <cell r="J135">
            <v>0</v>
          </cell>
          <cell r="K135">
            <v>135</v>
          </cell>
        </row>
        <row r="136">
          <cell r="A136" t="str">
            <v>Coude 90° MF</v>
          </cell>
          <cell r="B136" t="str">
            <v>EVACUATION_DIA_50</v>
          </cell>
          <cell r="C136" t="str">
            <v>PUM</v>
          </cell>
          <cell r="D136">
            <v>1.42</v>
          </cell>
          <cell r="E136" t="str">
            <v>pc</v>
          </cell>
          <cell r="F136" t="str">
            <v>-</v>
          </cell>
          <cell r="G136">
            <v>1.42</v>
          </cell>
          <cell r="J136">
            <v>0</v>
          </cell>
          <cell r="K136">
            <v>136</v>
          </cell>
        </row>
        <row r="137">
          <cell r="A137" t="str">
            <v>Y 45°</v>
          </cell>
          <cell r="B137" t="str">
            <v>EVACUATION_DIA_50</v>
          </cell>
          <cell r="C137" t="str">
            <v>PUM</v>
          </cell>
          <cell r="D137">
            <v>2.93</v>
          </cell>
          <cell r="E137" t="str">
            <v>pc</v>
          </cell>
          <cell r="F137" t="str">
            <v>-</v>
          </cell>
          <cell r="G137">
            <v>2.93</v>
          </cell>
          <cell r="J137">
            <v>0</v>
          </cell>
          <cell r="K137">
            <v>137</v>
          </cell>
        </row>
        <row r="138">
          <cell r="A138" t="str">
            <v>T90°MF</v>
          </cell>
          <cell r="B138" t="str">
            <v>EVACUATION_DIA_50</v>
          </cell>
          <cell r="C138" t="str">
            <v>PUM</v>
          </cell>
          <cell r="D138">
            <v>2.95</v>
          </cell>
          <cell r="E138" t="str">
            <v>pc</v>
          </cell>
          <cell r="F138" t="str">
            <v>-</v>
          </cell>
          <cell r="G138">
            <v>2.95</v>
          </cell>
          <cell r="J138">
            <v>0</v>
          </cell>
          <cell r="K138">
            <v>138</v>
          </cell>
        </row>
        <row r="139">
          <cell r="A139" t="str">
            <v>stonepanel</v>
          </cell>
          <cell r="B139" t="str">
            <v>FINITION</v>
          </cell>
          <cell r="C139" t="str">
            <v>CUPA</v>
          </cell>
          <cell r="D139">
            <v>64.739999999999995</v>
          </cell>
          <cell r="E139" t="str">
            <v>pc</v>
          </cell>
          <cell r="F139" t="str">
            <v>-</v>
          </cell>
          <cell r="G139">
            <v>64.739999999999995</v>
          </cell>
          <cell r="J139">
            <v>0</v>
          </cell>
          <cell r="K139">
            <v>139</v>
          </cell>
        </row>
        <row r="140">
          <cell r="A140" t="str">
            <v>Palis de shiste l50 cm L 1m</v>
          </cell>
          <cell r="B140" t="str">
            <v>FINITION</v>
          </cell>
          <cell r="C140" t="str">
            <v>CUPA</v>
          </cell>
          <cell r="D140">
            <v>21.06</v>
          </cell>
          <cell r="E140" t="str">
            <v>pc</v>
          </cell>
          <cell r="F140" t="str">
            <v>-</v>
          </cell>
          <cell r="G140">
            <v>21.06</v>
          </cell>
          <cell r="J140">
            <v>0</v>
          </cell>
          <cell r="K140">
            <v>140</v>
          </cell>
        </row>
        <row r="141">
          <cell r="A141" t="str">
            <v>Palis de shiste l50cm L 1,5 m</v>
          </cell>
          <cell r="B141" t="str">
            <v>FINITION</v>
          </cell>
          <cell r="C141" t="str">
            <v>CUPA</v>
          </cell>
          <cell r="D141">
            <v>33.54</v>
          </cell>
          <cell r="E141" t="str">
            <v>pc</v>
          </cell>
          <cell r="F141" t="str">
            <v>-</v>
          </cell>
          <cell r="G141">
            <v>33.54</v>
          </cell>
          <cell r="J141">
            <v>0</v>
          </cell>
          <cell r="K141">
            <v>141</v>
          </cell>
        </row>
        <row r="142">
          <cell r="A142" t="str">
            <v>Palis de shiste l 50 cm L 2 m</v>
          </cell>
          <cell r="B142" t="str">
            <v>FINITION</v>
          </cell>
          <cell r="C142" t="str">
            <v>CUPA</v>
          </cell>
          <cell r="D142">
            <v>54.6</v>
          </cell>
          <cell r="E142" t="str">
            <v>pc</v>
          </cell>
          <cell r="F142" t="str">
            <v>-</v>
          </cell>
          <cell r="G142">
            <v>54.6</v>
          </cell>
          <cell r="J142">
            <v>0</v>
          </cell>
          <cell r="K142">
            <v>142</v>
          </cell>
        </row>
        <row r="143">
          <cell r="A143" t="str">
            <v>Palis de shiste l 50 cm L 2,5 m</v>
          </cell>
          <cell r="B143" t="str">
            <v>FINITION</v>
          </cell>
          <cell r="C143" t="str">
            <v>CUPA</v>
          </cell>
          <cell r="D143">
            <v>67.86</v>
          </cell>
          <cell r="E143" t="str">
            <v>pc</v>
          </cell>
          <cell r="F143" t="str">
            <v>-</v>
          </cell>
          <cell r="G143">
            <v>67.86</v>
          </cell>
          <cell r="J143">
            <v>0</v>
          </cell>
          <cell r="K143">
            <v>143</v>
          </cell>
        </row>
        <row r="144">
          <cell r="A144" t="str">
            <v>DALLE quartzite noir 4 à 6 cm 50/50 cm</v>
          </cell>
          <cell r="B144" t="str">
            <v>FINITION</v>
          </cell>
          <cell r="C144" t="str">
            <v>CUPA</v>
          </cell>
          <cell r="D144">
            <v>14.82</v>
          </cell>
          <cell r="E144" t="str">
            <v>pc</v>
          </cell>
          <cell r="F144" t="str">
            <v>-</v>
          </cell>
          <cell r="G144">
            <v>14.82</v>
          </cell>
          <cell r="H144">
            <v>0</v>
          </cell>
          <cell r="I144">
            <v>0</v>
          </cell>
          <cell r="J144">
            <v>0</v>
          </cell>
          <cell r="K144">
            <v>144</v>
          </cell>
        </row>
        <row r="145">
          <cell r="A145" t="str">
            <v>DALLE quartzite noir 4 à 6 cm 60/30 cm</v>
          </cell>
          <cell r="B145" t="str">
            <v>FINITION</v>
          </cell>
          <cell r="C145" t="str">
            <v>CUPA</v>
          </cell>
          <cell r="D145">
            <v>9.36</v>
          </cell>
          <cell r="E145" t="str">
            <v>pc</v>
          </cell>
          <cell r="F145" t="str">
            <v>-</v>
          </cell>
          <cell r="G145">
            <v>9.36</v>
          </cell>
          <cell r="J145">
            <v>0</v>
          </cell>
          <cell r="K145">
            <v>145</v>
          </cell>
        </row>
        <row r="146">
          <cell r="A146" t="str">
            <v>DALLE RECONSTITUEE</v>
          </cell>
          <cell r="B146" t="str">
            <v>FINITION</v>
          </cell>
          <cell r="C146">
            <v>0</v>
          </cell>
          <cell r="D146" t="str">
            <v>-</v>
          </cell>
          <cell r="E146" t="str">
            <v>pc</v>
          </cell>
          <cell r="F146" t="str">
            <v>-</v>
          </cell>
          <cell r="G146" t="str">
            <v>-</v>
          </cell>
          <cell r="J146">
            <v>0</v>
          </cell>
          <cell r="K146">
            <v>146</v>
          </cell>
        </row>
        <row r="147">
          <cell r="A147" t="str">
            <v>COLLE</v>
          </cell>
          <cell r="B147" t="str">
            <v>Fournitures</v>
          </cell>
          <cell r="C147" t="str">
            <v>PUM</v>
          </cell>
          <cell r="D147">
            <v>12</v>
          </cell>
          <cell r="E147" t="str">
            <v>pc</v>
          </cell>
          <cell r="F147" t="str">
            <v>-</v>
          </cell>
          <cell r="G147">
            <v>12</v>
          </cell>
          <cell r="J147">
            <v>0</v>
          </cell>
          <cell r="K147">
            <v>147</v>
          </cell>
        </row>
        <row r="148">
          <cell r="A148" t="str">
            <v>DECAPANT</v>
          </cell>
          <cell r="B148" t="str">
            <v>Fournitures</v>
          </cell>
          <cell r="C148" t="str">
            <v>PUM</v>
          </cell>
          <cell r="D148">
            <v>11</v>
          </cell>
          <cell r="E148" t="str">
            <v>pc</v>
          </cell>
          <cell r="F148" t="str">
            <v>-</v>
          </cell>
          <cell r="G148">
            <v>11</v>
          </cell>
          <cell r="J148">
            <v>0</v>
          </cell>
          <cell r="K148">
            <v>148</v>
          </cell>
        </row>
        <row r="149">
          <cell r="A149" t="str">
            <v>Lubrifiant</v>
          </cell>
          <cell r="B149" t="str">
            <v>Fournitures</v>
          </cell>
          <cell r="C149" t="str">
            <v>PUM</v>
          </cell>
          <cell r="D149">
            <v>39.97</v>
          </cell>
          <cell r="E149" t="str">
            <v>pc</v>
          </cell>
          <cell r="F149" t="str">
            <v>-</v>
          </cell>
          <cell r="G149">
            <v>39.97</v>
          </cell>
          <cell r="J149">
            <v>0</v>
          </cell>
          <cell r="K149">
            <v>149</v>
          </cell>
        </row>
        <row r="150">
          <cell r="A150" t="str">
            <v>Ruban Teflon</v>
          </cell>
          <cell r="B150" t="str">
            <v>Fournitures</v>
          </cell>
          <cell r="C150" t="str">
            <v>PUM</v>
          </cell>
          <cell r="D150">
            <v>1.03</v>
          </cell>
          <cell r="E150" t="str">
            <v>pc</v>
          </cell>
          <cell r="F150" t="str">
            <v>-</v>
          </cell>
          <cell r="G150">
            <v>1.03</v>
          </cell>
          <cell r="J150">
            <v>0</v>
          </cell>
          <cell r="K150">
            <v>150</v>
          </cell>
        </row>
        <row r="151">
          <cell r="A151" t="str">
            <v>Bombe peinture blanche</v>
          </cell>
          <cell r="B151" t="str">
            <v>Fournitures</v>
          </cell>
          <cell r="C151" t="str">
            <v>PUM</v>
          </cell>
          <cell r="D151">
            <v>4.63</v>
          </cell>
          <cell r="E151" t="str">
            <v>pc</v>
          </cell>
          <cell r="F151" t="str">
            <v>-</v>
          </cell>
          <cell r="G151">
            <v>4.63</v>
          </cell>
          <cell r="J151">
            <v>0</v>
          </cell>
          <cell r="K151">
            <v>151</v>
          </cell>
        </row>
        <row r="152">
          <cell r="A152" t="str">
            <v>CHASSE AQUATIRIS 30 L</v>
          </cell>
          <cell r="B152" t="str">
            <v>CHASSES</v>
          </cell>
          <cell r="C152" t="str">
            <v>SASKIT</v>
          </cell>
          <cell r="D152">
            <v>650</v>
          </cell>
          <cell r="E152" t="str">
            <v>pc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152</v>
          </cell>
        </row>
        <row r="153">
          <cell r="A153" t="str">
            <v>CHASSE INEAUTECH 100L</v>
          </cell>
          <cell r="B153" t="str">
            <v>CHASSES</v>
          </cell>
          <cell r="C153" t="str">
            <v>SASKIT</v>
          </cell>
          <cell r="D153">
            <v>980</v>
          </cell>
          <cell r="E153" t="str">
            <v>pc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153</v>
          </cell>
        </row>
        <row r="154">
          <cell r="A154" t="str">
            <v>BASCULEUR ROTATIF INOX NAVE 26 L</v>
          </cell>
          <cell r="B154" t="str">
            <v>CHASSES</v>
          </cell>
          <cell r="C154" t="str">
            <v>SASKIT</v>
          </cell>
          <cell r="D154">
            <v>1035</v>
          </cell>
          <cell r="E154" t="str">
            <v>pc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154</v>
          </cell>
        </row>
        <row r="155">
          <cell r="A155" t="str">
            <v>BASCULEUR ROTATIF INOX NAVE 39 L</v>
          </cell>
          <cell r="B155" t="str">
            <v>CHASSES</v>
          </cell>
          <cell r="C155" t="str">
            <v>SASKIT</v>
          </cell>
          <cell r="D155">
            <v>1265</v>
          </cell>
          <cell r="E155" t="str">
            <v>pc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155</v>
          </cell>
        </row>
        <row r="156">
          <cell r="A156" t="str">
            <v>BASCULEUR ROTATIF INOX NAVE 80 L</v>
          </cell>
          <cell r="B156" t="str">
            <v>CHASSES</v>
          </cell>
          <cell r="C156" t="str">
            <v>SASKIT</v>
          </cell>
          <cell r="D156">
            <v>2758</v>
          </cell>
          <cell r="E156" t="str">
            <v>pc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156</v>
          </cell>
        </row>
        <row r="157">
          <cell r="A157" t="str">
            <v>Géotextile 50 cm -100 m</v>
          </cell>
          <cell r="B157" t="str">
            <v>GEOTEXTILE</v>
          </cell>
          <cell r="C157" t="str">
            <v>PUM</v>
          </cell>
          <cell r="D157">
            <v>0.67459999999999998</v>
          </cell>
          <cell r="E157" t="str">
            <v>m²</v>
          </cell>
          <cell r="F157" t="str">
            <v>-</v>
          </cell>
          <cell r="G157">
            <v>0.67459999999999998</v>
          </cell>
          <cell r="J157">
            <v>0</v>
          </cell>
          <cell r="K157">
            <v>157</v>
          </cell>
        </row>
        <row r="158">
          <cell r="A158" t="str">
            <v>Géotextile 150g/m² -  100 m</v>
          </cell>
          <cell r="B158" t="str">
            <v>GEOTEXTILE</v>
          </cell>
          <cell r="C158" t="str">
            <v>PUM</v>
          </cell>
          <cell r="D158">
            <v>0.83</v>
          </cell>
          <cell r="E158" t="str">
            <v>m²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158</v>
          </cell>
        </row>
        <row r="159">
          <cell r="A159" t="str">
            <v>Géotextile 1m – 50m</v>
          </cell>
          <cell r="B159" t="str">
            <v>GEOTEXTILE</v>
          </cell>
          <cell r="C159" t="str">
            <v>PUM</v>
          </cell>
          <cell r="D159">
            <v>1.2863999999999998</v>
          </cell>
          <cell r="E159" t="str">
            <v>m²</v>
          </cell>
          <cell r="F159" t="str">
            <v>-</v>
          </cell>
          <cell r="G159">
            <v>1.2863999999999998</v>
          </cell>
          <cell r="J159">
            <v>0</v>
          </cell>
          <cell r="K159">
            <v>159</v>
          </cell>
        </row>
        <row r="160">
          <cell r="A160" t="str">
            <v>Géotextile 1m – 25m</v>
          </cell>
          <cell r="B160" t="str">
            <v>GEOTEXTILE</v>
          </cell>
          <cell r="C160" t="str">
            <v>PUM</v>
          </cell>
          <cell r="D160">
            <v>2.6439999999999997</v>
          </cell>
          <cell r="E160" t="str">
            <v>m²</v>
          </cell>
          <cell r="F160" t="str">
            <v>-</v>
          </cell>
          <cell r="G160">
            <v>2.6439999999999997</v>
          </cell>
          <cell r="J160">
            <v>0</v>
          </cell>
          <cell r="K160">
            <v>160</v>
          </cell>
        </row>
        <row r="161">
          <cell r="A161" t="str">
            <v>SCIE CLOCHE ¢ 60</v>
          </cell>
          <cell r="B161" t="str">
            <v>Outillage</v>
          </cell>
          <cell r="C161" t="str">
            <v>SASKIT</v>
          </cell>
          <cell r="D161">
            <v>36.29</v>
          </cell>
          <cell r="E161" t="str">
            <v>pc</v>
          </cell>
          <cell r="F161" t="str">
            <v>-</v>
          </cell>
          <cell r="G161" t="str">
            <v>-</v>
          </cell>
          <cell r="J161">
            <v>0</v>
          </cell>
          <cell r="K161">
            <v>161</v>
          </cell>
        </row>
        <row r="162">
          <cell r="A162" t="str">
            <v>SCIE CLOCHE ¢ 70</v>
          </cell>
          <cell r="B162" t="str">
            <v>Outillage</v>
          </cell>
          <cell r="C162" t="str">
            <v>SASKIT</v>
          </cell>
          <cell r="D162">
            <v>37.409999999999997</v>
          </cell>
          <cell r="E162" t="str">
            <v>pc</v>
          </cell>
          <cell r="F162" t="str">
            <v>-</v>
          </cell>
          <cell r="G162" t="str">
            <v>-</v>
          </cell>
          <cell r="J162">
            <v>0</v>
          </cell>
          <cell r="K162">
            <v>162</v>
          </cell>
        </row>
        <row r="163">
          <cell r="A163" t="str">
            <v>pointe de diamant 50 x50 cm</v>
          </cell>
          <cell r="B163" t="str">
            <v>PIGEON_MATERIAUX</v>
          </cell>
          <cell r="C163" t="str">
            <v>PIGEON</v>
          </cell>
          <cell r="D163">
            <v>32.18</v>
          </cell>
          <cell r="E163" t="str">
            <v>pc</v>
          </cell>
          <cell r="F163" t="str">
            <v>-</v>
          </cell>
          <cell r="G163">
            <v>32.18</v>
          </cell>
          <cell r="J163">
            <v>0</v>
          </cell>
          <cell r="K163">
            <v>163</v>
          </cell>
        </row>
        <row r="164">
          <cell r="A164" t="str">
            <v>boite pluviale béton 25x25</v>
          </cell>
          <cell r="B164" t="str">
            <v>PIGEON_MATERIAUX</v>
          </cell>
          <cell r="C164" t="str">
            <v>PIGEON</v>
          </cell>
          <cell r="D164">
            <v>7.11</v>
          </cell>
          <cell r="E164" t="str">
            <v>pc</v>
          </cell>
          <cell r="F164" t="str">
            <v>-</v>
          </cell>
          <cell r="G164">
            <v>7.11</v>
          </cell>
          <cell r="J164">
            <v>0</v>
          </cell>
          <cell r="K164">
            <v>164</v>
          </cell>
        </row>
        <row r="165">
          <cell r="A165" t="str">
            <v>rehausse béton 25 x 25</v>
          </cell>
          <cell r="B165" t="str">
            <v>PIGEON_MATERIAUX</v>
          </cell>
          <cell r="C165" t="str">
            <v>PIGEON</v>
          </cell>
          <cell r="D165">
            <v>8.93</v>
          </cell>
          <cell r="E165" t="str">
            <v>pc</v>
          </cell>
          <cell r="F165" t="str">
            <v>-</v>
          </cell>
          <cell r="G165" t="str">
            <v>-</v>
          </cell>
          <cell r="J165">
            <v>0</v>
          </cell>
          <cell r="K165">
            <v>165</v>
          </cell>
        </row>
        <row r="166">
          <cell r="A166" t="str">
            <v>Couvercle 25/25</v>
          </cell>
          <cell r="B166" t="str">
            <v>PIGEON_MATERIAUX</v>
          </cell>
          <cell r="C166" t="str">
            <v>PIGEON</v>
          </cell>
          <cell r="D166">
            <v>3.13</v>
          </cell>
          <cell r="E166" t="str">
            <v>pc</v>
          </cell>
          <cell r="F166" t="str">
            <v>-</v>
          </cell>
          <cell r="G166">
            <v>3.13</v>
          </cell>
          <cell r="J166">
            <v>0</v>
          </cell>
          <cell r="K166">
            <v>166</v>
          </cell>
        </row>
        <row r="167">
          <cell r="A167" t="str">
            <v>Plaque cloture béton h25</v>
          </cell>
          <cell r="B167" t="str">
            <v>PIGEON_MATERIAUX</v>
          </cell>
          <cell r="C167" t="str">
            <v>PIGEON</v>
          </cell>
          <cell r="D167">
            <v>4.415</v>
          </cell>
          <cell r="E167" t="str">
            <v>ml</v>
          </cell>
          <cell r="F167" t="str">
            <v>-</v>
          </cell>
          <cell r="G167">
            <v>4.415</v>
          </cell>
          <cell r="J167">
            <v>0</v>
          </cell>
          <cell r="K167">
            <v>167</v>
          </cell>
        </row>
        <row r="168">
          <cell r="A168" t="str">
            <v xml:space="preserve"> Plaque cloture béton h50</v>
          </cell>
          <cell r="B168" t="str">
            <v>PIGEON_MATERIAUX</v>
          </cell>
          <cell r="C168" t="str">
            <v>PIGEON</v>
          </cell>
          <cell r="D168">
            <v>6.74</v>
          </cell>
          <cell r="E168" t="str">
            <v>ml</v>
          </cell>
          <cell r="F168" t="str">
            <v>-</v>
          </cell>
          <cell r="G168">
            <v>6.74</v>
          </cell>
          <cell r="J168">
            <v>0</v>
          </cell>
          <cell r="K168">
            <v>168</v>
          </cell>
        </row>
        <row r="169">
          <cell r="A169" t="str">
            <v>Béton prêt à l'emploi -25 kg</v>
          </cell>
          <cell r="B169" t="str">
            <v>PIGEON_MATERIAUX</v>
          </cell>
          <cell r="C169" t="str">
            <v>PIGEON</v>
          </cell>
          <cell r="D169">
            <v>7.93</v>
          </cell>
          <cell r="E169" t="str">
            <v>pc</v>
          </cell>
          <cell r="F169" t="str">
            <v>-</v>
          </cell>
          <cell r="G169">
            <v>7.93</v>
          </cell>
          <cell r="J169">
            <v>0</v>
          </cell>
          <cell r="K169">
            <v>169</v>
          </cell>
        </row>
        <row r="170">
          <cell r="A170" t="str">
            <v>Ecolat h 14 cm L 25 m + piquets</v>
          </cell>
          <cell r="B170" t="str">
            <v>PIGEON_MATERIAUX</v>
          </cell>
          <cell r="C170" t="str">
            <v>PIGEON</v>
          </cell>
          <cell r="D170">
            <v>6</v>
          </cell>
          <cell r="E170" t="str">
            <v>ml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170</v>
          </cell>
        </row>
        <row r="171">
          <cell r="A171" t="str">
            <v>Mortier prêt à l'emploi</v>
          </cell>
          <cell r="B171" t="str">
            <v>PIGEON_MATERIAUX</v>
          </cell>
          <cell r="C171" t="str">
            <v>PIGEON</v>
          </cell>
          <cell r="D171">
            <v>7.52</v>
          </cell>
          <cell r="E171" t="str">
            <v>pc</v>
          </cell>
          <cell r="F171" t="str">
            <v>-</v>
          </cell>
          <cell r="G171">
            <v>7.52</v>
          </cell>
          <cell r="J171">
            <v>0</v>
          </cell>
          <cell r="K171">
            <v>171</v>
          </cell>
        </row>
        <row r="172">
          <cell r="A172" t="str">
            <v>Hippuris vulgaris</v>
          </cell>
          <cell r="B172" t="str">
            <v>PLANTES_EPURATRICES</v>
          </cell>
          <cell r="C172" t="str">
            <v>JARDINS DE LEONIE</v>
          </cell>
          <cell r="D172">
            <v>1.65</v>
          </cell>
          <cell r="E172" t="str">
            <v>pc</v>
          </cell>
          <cell r="F172" t="str">
            <v xml:space="preserve"> -5 à -40cm  /  soleil/mi ombre  /  6   </v>
          </cell>
          <cell r="G172">
            <v>0</v>
          </cell>
          <cell r="J172">
            <v>0</v>
          </cell>
          <cell r="K172">
            <v>172</v>
          </cell>
        </row>
        <row r="173">
          <cell r="A173" t="str">
            <v>Ranunculus flammula</v>
          </cell>
          <cell r="B173" t="str">
            <v>PLANTES_EPURATRICES</v>
          </cell>
          <cell r="C173" t="str">
            <v>JARDINS DE LEONIE</v>
          </cell>
          <cell r="D173">
            <v>1.65</v>
          </cell>
          <cell r="E173" t="str">
            <v>pc</v>
          </cell>
          <cell r="F173" t="str">
            <v xml:space="preserve"> 0 à -20cm  /  soleil/mi ombre  /  5  /  juin à sept</v>
          </cell>
          <cell r="G173">
            <v>0</v>
          </cell>
          <cell r="J173">
            <v>0</v>
          </cell>
          <cell r="K173">
            <v>173</v>
          </cell>
        </row>
        <row r="174">
          <cell r="A174" t="str">
            <v>Sagittaria sagittifolia</v>
          </cell>
          <cell r="B174" t="str">
            <v>PLANTES_EPURATRICES</v>
          </cell>
          <cell r="C174" t="str">
            <v>JARDINS DE LEONIE</v>
          </cell>
          <cell r="D174">
            <v>1.65</v>
          </cell>
          <cell r="E174" t="str">
            <v>pc</v>
          </cell>
          <cell r="F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G174">
            <v>0</v>
          </cell>
          <cell r="J174">
            <v>0</v>
          </cell>
          <cell r="K174">
            <v>174</v>
          </cell>
        </row>
        <row r="175">
          <cell r="A175" t="str">
            <v>Stachys palustris</v>
          </cell>
          <cell r="B175" t="str">
            <v>PLANTES_EPURATRICES</v>
          </cell>
          <cell r="C175" t="str">
            <v>JARDINS DE LEONIE</v>
          </cell>
          <cell r="D175">
            <v>1.65</v>
          </cell>
          <cell r="E175" t="str">
            <v>pc</v>
          </cell>
          <cell r="F175" t="str">
            <v>humide  /  soleil  /  2  /  juin à août</v>
          </cell>
          <cell r="G175">
            <v>0</v>
          </cell>
          <cell r="J175">
            <v>0</v>
          </cell>
          <cell r="K175">
            <v>175</v>
          </cell>
        </row>
        <row r="176">
          <cell r="A176" t="str">
            <v>Glyceria maxima et variegata</v>
          </cell>
          <cell r="B176" t="str">
            <v>PLANTES_EPURATRICES</v>
          </cell>
          <cell r="C176" t="str">
            <v>JARDINS DE LEONIE</v>
          </cell>
          <cell r="D176">
            <v>1.65</v>
          </cell>
          <cell r="E176" t="str">
            <v>pc</v>
          </cell>
          <cell r="F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G176">
            <v>0</v>
          </cell>
          <cell r="J176">
            <v>0</v>
          </cell>
          <cell r="K176">
            <v>176</v>
          </cell>
        </row>
        <row r="177">
          <cell r="A177" t="str">
            <v>Menyanthes trifoliata</v>
          </cell>
          <cell r="B177" t="str">
            <v>PLANTES_EPURATRICES</v>
          </cell>
          <cell r="C177" t="str">
            <v>JARDINS DE LEONIE</v>
          </cell>
          <cell r="D177">
            <v>1.65</v>
          </cell>
          <cell r="E177" t="str">
            <v>pc</v>
          </cell>
          <cell r="F177" t="str">
            <v xml:space="preserve"> -5 à -30cm  /  soleil  /  6  /  avril à juin</v>
          </cell>
          <cell r="G177">
            <v>0</v>
          </cell>
          <cell r="J177">
            <v>0</v>
          </cell>
          <cell r="K177">
            <v>177</v>
          </cell>
        </row>
        <row r="178">
          <cell r="A178" t="str">
            <v>Mentha aquatica</v>
          </cell>
          <cell r="B178" t="str">
            <v>PLANTES_EPURATRICES</v>
          </cell>
          <cell r="C178" t="str">
            <v>JARDINS DE LEONIE</v>
          </cell>
          <cell r="D178">
            <v>1.65</v>
          </cell>
          <cell r="E178" t="str">
            <v>pc</v>
          </cell>
          <cell r="F178" t="str">
            <v xml:space="preserve"> 0 à -10cm  /  soleil/mi ombre  /  4  /  juin à août</v>
          </cell>
          <cell r="G178">
            <v>0</v>
          </cell>
          <cell r="J178">
            <v>0</v>
          </cell>
          <cell r="K178">
            <v>178</v>
          </cell>
        </row>
        <row r="179">
          <cell r="A179" t="str">
            <v>Phalaris arundinacea picta</v>
          </cell>
          <cell r="B179" t="str">
            <v>PLANTES_EPURATRICES</v>
          </cell>
          <cell r="C179" t="str">
            <v>JARDINS DE LEONIE</v>
          </cell>
          <cell r="D179">
            <v>1.65</v>
          </cell>
          <cell r="E179" t="str">
            <v>pc</v>
          </cell>
          <cell r="F179" t="str">
            <v xml:space="preserve"> 0 à -5cm  /  soleil/mi ombre  /  3                                                                                        intéressant par sa couleur rosée</v>
          </cell>
          <cell r="G179">
            <v>0</v>
          </cell>
          <cell r="J179">
            <v>0</v>
          </cell>
          <cell r="K179">
            <v>179</v>
          </cell>
        </row>
        <row r="180">
          <cell r="A180" t="str">
            <v>Phragmites australis</v>
          </cell>
          <cell r="B180" t="str">
            <v>PLANTES_EPURATRICES</v>
          </cell>
          <cell r="C180" t="str">
            <v>JARDINS DE LEONIE</v>
          </cell>
          <cell r="D180">
            <v>1.65</v>
          </cell>
          <cell r="E180" t="str">
            <v>pc</v>
          </cell>
          <cell r="F180" t="str">
            <v xml:space="preserve"> 0 à -60cm  /  soleil/mi ombre  / 2 </v>
          </cell>
          <cell r="G180">
            <v>0</v>
          </cell>
          <cell r="J180">
            <v>0</v>
          </cell>
          <cell r="K180">
            <v>180</v>
          </cell>
        </row>
        <row r="181">
          <cell r="A181" t="str">
            <v>Saururus cernuus</v>
          </cell>
          <cell r="B181" t="str">
            <v>PLANTES_EPURATRICES</v>
          </cell>
          <cell r="C181" t="str">
            <v>JARDINS DE LEONIE</v>
          </cell>
          <cell r="D181">
            <v>1.65</v>
          </cell>
          <cell r="E181" t="str">
            <v>pc</v>
          </cell>
          <cell r="F181" t="str">
            <v xml:space="preserve"> 0 à -20cm  /  soleil/mi ombre  / 6  /  juin à sept</v>
          </cell>
          <cell r="G181">
            <v>0</v>
          </cell>
          <cell r="J181">
            <v>0</v>
          </cell>
          <cell r="K181">
            <v>181</v>
          </cell>
        </row>
        <row r="182">
          <cell r="A182" t="str">
            <v>Typha laxmanii ou minima</v>
          </cell>
          <cell r="B182" t="str">
            <v>PLANTES_EPURATRICES</v>
          </cell>
          <cell r="C182" t="str">
            <v>JARDINS DE LEONIE</v>
          </cell>
          <cell r="D182">
            <v>1.65</v>
          </cell>
          <cell r="E182" t="str">
            <v>pc</v>
          </cell>
          <cell r="F182" t="str">
            <v xml:space="preserve"> 0 à -40cm  /  soleil  /  3 </v>
          </cell>
          <cell r="G182">
            <v>0</v>
          </cell>
          <cell r="J182">
            <v>0</v>
          </cell>
          <cell r="K182">
            <v>182</v>
          </cell>
        </row>
        <row r="183">
          <cell r="A183" t="str">
            <v>Sparganium erectum</v>
          </cell>
          <cell r="B183" t="str">
            <v>PLANTES_EPURATRICES</v>
          </cell>
          <cell r="C183" t="str">
            <v>JARDINS DE LEONIE</v>
          </cell>
          <cell r="D183">
            <v>1.65</v>
          </cell>
          <cell r="E183" t="str">
            <v>pc</v>
          </cell>
          <cell r="F183" t="str">
            <v xml:space="preserve"> 0 à -60cm  /  soleil/mi ombre  / 4  / juil à sept</v>
          </cell>
          <cell r="G183">
            <v>0</v>
          </cell>
          <cell r="J183">
            <v>0</v>
          </cell>
          <cell r="K183">
            <v>183</v>
          </cell>
        </row>
        <row r="184">
          <cell r="A184" t="str">
            <v>Butomus umbellatus</v>
          </cell>
          <cell r="B184" t="str">
            <v>PLANTES_EPURATRICES</v>
          </cell>
          <cell r="C184" t="str">
            <v>JARDINS DE LEONIE</v>
          </cell>
          <cell r="D184">
            <v>1.65</v>
          </cell>
          <cell r="E184" t="str">
            <v>pc</v>
          </cell>
          <cell r="F184" t="str">
            <v xml:space="preserve"> -5 à -30cm  /  soleil/mi ombre  /  6  /  juil août</v>
          </cell>
          <cell r="G184">
            <v>0</v>
          </cell>
          <cell r="J184">
            <v>0</v>
          </cell>
          <cell r="K184">
            <v>184</v>
          </cell>
        </row>
        <row r="185">
          <cell r="A185" t="str">
            <v>Iris pseudacorus</v>
          </cell>
          <cell r="B185" t="str">
            <v>PLANTES_EPURATRICES</v>
          </cell>
          <cell r="C185" t="str">
            <v>JARDINS DE LEONIE</v>
          </cell>
          <cell r="D185">
            <v>1.65</v>
          </cell>
          <cell r="E185" t="str">
            <v>pc</v>
          </cell>
          <cell r="F185" t="str">
            <v xml:space="preserve"> 0 à -10cm  /  soleil  /  6  /  mai juin</v>
          </cell>
          <cell r="G185">
            <v>0</v>
          </cell>
          <cell r="J185">
            <v>0</v>
          </cell>
          <cell r="K185">
            <v>185</v>
          </cell>
        </row>
        <row r="186">
          <cell r="A186" t="str">
            <v>Iris laevigata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0 à -10cm  /  soleil/mi ombre  /  5  /  mai juin</v>
          </cell>
          <cell r="G186">
            <v>0</v>
          </cell>
          <cell r="J186">
            <v>0</v>
          </cell>
          <cell r="K186">
            <v>186</v>
          </cell>
        </row>
        <row r="187">
          <cell r="A187" t="str">
            <v>Iris versicolor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6  /  juin juil</v>
          </cell>
          <cell r="G187">
            <v>0</v>
          </cell>
          <cell r="J187">
            <v>0</v>
          </cell>
          <cell r="K187">
            <v>187</v>
          </cell>
        </row>
        <row r="188">
          <cell r="A188" t="str">
            <v>Juncus effusus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0 à -10cm  /  soleil/mi ombre  /  4 </v>
          </cell>
          <cell r="G188">
            <v>0</v>
          </cell>
          <cell r="J188">
            <v>0</v>
          </cell>
          <cell r="K188">
            <v>188</v>
          </cell>
        </row>
        <row r="189">
          <cell r="A189" t="str">
            <v>Juncus inflexus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 xml:space="preserve"> 0 à -10cm  /  soleil/mi ombre  / 5 </v>
          </cell>
          <cell r="G189">
            <v>0</v>
          </cell>
          <cell r="J189">
            <v>0</v>
          </cell>
          <cell r="K189">
            <v>189</v>
          </cell>
        </row>
        <row r="190">
          <cell r="A190" t="str">
            <v>Lythrum salicaria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0 à -5cm  /  soleil/mi ombre  /  5  /  juin à août</v>
          </cell>
          <cell r="G190">
            <v>0</v>
          </cell>
          <cell r="J190">
            <v>0</v>
          </cell>
          <cell r="K190">
            <v>190</v>
          </cell>
        </row>
        <row r="191">
          <cell r="A191" t="str">
            <v>Pontederia cordata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0 à -30cm /  soleil/mi ombre  /  4  /  juin à sept</v>
          </cell>
          <cell r="G191">
            <v>0</v>
          </cell>
          <cell r="J191">
            <v>0</v>
          </cell>
          <cell r="K191">
            <v>191</v>
          </cell>
        </row>
        <row r="192">
          <cell r="A192" t="str">
            <v>Scirpus albescens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G192">
            <v>0</v>
          </cell>
          <cell r="J192">
            <v>0</v>
          </cell>
          <cell r="K192">
            <v>192</v>
          </cell>
        </row>
        <row r="193">
          <cell r="A193" t="str">
            <v>Scirpus lacustris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-60cm  /  soleil/mi ombre  /  6 </v>
          </cell>
          <cell r="G193">
            <v>0</v>
          </cell>
          <cell r="J193">
            <v>0</v>
          </cell>
          <cell r="K193">
            <v>193</v>
          </cell>
        </row>
        <row r="194">
          <cell r="A194" t="str">
            <v>Thalia dealbata</v>
          </cell>
          <cell r="B194" t="str">
            <v>PLANTES_EPURATRICES</v>
          </cell>
          <cell r="C194" t="str">
            <v>JARDINS DE LEONIE</v>
          </cell>
          <cell r="D194">
            <v>4.9000000000000004</v>
          </cell>
          <cell r="E194" t="str">
            <v>pc</v>
          </cell>
          <cell r="F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G194">
            <v>0</v>
          </cell>
          <cell r="J194">
            <v>0</v>
          </cell>
          <cell r="K194">
            <v>194</v>
          </cell>
        </row>
        <row r="195">
          <cell r="A195" t="str">
            <v>Alisma plantago</v>
          </cell>
          <cell r="B195" t="str">
            <v>PLANTES_EPURATRICES</v>
          </cell>
          <cell r="C195" t="str">
            <v>JARDINS DE LEONIE</v>
          </cell>
          <cell r="D195">
            <v>2.1</v>
          </cell>
          <cell r="E195" t="str">
            <v>pc</v>
          </cell>
          <cell r="F195" t="str">
            <v xml:space="preserve"> 0 à -20cm  /  soleil/mi ombre  /  6 </v>
          </cell>
          <cell r="G195">
            <v>0</v>
          </cell>
          <cell r="J195">
            <v>0</v>
          </cell>
          <cell r="K195">
            <v>195</v>
          </cell>
        </row>
        <row r="196">
          <cell r="A196" t="str">
            <v>Aponogeton distachyos</v>
          </cell>
          <cell r="B196" t="str">
            <v>PLANTES_EPURATRICES</v>
          </cell>
          <cell r="C196" t="str">
            <v>JARDINS DE LEONIE</v>
          </cell>
          <cell r="D196">
            <v>4.9000000000000004</v>
          </cell>
          <cell r="E196" t="str">
            <v>pc</v>
          </cell>
          <cell r="F196" t="str">
            <v xml:space="preserve"> -30 à -80cm  / soleil/mi ombre  /  3  /  avril à nov                                                                                                        parfum de vanille</v>
          </cell>
          <cell r="G196">
            <v>0</v>
          </cell>
          <cell r="J196">
            <v>0</v>
          </cell>
          <cell r="K196">
            <v>196</v>
          </cell>
        </row>
        <row r="197">
          <cell r="A197" t="str">
            <v>Caltha palustris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-10cm  /  soleil/mi ombre  / 6  /  mai avril-sept oct</v>
          </cell>
          <cell r="G197">
            <v>0</v>
          </cell>
          <cell r="J197">
            <v>0</v>
          </cell>
          <cell r="K197">
            <v>197</v>
          </cell>
        </row>
        <row r="198">
          <cell r="A198" t="str">
            <v>Carex elata aura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0 à -5cm  /  soleil/mi ombre  /  4                                                                                                            pour illuminer des coins sombres</v>
          </cell>
          <cell r="G198">
            <v>0</v>
          </cell>
          <cell r="J198">
            <v>0</v>
          </cell>
          <cell r="K198">
            <v>198</v>
          </cell>
        </row>
        <row r="199">
          <cell r="A199" t="str">
            <v>Carex grayi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humide  /  soleil/mi ombre  /  6  </v>
          </cell>
          <cell r="G199">
            <v>0</v>
          </cell>
          <cell r="J199">
            <v>0</v>
          </cell>
          <cell r="K199">
            <v>199</v>
          </cell>
        </row>
        <row r="200">
          <cell r="A200" t="str">
            <v>Acorus calamus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>0 à -20cm  /  soleil/mi ombre  /  5</v>
          </cell>
          <cell r="G200">
            <v>0</v>
          </cell>
          <cell r="J200">
            <v>0</v>
          </cell>
          <cell r="K200">
            <v>200</v>
          </cell>
        </row>
        <row r="201">
          <cell r="A201" t="str">
            <v>Acorus calamus variegata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>0 à -20cm  /  soleil/mi ombre  /  5</v>
          </cell>
          <cell r="G201">
            <v>0</v>
          </cell>
          <cell r="J201">
            <v>0</v>
          </cell>
          <cell r="K201">
            <v>201</v>
          </cell>
        </row>
        <row r="202">
          <cell r="A202" t="str">
            <v>Acorus gramineus ogon</v>
          </cell>
          <cell r="B202" t="str">
            <v>PLANTES_AQUATIQUES</v>
          </cell>
          <cell r="C202" t="str">
            <v>JARDINS DE LEONIE</v>
          </cell>
          <cell r="D202">
            <v>2.8</v>
          </cell>
          <cell r="E202" t="str">
            <v>pc</v>
          </cell>
          <cell r="F202" t="str">
            <v xml:space="preserve">0 à -10cm  /  soleil/mi ombre  /  5  </v>
          </cell>
          <cell r="G202">
            <v>0</v>
          </cell>
          <cell r="J202">
            <v>0</v>
          </cell>
          <cell r="K202">
            <v>202</v>
          </cell>
        </row>
        <row r="203">
          <cell r="A203" t="str">
            <v>Anemopsis californica</v>
          </cell>
          <cell r="B203" t="str">
            <v>PLANTES_AQUATIQUES</v>
          </cell>
          <cell r="C203" t="str">
            <v>JARDINS DE LEONIE</v>
          </cell>
          <cell r="D203">
            <v>3.85</v>
          </cell>
          <cell r="E203" t="str">
            <v>pc</v>
          </cell>
          <cell r="F203" t="str">
            <v>0 à -5cm  /  soleil  /  4  / avril à juin</v>
          </cell>
          <cell r="G203">
            <v>0</v>
          </cell>
          <cell r="J203">
            <v>0</v>
          </cell>
          <cell r="K203">
            <v>203</v>
          </cell>
        </row>
        <row r="204">
          <cell r="A204" t="str">
            <v>Calla palustris</v>
          </cell>
          <cell r="B204" t="str">
            <v>PLANTES_AQUATIQUES</v>
          </cell>
          <cell r="C204" t="str">
            <v>JARDINS DE LEONIE</v>
          </cell>
          <cell r="D204">
            <v>2.8</v>
          </cell>
          <cell r="E204" t="str">
            <v>pc</v>
          </cell>
          <cell r="F204" t="str">
            <v>0 à -15cm  /  soleil  /  8  /  mai à août</v>
          </cell>
          <cell r="G204">
            <v>0</v>
          </cell>
          <cell r="J204">
            <v>0</v>
          </cell>
          <cell r="K204">
            <v>204</v>
          </cell>
        </row>
        <row r="205">
          <cell r="A205" t="str">
            <v>Callitriche vernalis</v>
          </cell>
          <cell r="B205" t="str">
            <v>PLANTES_AQUATIQUES</v>
          </cell>
          <cell r="C205" t="str">
            <v>JARDINS DE LEONIE</v>
          </cell>
          <cell r="D205">
            <v>2.8</v>
          </cell>
          <cell r="E205" t="str">
            <v>pc</v>
          </cell>
          <cell r="F205" t="str">
            <v>-5 à -50cm  /  soleil/mi ombre  /  3  /  mai à juil</v>
          </cell>
          <cell r="G205">
            <v>0</v>
          </cell>
          <cell r="J205">
            <v>0</v>
          </cell>
          <cell r="K205">
            <v>205</v>
          </cell>
        </row>
        <row r="206">
          <cell r="A206" t="str">
            <v>Cyperus alternifolius</v>
          </cell>
          <cell r="B206" t="str">
            <v>PLANTES_AQUATIQUES</v>
          </cell>
          <cell r="C206" t="str">
            <v>JARDINS DE LEONIE</v>
          </cell>
          <cell r="D206">
            <v>2.8</v>
          </cell>
          <cell r="E206" t="str">
            <v>pc</v>
          </cell>
          <cell r="F206" t="str">
            <v xml:space="preserve">0 à -30cm  /  soleil/mi ombre  /  2  </v>
          </cell>
          <cell r="G206">
            <v>0</v>
          </cell>
          <cell r="J206">
            <v>0</v>
          </cell>
          <cell r="K206">
            <v>206</v>
          </cell>
        </row>
        <row r="207">
          <cell r="A207" t="str">
            <v>Dichromena colorata</v>
          </cell>
          <cell r="B207" t="str">
            <v>PLANTES_AQUATIQUES</v>
          </cell>
          <cell r="C207" t="str">
            <v>JARDINS DE LEONIE</v>
          </cell>
          <cell r="D207">
            <v>2.8</v>
          </cell>
          <cell r="E207" t="str">
            <v>pc</v>
          </cell>
          <cell r="F207" t="str">
            <v>0 à -10cm  /  soleil/mi ombre  /  5  /  avril à sept</v>
          </cell>
          <cell r="G207">
            <v>0</v>
          </cell>
          <cell r="J207">
            <v>0</v>
          </cell>
          <cell r="K207">
            <v>207</v>
          </cell>
        </row>
        <row r="208">
          <cell r="A208" t="str">
            <v>Eleocharis acicularis</v>
          </cell>
          <cell r="B208" t="str">
            <v>PLANTES_AQUATIQUES</v>
          </cell>
          <cell r="C208" t="str">
            <v>JARDINS DE LEONIE</v>
          </cell>
          <cell r="D208">
            <v>2.8</v>
          </cell>
          <cell r="E208" t="str">
            <v>pc</v>
          </cell>
          <cell r="F208" t="str">
            <v>-10 à -60cm  /  soleil/mi ombre  /  6</v>
          </cell>
          <cell r="G208">
            <v>0</v>
          </cell>
          <cell r="J208">
            <v>0</v>
          </cell>
          <cell r="K208">
            <v>208</v>
          </cell>
        </row>
        <row r="209">
          <cell r="A209" t="str">
            <v>Equisetum fluvatile</v>
          </cell>
          <cell r="B209" t="str">
            <v>PLANTES_AQUATIQUES</v>
          </cell>
          <cell r="C209" t="str">
            <v>JARDINS DE LEONIE</v>
          </cell>
          <cell r="D209">
            <v>2.8</v>
          </cell>
          <cell r="E209" t="str">
            <v>pc</v>
          </cell>
          <cell r="F209" t="str">
            <v xml:space="preserve">0 à -10cm  /  soleil/mi ombre  /  3  </v>
          </cell>
          <cell r="G209">
            <v>0</v>
          </cell>
          <cell r="J209">
            <v>0</v>
          </cell>
          <cell r="K209">
            <v>209</v>
          </cell>
        </row>
        <row r="210">
          <cell r="A210" t="str">
            <v>Equisetum japonicum</v>
          </cell>
          <cell r="B210" t="str">
            <v>PLANTES_AQUATIQUES</v>
          </cell>
          <cell r="C210" t="str">
            <v>JARDINS DE LEONIE</v>
          </cell>
          <cell r="D210">
            <v>3.15</v>
          </cell>
          <cell r="E210" t="str">
            <v>pc</v>
          </cell>
          <cell r="F210" t="str">
            <v>0 à -10cm  /  soleil/mi ombre  /  2</v>
          </cell>
          <cell r="G210">
            <v>0</v>
          </cell>
          <cell r="J210">
            <v>0</v>
          </cell>
          <cell r="K210">
            <v>210</v>
          </cell>
        </row>
        <row r="211">
          <cell r="A211" t="str">
            <v>Hydrocotyle vulgaris</v>
          </cell>
          <cell r="B211" t="str">
            <v>PLANTES_AQUATIQUES</v>
          </cell>
          <cell r="C211" t="str">
            <v>JARDINS DE LEONIE</v>
          </cell>
          <cell r="D211">
            <v>2.8</v>
          </cell>
          <cell r="E211" t="str">
            <v>pc</v>
          </cell>
          <cell r="F211" t="str">
            <v>0 à -10cm  /  soleil/mi ombre  /  4</v>
          </cell>
          <cell r="G211">
            <v>0</v>
          </cell>
          <cell r="J211">
            <v>0</v>
          </cell>
          <cell r="K211">
            <v>211</v>
          </cell>
        </row>
        <row r="212">
          <cell r="A212" t="str">
            <v>Juncus effusus spiralis</v>
          </cell>
          <cell r="B212" t="str">
            <v>PLANTES_AQUATIQUES</v>
          </cell>
          <cell r="C212" t="str">
            <v>JARDINS DE LEONIE</v>
          </cell>
          <cell r="D212">
            <v>3.5</v>
          </cell>
          <cell r="E212" t="str">
            <v>pc</v>
          </cell>
          <cell r="F212" t="str">
            <v>0 à-5cm  /  soleil/mi ombre  /  6</v>
          </cell>
          <cell r="G212">
            <v>0</v>
          </cell>
          <cell r="J212">
            <v>0</v>
          </cell>
          <cell r="K212">
            <v>212</v>
          </cell>
        </row>
        <row r="213">
          <cell r="A213" t="str">
            <v>Nymphaea colorado</v>
          </cell>
          <cell r="B213" t="str">
            <v>PLANTES_AQUATIQUES</v>
          </cell>
          <cell r="C213" t="str">
            <v>JARDINS DE LEONIE</v>
          </cell>
          <cell r="D213">
            <v>14</v>
          </cell>
          <cell r="E213" t="str">
            <v>pc</v>
          </cell>
          <cell r="F213" t="str">
            <v>-40 à -60cm  /  soleil  /  1  /  mai à octobre</v>
          </cell>
          <cell r="G213">
            <v>0</v>
          </cell>
          <cell r="J213">
            <v>0</v>
          </cell>
          <cell r="K213">
            <v>213</v>
          </cell>
        </row>
        <row r="214">
          <cell r="A214" t="str">
            <v>Nymphaea gonnere</v>
          </cell>
          <cell r="B214" t="str">
            <v>PLANTES_AQUATIQUES</v>
          </cell>
          <cell r="C214" t="str">
            <v>JARDINS DE LEONIE</v>
          </cell>
          <cell r="D214">
            <v>12.6</v>
          </cell>
          <cell r="E214" t="str">
            <v>pc</v>
          </cell>
          <cell r="F214" t="str">
            <v>-40 à -90cm  /  soleil  /  1  /  mai à sept</v>
          </cell>
          <cell r="G214">
            <v>0</v>
          </cell>
          <cell r="J214">
            <v>0</v>
          </cell>
          <cell r="K214">
            <v>214</v>
          </cell>
        </row>
        <row r="215">
          <cell r="A215" t="str">
            <v>Nymphaea James Brydon</v>
          </cell>
          <cell r="B215" t="str">
            <v>PLANTES_AQUATIQUES</v>
          </cell>
          <cell r="C215" t="str">
            <v>JARDINS DE LEONIE</v>
          </cell>
          <cell r="D215">
            <v>14</v>
          </cell>
          <cell r="E215" t="str">
            <v>pc</v>
          </cell>
          <cell r="F215" t="str">
            <v>-30 à -100cm  /  soleil  /  1  /  mai à sept</v>
          </cell>
          <cell r="G215">
            <v>0</v>
          </cell>
          <cell r="J215">
            <v>0</v>
          </cell>
          <cell r="K215">
            <v>215</v>
          </cell>
        </row>
        <row r="216">
          <cell r="A216" t="str">
            <v>Nymphaea marlicea chrometella</v>
          </cell>
          <cell r="B216" t="str">
            <v>PLANTES_AQUATIQUES</v>
          </cell>
          <cell r="C216" t="str">
            <v>JARDINS DE LEONIE</v>
          </cell>
          <cell r="D216">
            <v>12.6</v>
          </cell>
          <cell r="E216" t="str">
            <v>pc</v>
          </cell>
          <cell r="F216" t="str">
            <v>-40 à -80cm  /  soleil  /  1  /  mai à sept</v>
          </cell>
          <cell r="G216">
            <v>0</v>
          </cell>
          <cell r="J216">
            <v>0</v>
          </cell>
          <cell r="K216">
            <v>216</v>
          </cell>
        </row>
        <row r="217">
          <cell r="A217" t="str">
            <v>0enanthe javanica flamingo</v>
          </cell>
          <cell r="B217" t="str">
            <v>PLANTES_AQUATIQUES</v>
          </cell>
          <cell r="C217" t="str">
            <v>JARDINS DE LEONIE</v>
          </cell>
          <cell r="D217">
            <v>2.8</v>
          </cell>
          <cell r="E217" t="str">
            <v>pc</v>
          </cell>
          <cell r="F217" t="str">
            <v>0 à -10cm  /  soleil/mi ombre  / 5  / juin à août</v>
          </cell>
          <cell r="G217">
            <v>0</v>
          </cell>
          <cell r="J217">
            <v>0</v>
          </cell>
          <cell r="K217">
            <v>217</v>
          </cell>
        </row>
        <row r="218">
          <cell r="A218" t="str">
            <v>Sagittaria graminea</v>
          </cell>
          <cell r="B218" t="str">
            <v>PLANTES_AQUATIQUES</v>
          </cell>
          <cell r="C218" t="str">
            <v>JARDINS DE LEONIE</v>
          </cell>
          <cell r="D218">
            <v>3.5</v>
          </cell>
          <cell r="E218" t="str">
            <v>pc</v>
          </cell>
          <cell r="F218" t="str">
            <v>0 à -20cm  /  soleil/mi ombre  /  5  /  juil à sept</v>
          </cell>
          <cell r="G218">
            <v>0</v>
          </cell>
          <cell r="J218">
            <v>0</v>
          </cell>
          <cell r="K218">
            <v>218</v>
          </cell>
        </row>
        <row r="219">
          <cell r="A219" t="str">
            <v>Scirpus zebrinus</v>
          </cell>
          <cell r="B219" t="str">
            <v>PLANTES_AQUATIQUES</v>
          </cell>
          <cell r="C219" t="str">
            <v>JARDINS DE LEONIE</v>
          </cell>
          <cell r="D219">
            <v>3.15</v>
          </cell>
          <cell r="E219" t="str">
            <v>pc</v>
          </cell>
          <cell r="F219" t="str">
            <v xml:space="preserve">0 à -10cm  /  soleil/mi ombre  /  6  </v>
          </cell>
          <cell r="G219">
            <v>0</v>
          </cell>
          <cell r="J219">
            <v>0</v>
          </cell>
          <cell r="K219">
            <v>219</v>
          </cell>
        </row>
        <row r="220">
          <cell r="A220" t="str">
            <v>Stratiotes aloïdes</v>
          </cell>
          <cell r="B220" t="str">
            <v>PLANTES_AQUATIQUES</v>
          </cell>
          <cell r="C220" t="str">
            <v>JARDINS DE LEONIE</v>
          </cell>
          <cell r="D220">
            <v>4.9000000000000004</v>
          </cell>
          <cell r="E220" t="str">
            <v>pc</v>
          </cell>
          <cell r="F220" t="str">
            <v>flottante  /  soleil/mi ombre  /  3</v>
          </cell>
          <cell r="G220">
            <v>0</v>
          </cell>
          <cell r="J220">
            <v>0</v>
          </cell>
          <cell r="K220">
            <v>220</v>
          </cell>
        </row>
        <row r="221">
          <cell r="A221">
            <v>0</v>
          </cell>
          <cell r="B221" t="str">
            <v>PLANTES EPURATRICES</v>
          </cell>
          <cell r="C221">
            <v>0</v>
          </cell>
          <cell r="D221">
            <v>0</v>
          </cell>
          <cell r="E221" t="str">
            <v>pc</v>
          </cell>
          <cell r="F221" t="str">
            <v>profondeur  /  exposition  /  densité au m2  /  floraison</v>
          </cell>
          <cell r="G221">
            <v>0</v>
          </cell>
          <cell r="J221">
            <v>0</v>
          </cell>
          <cell r="K221">
            <v>221</v>
          </cell>
        </row>
        <row r="222">
          <cell r="A222" t="str">
            <v>Angelica gigas</v>
          </cell>
          <cell r="B222" t="str">
            <v>PLANTES_SOL_HUMIDE</v>
          </cell>
          <cell r="C222" t="str">
            <v>JARDINS DE LEONIE</v>
          </cell>
          <cell r="D222">
            <v>3.15</v>
          </cell>
          <cell r="E222" t="str">
            <v>pc</v>
          </cell>
          <cell r="F222" t="str">
            <v>soleil/mi ombre  /  1  /  août-sept  /  100</v>
          </cell>
          <cell r="G222">
            <v>0</v>
          </cell>
          <cell r="J222">
            <v>0</v>
          </cell>
          <cell r="K222">
            <v>222</v>
          </cell>
        </row>
        <row r="223">
          <cell r="A223" t="str">
            <v>Darmera peltata</v>
          </cell>
          <cell r="B223" t="str">
            <v>PLANTES_SOL_HUMIDE</v>
          </cell>
          <cell r="C223" t="str">
            <v>JARDINS DE LEONIE</v>
          </cell>
          <cell r="D223">
            <v>3.15</v>
          </cell>
          <cell r="E223" t="str">
            <v>pc</v>
          </cell>
          <cell r="F223" t="str">
            <v>mi ombre/o  /  3 /  avril-mai  /  100</v>
          </cell>
          <cell r="G223">
            <v>0</v>
          </cell>
          <cell r="J223">
            <v>0</v>
          </cell>
          <cell r="K223">
            <v>223</v>
          </cell>
        </row>
        <row r="224">
          <cell r="A224" t="str">
            <v>Eriophorum angustifolium</v>
          </cell>
          <cell r="B224" t="str">
            <v>PLANTES_SOL_HUMIDE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soleil/mi ombre  /  8  /  40</v>
          </cell>
          <cell r="G224">
            <v>0</v>
          </cell>
          <cell r="J224">
            <v>0</v>
          </cell>
          <cell r="K224">
            <v>224</v>
          </cell>
        </row>
        <row r="225">
          <cell r="A225" t="str">
            <v>Geum mai tai</v>
          </cell>
          <cell r="B225" t="str">
            <v>PLANTES_SOL_HUMIDE</v>
          </cell>
          <cell r="C225" t="str">
            <v>JARDINS DE LEONIE</v>
          </cell>
          <cell r="D225">
            <v>3.15</v>
          </cell>
          <cell r="E225" t="str">
            <v>pc</v>
          </cell>
          <cell r="F225" t="str">
            <v>P  /  soleil  /  6  /  mai à juil  /  45</v>
          </cell>
          <cell r="G225">
            <v>0</v>
          </cell>
          <cell r="J225">
            <v>0</v>
          </cell>
          <cell r="K225">
            <v>225</v>
          </cell>
        </row>
        <row r="226">
          <cell r="A226" t="str">
            <v>Houttuynia cordata chameleon</v>
          </cell>
          <cell r="B226" t="str">
            <v>PLANTES_SOL_HUMIDE</v>
          </cell>
          <cell r="C226" t="str">
            <v>JARDINS DE LEONIE</v>
          </cell>
          <cell r="D226">
            <v>2.8</v>
          </cell>
          <cell r="E226" t="str">
            <v>pc</v>
          </cell>
          <cell r="F226" t="str">
            <v>soleil/mi ombre  /  4  /  juin à août  /  35</v>
          </cell>
          <cell r="G226">
            <v>0</v>
          </cell>
          <cell r="J226">
            <v>0</v>
          </cell>
          <cell r="K226">
            <v>226</v>
          </cell>
        </row>
        <row r="227">
          <cell r="A227" t="str">
            <v>Lysimachia nummularia aurea</v>
          </cell>
          <cell r="B227" t="str">
            <v>PLANTES_SOL_HUMIDE</v>
          </cell>
          <cell r="C227" t="str">
            <v>JARDINS DE LEONIE</v>
          </cell>
          <cell r="D227">
            <v>2.8</v>
          </cell>
          <cell r="E227" t="str">
            <v>pc</v>
          </cell>
          <cell r="F227" t="str">
            <v>P  /  soleil/mi ombre  /  5  /  mai à juil  /  5</v>
          </cell>
          <cell r="G227">
            <v>0</v>
          </cell>
          <cell r="J227">
            <v>0</v>
          </cell>
          <cell r="K227">
            <v>227</v>
          </cell>
        </row>
        <row r="228">
          <cell r="A228" t="str">
            <v>Lysimachia punctata alexander</v>
          </cell>
          <cell r="B228" t="str">
            <v>PLANTES_SOL_HUMIDE</v>
          </cell>
          <cell r="C228" t="str">
            <v>JARDINS DE LEONIE</v>
          </cell>
          <cell r="D228">
            <v>2.8</v>
          </cell>
          <cell r="E228" t="str">
            <v>pc</v>
          </cell>
          <cell r="F228" t="str">
            <v>soleil/mi ombre  /  5  /  juin à août  /  60</v>
          </cell>
          <cell r="G228">
            <v>0</v>
          </cell>
          <cell r="J228">
            <v>0</v>
          </cell>
          <cell r="K228">
            <v>228</v>
          </cell>
        </row>
        <row r="229">
          <cell r="A229" t="str">
            <v>Sagina subulata</v>
          </cell>
          <cell r="B229" t="str">
            <v>PLANTES_SOL_HUMIDE</v>
          </cell>
          <cell r="C229" t="str">
            <v>JARDINS DE LEONIE</v>
          </cell>
          <cell r="D229">
            <v>2.8</v>
          </cell>
          <cell r="E229" t="str">
            <v>pc</v>
          </cell>
          <cell r="F229" t="str">
            <v>P  /  soleil/mi ombre  /  20  /  mai à août  /  5</v>
          </cell>
          <cell r="G229">
            <v>0</v>
          </cell>
          <cell r="J229">
            <v>0</v>
          </cell>
          <cell r="K229">
            <v>229</v>
          </cell>
        </row>
        <row r="230">
          <cell r="A230" t="str">
            <v>Schizostylis coccinea major</v>
          </cell>
          <cell r="B230" t="str">
            <v>PLANTES_SOL_HUMIDE</v>
          </cell>
          <cell r="C230" t="str">
            <v>JARDINS DE LEONIE</v>
          </cell>
          <cell r="D230">
            <v>2.8</v>
          </cell>
          <cell r="E230" t="str">
            <v>pc</v>
          </cell>
          <cell r="F230" t="str">
            <v>P  /  soleil/mi ombre  /  6  /  sept à dec  /  40</v>
          </cell>
          <cell r="G230">
            <v>0</v>
          </cell>
          <cell r="J230">
            <v>0</v>
          </cell>
          <cell r="K230">
            <v>230</v>
          </cell>
        </row>
        <row r="231">
          <cell r="A231" t="str">
            <v>Thulbachia violacea</v>
          </cell>
          <cell r="B231" t="str">
            <v>PLANTES_SOL_HUMIDE</v>
          </cell>
          <cell r="C231" t="str">
            <v>JARDINS DE LEONIE</v>
          </cell>
          <cell r="D231">
            <v>3.15</v>
          </cell>
          <cell r="E231" t="str">
            <v>pc</v>
          </cell>
          <cell r="F231" t="str">
            <v>soleil  /  5  /  juil à oct  /  30</v>
          </cell>
          <cell r="G231">
            <v>0</v>
          </cell>
          <cell r="J231">
            <v>0</v>
          </cell>
          <cell r="K231">
            <v>231</v>
          </cell>
        </row>
        <row r="232">
          <cell r="A232" t="str">
            <v>Tradescantia zwanenburg blue</v>
          </cell>
          <cell r="B232" t="str">
            <v>PLANTES_SOL_HUMIDE</v>
          </cell>
          <cell r="C232" t="str">
            <v>JARDINS DE LEONIE</v>
          </cell>
          <cell r="D232">
            <v>3.15</v>
          </cell>
          <cell r="E232" t="str">
            <v>pc</v>
          </cell>
          <cell r="F232" t="str">
            <v>soleil/mi ombre  /  6  /  mai à sept  /  40</v>
          </cell>
          <cell r="G232">
            <v>0</v>
          </cell>
          <cell r="J232">
            <v>0</v>
          </cell>
          <cell r="K232">
            <v>232</v>
          </cell>
        </row>
        <row r="233">
          <cell r="A233">
            <v>0</v>
          </cell>
          <cell r="B233" t="str">
            <v>PLANTES_SOL_FRAIS</v>
          </cell>
          <cell r="C233">
            <v>0</v>
          </cell>
          <cell r="D233">
            <v>0</v>
          </cell>
          <cell r="E233" t="str">
            <v>pc</v>
          </cell>
          <cell r="F233" t="str">
            <v>persistance  /  exposition  /  densité au m2  /  floraison  /  hauteur en cm</v>
          </cell>
          <cell r="G233">
            <v>0</v>
          </cell>
          <cell r="J233">
            <v>0</v>
          </cell>
          <cell r="K233">
            <v>233</v>
          </cell>
        </row>
        <row r="234">
          <cell r="A234" t="str">
            <v>Acanthus spinosus</v>
          </cell>
          <cell r="B234" t="str">
            <v>PLANTES_SOL_FRAIS</v>
          </cell>
          <cell r="C234" t="str">
            <v>JARDINS DE LEONIE</v>
          </cell>
          <cell r="D234">
            <v>3.15</v>
          </cell>
          <cell r="E234" t="str">
            <v>pc</v>
          </cell>
          <cell r="F234" t="str">
            <v>P  /  soleil/mi ombre  /  3  /  juin à août  /  80</v>
          </cell>
          <cell r="G234">
            <v>0</v>
          </cell>
          <cell r="J234">
            <v>0</v>
          </cell>
          <cell r="K234">
            <v>234</v>
          </cell>
        </row>
        <row r="235">
          <cell r="A235" t="str">
            <v>Acanthus whitewater</v>
          </cell>
          <cell r="B235" t="str">
            <v>PLANTES_SOL_FRAIS</v>
          </cell>
          <cell r="C235" t="str">
            <v>JARDINS DE LEONIE</v>
          </cell>
          <cell r="D235">
            <v>5.6</v>
          </cell>
          <cell r="E235" t="str">
            <v>pc</v>
          </cell>
          <cell r="F235" t="str">
            <v>P  /  soleil/mi ombre  /  3  /  juin à sept  /  150</v>
          </cell>
          <cell r="G235">
            <v>0</v>
          </cell>
          <cell r="J235">
            <v>0</v>
          </cell>
          <cell r="K235">
            <v>235</v>
          </cell>
        </row>
        <row r="236">
          <cell r="A236" t="str">
            <v>feuillage panaché</v>
          </cell>
          <cell r="B236" t="str">
            <v>PLANTES_SOL_FRAIS</v>
          </cell>
          <cell r="C236" t="str">
            <v>JARDINS DE LEONIE</v>
          </cell>
          <cell r="D236">
            <v>0</v>
          </cell>
          <cell r="E236" t="str">
            <v>pc</v>
          </cell>
          <cell r="F236" t="str">
            <v>Camassia blauwe donau</v>
          </cell>
          <cell r="G236">
            <v>0</v>
          </cell>
          <cell r="J236">
            <v>0</v>
          </cell>
          <cell r="K236">
            <v>236</v>
          </cell>
        </row>
        <row r="237">
          <cell r="A237" t="str">
            <v>Camassia blauwe donau</v>
          </cell>
          <cell r="B237" t="str">
            <v>PLANTES_SOL_FRAIS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soleil/mi ombre  /  15  / mai-juin  /  60</v>
          </cell>
          <cell r="G237">
            <v>0</v>
          </cell>
          <cell r="J237">
            <v>0</v>
          </cell>
          <cell r="K237">
            <v>237</v>
          </cell>
        </row>
        <row r="238">
          <cell r="A238" t="str">
            <v>Deschampsia flexuosa tatra gold</v>
          </cell>
          <cell r="B238" t="str">
            <v>PLANTES_SOL_FRAIS</v>
          </cell>
          <cell r="C238" t="str">
            <v>JARDINS DE LEONIE</v>
          </cell>
          <cell r="D238">
            <v>2.8</v>
          </cell>
          <cell r="E238" t="str">
            <v>pc</v>
          </cell>
          <cell r="F238" t="str">
            <v>P  /  soleil/mi ombre  /  9  /  50</v>
          </cell>
          <cell r="G238">
            <v>0</v>
          </cell>
          <cell r="J238">
            <v>0</v>
          </cell>
          <cell r="K238">
            <v>238</v>
          </cell>
        </row>
        <row r="239">
          <cell r="A239" t="str">
            <v>Echinacea purpurea catharina</v>
          </cell>
          <cell r="B239" t="str">
            <v>PLANTES_SOL_FRAIS</v>
          </cell>
          <cell r="C239" t="str">
            <v>JARDINS DE LEONIE</v>
          </cell>
          <cell r="D239">
            <v>3.85</v>
          </cell>
          <cell r="E239" t="str">
            <v>pc</v>
          </cell>
          <cell r="F239" t="str">
            <v>soleil  /  8  /  juil à sept  /  60</v>
          </cell>
          <cell r="G239">
            <v>0</v>
          </cell>
          <cell r="J239">
            <v>0</v>
          </cell>
          <cell r="K239">
            <v>239</v>
          </cell>
        </row>
        <row r="240">
          <cell r="A240" t="str">
            <v>Echinacea cinnamon cupcake</v>
          </cell>
          <cell r="B240" t="str">
            <v>PLANTES_SOL_FRAIS</v>
          </cell>
          <cell r="C240" t="str">
            <v>JARDINS DE LEONIE</v>
          </cell>
          <cell r="D240">
            <v>3.85</v>
          </cell>
          <cell r="E240" t="str">
            <v>pc</v>
          </cell>
          <cell r="F240" t="str">
            <v>soleil  /  8  /  juil à sept  /  50</v>
          </cell>
          <cell r="G240">
            <v>0</v>
          </cell>
          <cell r="J240">
            <v>0</v>
          </cell>
          <cell r="K240">
            <v>240</v>
          </cell>
        </row>
        <row r="241">
          <cell r="A241" t="str">
            <v>Geranium orkney cherry</v>
          </cell>
          <cell r="B241" t="str">
            <v>PLANTES_SOL_FRAIS</v>
          </cell>
          <cell r="C241" t="str">
            <v>JARDINS DE LEONIE</v>
          </cell>
          <cell r="D241">
            <v>3.15</v>
          </cell>
          <cell r="E241" t="str">
            <v>pc</v>
          </cell>
          <cell r="F241" t="str">
            <v>P  /  toute  /  6  /  juin à sept  /  30</v>
          </cell>
          <cell r="G241">
            <v>0</v>
          </cell>
          <cell r="J241">
            <v>0</v>
          </cell>
          <cell r="K241">
            <v>241</v>
          </cell>
        </row>
        <row r="242">
          <cell r="A242" t="str">
            <v>Hakonechloa macra nicolas</v>
          </cell>
          <cell r="B242" t="str">
            <v>PLANTES_SOL_FRAIS</v>
          </cell>
          <cell r="C242" t="str">
            <v>JARDINS DE LEONIE</v>
          </cell>
          <cell r="D242">
            <v>3.5</v>
          </cell>
          <cell r="E242" t="str">
            <v>pc</v>
          </cell>
          <cell r="F242" t="str">
            <v>P  /  soleil/mi ombre  /  4  /  40</v>
          </cell>
          <cell r="G242">
            <v>0</v>
          </cell>
          <cell r="J242">
            <v>0</v>
          </cell>
          <cell r="K242">
            <v>242</v>
          </cell>
        </row>
        <row r="243">
          <cell r="A243" t="str">
            <v>bite</v>
          </cell>
          <cell r="B243" t="str">
            <v>PLANTES_SOL_FRAIS</v>
          </cell>
          <cell r="C243">
            <v>0</v>
          </cell>
          <cell r="D243">
            <v>2</v>
          </cell>
          <cell r="E243" t="str">
            <v>un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243</v>
          </cell>
        </row>
        <row r="244">
          <cell r="A244" t="str">
            <v>Hosta francee</v>
          </cell>
          <cell r="B244" t="str">
            <v>PLANTES_SOL_FRAIS</v>
          </cell>
          <cell r="C244" t="str">
            <v>JARDINS DE LEONIE</v>
          </cell>
          <cell r="D244">
            <v>3.5</v>
          </cell>
          <cell r="E244" t="str">
            <v>pc</v>
          </cell>
          <cell r="F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G244">
            <v>0</v>
          </cell>
          <cell r="J244">
            <v>0</v>
          </cell>
          <cell r="K244">
            <v>244</v>
          </cell>
        </row>
        <row r="245">
          <cell r="A245" t="str">
            <v>Hosta guacamole</v>
          </cell>
          <cell r="B245" t="str">
            <v>PLANTES_SOL_FRAIS</v>
          </cell>
          <cell r="C245" t="str">
            <v>JARDINS DE LEONIE</v>
          </cell>
          <cell r="D245">
            <v>3.5</v>
          </cell>
          <cell r="E245" t="str">
            <v>pc</v>
          </cell>
          <cell r="F245" t="str">
            <v>soleil/mi ombre  /  4  /  juin-juil  /  60</v>
          </cell>
          <cell r="G245">
            <v>0</v>
          </cell>
          <cell r="J245">
            <v>0</v>
          </cell>
          <cell r="K245">
            <v>245</v>
          </cell>
        </row>
        <row r="246">
          <cell r="A246" t="str">
            <v>une des rares hostas aimant le soleil</v>
          </cell>
          <cell r="B246" t="str">
            <v>PLANTES_SOL_FRAIS</v>
          </cell>
          <cell r="C246" t="str">
            <v>JARDINS DE LEONIE</v>
          </cell>
          <cell r="D246">
            <v>0</v>
          </cell>
          <cell r="E246" t="str">
            <v>pc</v>
          </cell>
          <cell r="F246" t="str">
            <v>Ligularia dentala desdemona</v>
          </cell>
          <cell r="G246">
            <v>0</v>
          </cell>
          <cell r="J246">
            <v>0</v>
          </cell>
          <cell r="K246">
            <v>246</v>
          </cell>
        </row>
        <row r="247">
          <cell r="A247" t="str">
            <v>Ligularia dentala desdemona</v>
          </cell>
          <cell r="B247" t="str">
            <v>PLANTES_SOL_FRAIS</v>
          </cell>
          <cell r="C247" t="str">
            <v>JARDINS DE LEONIE</v>
          </cell>
          <cell r="D247">
            <v>2.8</v>
          </cell>
          <cell r="E247" t="str">
            <v>pc</v>
          </cell>
          <cell r="F247" t="str">
            <v>mi ombre/o  /  4  /  juil à sept  /  100</v>
          </cell>
          <cell r="G247">
            <v>0</v>
          </cell>
          <cell r="J247">
            <v>0</v>
          </cell>
          <cell r="K247">
            <v>247</v>
          </cell>
        </row>
        <row r="248">
          <cell r="A248" t="str">
            <v>Lychnis flos-cuculis</v>
          </cell>
          <cell r="B248" t="str">
            <v>PLANTES_SOL_FRAIS</v>
          </cell>
          <cell r="C248" t="str">
            <v>JARDINS DE LEONIE</v>
          </cell>
          <cell r="D248">
            <v>2.8</v>
          </cell>
          <cell r="E248" t="str">
            <v>pc</v>
          </cell>
          <cell r="F248" t="str">
            <v>P  /  soleil/mi ombre  /  8  /  mai-juin  /  40</v>
          </cell>
          <cell r="G248">
            <v>0</v>
          </cell>
          <cell r="J248">
            <v>0</v>
          </cell>
          <cell r="K248">
            <v>248</v>
          </cell>
        </row>
        <row r="249">
          <cell r="A249" t="str">
            <v>Persicaria bistorta</v>
          </cell>
          <cell r="B249" t="str">
            <v>PLANTES_SOL_FRAIS</v>
          </cell>
          <cell r="C249" t="str">
            <v>JARDINS DE LEONIE</v>
          </cell>
          <cell r="D249">
            <v>2.8</v>
          </cell>
          <cell r="E249" t="str">
            <v>pc</v>
          </cell>
          <cell r="F249" t="str">
            <v>soleil  /  6  /  juin à août  /  40</v>
          </cell>
          <cell r="G249">
            <v>0</v>
          </cell>
          <cell r="J249">
            <v>0</v>
          </cell>
          <cell r="K249">
            <v>249</v>
          </cell>
        </row>
        <row r="250">
          <cell r="A250" t="str">
            <v>Rodgersia chocolate wings</v>
          </cell>
          <cell r="B250" t="str">
            <v>PLANTES_SOL_FRAIS</v>
          </cell>
          <cell r="C250" t="str">
            <v>JARDINS DE LEONIE</v>
          </cell>
          <cell r="D250">
            <v>3.5</v>
          </cell>
          <cell r="E250" t="str">
            <v>pc</v>
          </cell>
          <cell r="F250" t="str">
            <v>soleil/mi ombre  /  1  /  juin à août  /  100</v>
          </cell>
          <cell r="G250">
            <v>0</v>
          </cell>
          <cell r="J250">
            <v>0</v>
          </cell>
          <cell r="K250">
            <v>250</v>
          </cell>
        </row>
        <row r="251">
          <cell r="A251" t="str">
            <v>Tellima grandiflora rubra</v>
          </cell>
          <cell r="B251" t="str">
            <v>PLANTES_SOL_FRAIS</v>
          </cell>
          <cell r="C251" t="str">
            <v>JARDINS DE LEONIE</v>
          </cell>
          <cell r="D251">
            <v>2.8</v>
          </cell>
          <cell r="E251" t="str">
            <v>pc</v>
          </cell>
          <cell r="F251" t="str">
            <v>P  /  soleil/mi ombre  /  2  /  mai-juin  /  60</v>
          </cell>
          <cell r="G251">
            <v>0</v>
          </cell>
          <cell r="J251">
            <v>0</v>
          </cell>
          <cell r="K251">
            <v>251</v>
          </cell>
        </row>
        <row r="252">
          <cell r="A252" t="str">
            <v>POSTE DE RELEVAGE EAUX USEES 2 POMPES</v>
          </cell>
          <cell r="B252" t="str">
            <v>POSTES_DE_RELEVAGES</v>
          </cell>
          <cell r="C252" t="str">
            <v>SASKIT</v>
          </cell>
          <cell r="D252">
            <v>0</v>
          </cell>
          <cell r="E252" t="str">
            <v>pc</v>
          </cell>
          <cell r="F252" t="str">
            <v>-</v>
          </cell>
          <cell r="G252" t="str">
            <v>-</v>
          </cell>
          <cell r="J252">
            <v>0</v>
          </cell>
          <cell r="K252">
            <v>252</v>
          </cell>
        </row>
        <row r="253">
          <cell r="A253" t="str">
            <v>CONNECTEUR 3 POLES</v>
          </cell>
          <cell r="B253" t="str">
            <v>POSTES_DE_RELEVAGES</v>
          </cell>
          <cell r="C253" t="str">
            <v>SASKIT</v>
          </cell>
          <cell r="D253">
            <v>10.5</v>
          </cell>
          <cell r="E253" t="str">
            <v>pc</v>
          </cell>
          <cell r="F253" t="str">
            <v>-</v>
          </cell>
          <cell r="G253" t="str">
            <v>-</v>
          </cell>
          <cell r="J253">
            <v>0</v>
          </cell>
          <cell r="K253">
            <v>253</v>
          </cell>
        </row>
        <row r="254">
          <cell r="A254" t="str">
            <v>RACCORD PEHD SOUPLE POUR POSTE DE RELEVAGE</v>
          </cell>
          <cell r="B254" t="str">
            <v>POSTES_DE_RELEVAGES</v>
          </cell>
          <cell r="C254" t="str">
            <v>SASKIT</v>
          </cell>
          <cell r="D254">
            <v>15</v>
          </cell>
          <cell r="E254" t="str">
            <v>pc</v>
          </cell>
          <cell r="F254" t="str">
            <v>-</v>
          </cell>
          <cell r="G254" t="str">
            <v>-</v>
          </cell>
          <cell r="J254">
            <v>0</v>
          </cell>
          <cell r="K254">
            <v>254</v>
          </cell>
        </row>
        <row r="255">
          <cell r="A255" t="str">
            <v>BROYEUR AQUATIRIS</v>
          </cell>
          <cell r="B255" t="str">
            <v>POSTES_DE_RELEVAGES</v>
          </cell>
          <cell r="C255" t="str">
            <v>SASKIT</v>
          </cell>
          <cell r="D255">
            <v>497.35</v>
          </cell>
          <cell r="E255" t="str">
            <v>pc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255</v>
          </cell>
        </row>
        <row r="256">
          <cell r="A256" t="str">
            <v>POMPES EAUX CLAIRES - OPTIMA</v>
          </cell>
          <cell r="B256" t="str">
            <v>POSTES_DE_RELEVAGES</v>
          </cell>
          <cell r="C256" t="str">
            <v>SASKIT</v>
          </cell>
          <cell r="D256">
            <v>111</v>
          </cell>
          <cell r="E256" t="str">
            <v>pc</v>
          </cell>
          <cell r="F256" t="str">
            <v>-</v>
          </cell>
          <cell r="G256" t="str">
            <v>-</v>
          </cell>
          <cell r="J256">
            <v>0</v>
          </cell>
          <cell r="K256">
            <v>256</v>
          </cell>
        </row>
        <row r="257">
          <cell r="A257" t="str">
            <v>POMPES EAUX CLAIRES - BEST ONE VOX</v>
          </cell>
          <cell r="B257" t="str">
            <v>POSTES_DE_RELEVAGES</v>
          </cell>
          <cell r="C257" t="str">
            <v>SASKIT</v>
          </cell>
          <cell r="D257">
            <v>129</v>
          </cell>
          <cell r="E257" t="str">
            <v>pc</v>
          </cell>
          <cell r="F257" t="str">
            <v>-</v>
          </cell>
          <cell r="G257" t="str">
            <v>-</v>
          </cell>
          <cell r="J257">
            <v>0</v>
          </cell>
          <cell r="K257">
            <v>257</v>
          </cell>
        </row>
        <row r="258">
          <cell r="A258" t="str">
            <v>OVERFLOW ALARM BOX</v>
          </cell>
          <cell r="B258" t="str">
            <v>POSTES_DE_RELEVAGES</v>
          </cell>
          <cell r="C258" t="str">
            <v>SASKIT</v>
          </cell>
          <cell r="D258">
            <v>130.5</v>
          </cell>
          <cell r="E258" t="str">
            <v>pc</v>
          </cell>
          <cell r="F258" t="str">
            <v>-</v>
          </cell>
          <cell r="G258" t="str">
            <v>-</v>
          </cell>
          <cell r="J258">
            <v>0</v>
          </cell>
          <cell r="K258">
            <v>258</v>
          </cell>
        </row>
        <row r="259">
          <cell r="A259" t="str">
            <v>POMPES SUBMERSIBLES POUR EAUX CHARGEES - RIGHT</v>
          </cell>
          <cell r="B259" t="str">
            <v>POSTES_DE_RELEVAGES</v>
          </cell>
          <cell r="C259" t="str">
            <v>SASKIT</v>
          </cell>
          <cell r="D259">
            <v>181.5</v>
          </cell>
          <cell r="E259" t="str">
            <v>pc</v>
          </cell>
          <cell r="F259" t="str">
            <v>-</v>
          </cell>
          <cell r="G259" t="str">
            <v>-</v>
          </cell>
          <cell r="J259">
            <v>0</v>
          </cell>
          <cell r="K259">
            <v>259</v>
          </cell>
        </row>
        <row r="260">
          <cell r="A260" t="str">
            <v>POMPES SUBMERSIBLES POUR EAUX CHARGEES - RIGHT</v>
          </cell>
          <cell r="B260" t="str">
            <v>POSTES_DE_RELEVAGES</v>
          </cell>
          <cell r="C260" t="str">
            <v>SASKIT</v>
          </cell>
          <cell r="D260">
            <v>225.4</v>
          </cell>
          <cell r="E260" t="str">
            <v>pc</v>
          </cell>
          <cell r="F260" t="str">
            <v>-</v>
          </cell>
          <cell r="G260" t="str">
            <v>-</v>
          </cell>
          <cell r="J260">
            <v>0</v>
          </cell>
          <cell r="K260">
            <v>260</v>
          </cell>
        </row>
        <row r="261">
          <cell r="A261" t="str">
            <v>POMPES SUBMERSIBLES POUR EAUX CHARGEES - DW VOX</v>
          </cell>
          <cell r="B261" t="str">
            <v>POSTES_DE_RELEVAGES</v>
          </cell>
          <cell r="C261" t="str">
            <v>SASKIT</v>
          </cell>
          <cell r="D261">
            <v>303.8</v>
          </cell>
          <cell r="E261" t="str">
            <v>pc</v>
          </cell>
          <cell r="F261" t="str">
            <v>-</v>
          </cell>
          <cell r="G261" t="str">
            <v>-</v>
          </cell>
          <cell r="J261">
            <v>0</v>
          </cell>
          <cell r="K261">
            <v>261</v>
          </cell>
        </row>
        <row r="262">
          <cell r="A262" t="str">
            <v>POSTE DE RELEVAGE EAUX CLAIRES</v>
          </cell>
          <cell r="B262" t="str">
            <v>POSTES_DE_RELEVAGES</v>
          </cell>
          <cell r="C262" t="str">
            <v>SASKIT</v>
          </cell>
          <cell r="D262">
            <v>339.55</v>
          </cell>
          <cell r="E262" t="str">
            <v>pc</v>
          </cell>
          <cell r="F262" t="str">
            <v>-</v>
          </cell>
          <cell r="G262" t="str">
            <v>-</v>
          </cell>
          <cell r="J262">
            <v>0</v>
          </cell>
          <cell r="K262">
            <v>262</v>
          </cell>
        </row>
        <row r="263">
          <cell r="A263" t="str">
            <v>POMPES SUBMERSIBLES POUR EAUX CHARGEES - DW VOX</v>
          </cell>
          <cell r="B263" t="str">
            <v>POSTES_DE_RELEVAGES</v>
          </cell>
          <cell r="C263" t="str">
            <v>SASKIT</v>
          </cell>
          <cell r="D263">
            <v>373.8</v>
          </cell>
          <cell r="E263" t="str">
            <v>pc</v>
          </cell>
          <cell r="F263" t="str">
            <v>-</v>
          </cell>
          <cell r="G263" t="str">
            <v>-</v>
          </cell>
          <cell r="J263">
            <v>0</v>
          </cell>
          <cell r="K263">
            <v>263</v>
          </cell>
        </row>
        <row r="264">
          <cell r="A264" t="str">
            <v>POMPES SUBMERSIBLES POUR EAUX CHARGEES - DW VOX</v>
          </cell>
          <cell r="B264" t="str">
            <v>POSTES_DE_RELEVAGES</v>
          </cell>
          <cell r="C264" t="str">
            <v>SASKIT</v>
          </cell>
          <cell r="D264">
            <v>414.4</v>
          </cell>
          <cell r="E264" t="str">
            <v>pc</v>
          </cell>
          <cell r="F264" t="str">
            <v>-</v>
          </cell>
          <cell r="G264" t="str">
            <v>-</v>
          </cell>
          <cell r="J264">
            <v>0</v>
          </cell>
          <cell r="K264">
            <v>264</v>
          </cell>
        </row>
        <row r="265">
          <cell r="A265" t="str">
            <v>Poste de relevage pompe Right</v>
          </cell>
          <cell r="B265" t="str">
            <v>POSTES_DE_RELEVAGES</v>
          </cell>
          <cell r="C265" t="str">
            <v>SASKIT</v>
          </cell>
          <cell r="D265">
            <v>669</v>
          </cell>
          <cell r="E265" t="str">
            <v>pc</v>
          </cell>
          <cell r="F265" t="str">
            <v>-</v>
          </cell>
          <cell r="G265" t="str">
            <v>-</v>
          </cell>
          <cell r="J265">
            <v>0</v>
          </cell>
          <cell r="K265">
            <v>265</v>
          </cell>
        </row>
        <row r="266">
          <cell r="A266" t="str">
            <v>Poste de relevage cuve ø800</v>
          </cell>
          <cell r="B266" t="str">
            <v>POSTES_DE_RELEVAGES</v>
          </cell>
          <cell r="C266" t="str">
            <v>SASKIT</v>
          </cell>
          <cell r="D266">
            <v>755.67</v>
          </cell>
          <cell r="E266" t="str">
            <v>pc</v>
          </cell>
          <cell r="F266" t="str">
            <v>-</v>
          </cell>
          <cell r="G266" t="str">
            <v>-</v>
          </cell>
          <cell r="J266">
            <v>0</v>
          </cell>
          <cell r="K266">
            <v>266</v>
          </cell>
        </row>
        <row r="267">
          <cell r="A267" t="str">
            <v>Poste de relevage pompe Dwvox</v>
          </cell>
          <cell r="B267" t="str">
            <v>POSTES_DE_RELEVAGES</v>
          </cell>
          <cell r="C267" t="str">
            <v>SASKIT</v>
          </cell>
          <cell r="D267">
            <v>785.7</v>
          </cell>
          <cell r="E267" t="str">
            <v>pc</v>
          </cell>
          <cell r="F267" t="str">
            <v>-</v>
          </cell>
          <cell r="G267" t="str">
            <v>-</v>
          </cell>
          <cell r="J267">
            <v>0</v>
          </cell>
          <cell r="K267">
            <v>267</v>
          </cell>
        </row>
        <row r="268">
          <cell r="A268" t="str">
            <v>Poste de relevage avec barres de guidage</v>
          </cell>
          <cell r="B268" t="str">
            <v>POSTES_DE_RELEVAGES</v>
          </cell>
          <cell r="C268" t="str">
            <v>SASKIT</v>
          </cell>
          <cell r="D268">
            <v>899</v>
          </cell>
          <cell r="E268" t="str">
            <v>pc</v>
          </cell>
          <cell r="F268" t="str">
            <v>-</v>
          </cell>
          <cell r="G268" t="str">
            <v>-</v>
          </cell>
          <cell r="J268">
            <v>0</v>
          </cell>
          <cell r="K268">
            <v>268</v>
          </cell>
        </row>
        <row r="269">
          <cell r="A269" t="str">
            <v>Raccord PE – PVC</v>
          </cell>
          <cell r="B269" t="str">
            <v>PRESSION_DIA_50</v>
          </cell>
          <cell r="C269" t="str">
            <v>PUM</v>
          </cell>
          <cell r="D269">
            <v>0</v>
          </cell>
          <cell r="E269" t="str">
            <v>pc</v>
          </cell>
          <cell r="F269" t="str">
            <v>-</v>
          </cell>
          <cell r="G269">
            <v>0</v>
          </cell>
          <cell r="J269">
            <v>0</v>
          </cell>
          <cell r="K269">
            <v>269</v>
          </cell>
        </row>
        <row r="270">
          <cell r="A270" t="str">
            <v>tuyaux pression PE  dia 50    50m</v>
          </cell>
          <cell r="B270" t="str">
            <v>PRESSION_DIA_50</v>
          </cell>
          <cell r="C270" t="str">
            <v>PUM</v>
          </cell>
          <cell r="D270">
            <v>3.7383999999999999</v>
          </cell>
          <cell r="E270" t="str">
            <v>pc</v>
          </cell>
          <cell r="F270" t="str">
            <v>-</v>
          </cell>
          <cell r="G270">
            <v>3.7383999999999999</v>
          </cell>
          <cell r="J270">
            <v>0</v>
          </cell>
          <cell r="K270">
            <v>270</v>
          </cell>
        </row>
        <row r="271">
          <cell r="A271" t="str">
            <v>Raccord PVC-PE DIA 50 x1/5 réf 3-3661</v>
          </cell>
          <cell r="B271" t="str">
            <v>PRESSION_DIA_50</v>
          </cell>
          <cell r="C271" t="str">
            <v>PUM</v>
          </cell>
          <cell r="D271">
            <v>0</v>
          </cell>
          <cell r="E271" t="str">
            <v>pc</v>
          </cell>
          <cell r="F271" t="str">
            <v>-</v>
          </cell>
          <cell r="G271">
            <v>6.75</v>
          </cell>
          <cell r="J271">
            <v>0</v>
          </cell>
          <cell r="K271">
            <v>271</v>
          </cell>
        </row>
        <row r="272">
          <cell r="A272" t="str">
            <v>Manchon PVC pression TAR RENF 50x1¨1/2 réf 1-3394</v>
          </cell>
          <cell r="B272" t="str">
            <v>PRESSION_DIA_50</v>
          </cell>
          <cell r="C272" t="str">
            <v>PUM</v>
          </cell>
          <cell r="D272">
            <v>0</v>
          </cell>
          <cell r="E272" t="str">
            <v>pc</v>
          </cell>
          <cell r="F272" t="str">
            <v>-</v>
          </cell>
          <cell r="G272">
            <v>9.02</v>
          </cell>
          <cell r="J272">
            <v>0</v>
          </cell>
          <cell r="K272">
            <v>272</v>
          </cell>
        </row>
        <row r="273">
          <cell r="A273" t="str">
            <v>Barre T 40</v>
          </cell>
          <cell r="B273" t="str">
            <v>PROTECTIONS_SANITAIRES</v>
          </cell>
          <cell r="C273" t="str">
            <v>SASKIT</v>
          </cell>
          <cell r="D273">
            <v>16.72</v>
          </cell>
          <cell r="E273" t="str">
            <v>ml</v>
          </cell>
          <cell r="F273" t="str">
            <v>-</v>
          </cell>
          <cell r="G273" t="str">
            <v>-</v>
          </cell>
          <cell r="J273">
            <v>0</v>
          </cell>
          <cell r="K273">
            <v>273</v>
          </cell>
        </row>
        <row r="274">
          <cell r="A274" t="str">
            <v>Barre T 45</v>
          </cell>
          <cell r="B274" t="str">
            <v>PROTECTIONS_SANITAIRES</v>
          </cell>
          <cell r="C274" t="str">
            <v>SASKIT</v>
          </cell>
          <cell r="D274">
            <v>18.480000000000004</v>
          </cell>
          <cell r="E274" t="str">
            <v>ml</v>
          </cell>
          <cell r="F274" t="str">
            <v>-</v>
          </cell>
          <cell r="G274" t="str">
            <v>-</v>
          </cell>
          <cell r="J274">
            <v>0</v>
          </cell>
          <cell r="K274">
            <v>274</v>
          </cell>
        </row>
        <row r="275">
          <cell r="A275" t="str">
            <v>Barre T 50</v>
          </cell>
          <cell r="B275" t="str">
            <v>PROTECTIONS_SANITAIRES</v>
          </cell>
          <cell r="C275" t="str">
            <v>SASKIT</v>
          </cell>
          <cell r="D275">
            <v>20.5</v>
          </cell>
          <cell r="E275" t="str">
            <v>ml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275</v>
          </cell>
        </row>
        <row r="276">
          <cell r="A276" t="str">
            <v>Cornière galva 40</v>
          </cell>
          <cell r="B276" t="str">
            <v>PROTECTIONS_SANITAIRES</v>
          </cell>
          <cell r="C276">
            <v>0</v>
          </cell>
          <cell r="D276">
            <v>15</v>
          </cell>
          <cell r="E276" t="str">
            <v>ml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276</v>
          </cell>
        </row>
        <row r="277">
          <cell r="A277" t="str">
            <v>Caillebotis 1x1 m</v>
          </cell>
          <cell r="B277" t="str">
            <v>PROTECTIONS_SANITAIRES</v>
          </cell>
          <cell r="C277" t="str">
            <v>SASKIT</v>
          </cell>
          <cell r="D277">
            <v>24.09</v>
          </cell>
          <cell r="E277" t="str">
            <v>pc</v>
          </cell>
          <cell r="F277" t="str">
            <v>-</v>
          </cell>
          <cell r="G277" t="str">
            <v>-</v>
          </cell>
          <cell r="J277">
            <v>0</v>
          </cell>
          <cell r="K277">
            <v>277</v>
          </cell>
        </row>
        <row r="278">
          <cell r="A278" t="str">
            <v>Caillebotis 1x1,5 m</v>
          </cell>
          <cell r="B278" t="str">
            <v>PROTECTIONS_SANITAIRES</v>
          </cell>
          <cell r="C278" t="str">
            <v>SASKIT</v>
          </cell>
          <cell r="D278">
            <v>29.997000000000003</v>
          </cell>
          <cell r="E278" t="str">
            <v>pc</v>
          </cell>
          <cell r="F278" t="str">
            <v>-</v>
          </cell>
          <cell r="G278" t="str">
            <v>-</v>
          </cell>
          <cell r="J278">
            <v>0</v>
          </cell>
          <cell r="K278">
            <v>278</v>
          </cell>
        </row>
        <row r="279">
          <cell r="A279" t="str">
            <v>KIT CAILLEBOTIS FV GEOMEMBRANE 3EH3*2</v>
          </cell>
          <cell r="B279" t="str">
            <v>PROTECTIONS_SANITAIRES</v>
          </cell>
          <cell r="C279" t="str">
            <v>SASKIT</v>
          </cell>
          <cell r="D279">
            <v>221.69</v>
          </cell>
          <cell r="E279" t="str">
            <v>pc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279</v>
          </cell>
        </row>
        <row r="280">
          <cell r="A280" t="str">
            <v>KIT CAILLEBOTIS FV GEOMEMBRANE 4EH4*2</v>
          </cell>
          <cell r="B280" t="str">
            <v>PROTECTIONS_SANITAIRES</v>
          </cell>
          <cell r="C280" t="str">
            <v>SASKIT</v>
          </cell>
          <cell r="D280">
            <v>279.92</v>
          </cell>
          <cell r="E280" t="str">
            <v>pc</v>
          </cell>
          <cell r="F280" t="str">
            <v>-</v>
          </cell>
          <cell r="G280" t="str">
            <v>-</v>
          </cell>
          <cell r="H280">
            <v>0</v>
          </cell>
          <cell r="I280">
            <v>0</v>
          </cell>
          <cell r="J280">
            <v>0</v>
          </cell>
          <cell r="K280">
            <v>280</v>
          </cell>
        </row>
        <row r="281">
          <cell r="A281" t="str">
            <v>KIT CAILLEBOTIS FV GEOMEMBRANE 5EH4*2,5</v>
          </cell>
          <cell r="B281" t="str">
            <v>PROTECTIONS_SANITAIRES</v>
          </cell>
          <cell r="C281" t="str">
            <v>SASKIT</v>
          </cell>
          <cell r="D281">
            <v>332.96</v>
          </cell>
          <cell r="E281" t="str">
            <v>pc</v>
          </cell>
          <cell r="F281" t="str">
            <v>-</v>
          </cell>
          <cell r="G281" t="str">
            <v>-</v>
          </cell>
          <cell r="H281">
            <v>0</v>
          </cell>
          <cell r="I281">
            <v>0</v>
          </cell>
          <cell r="J281">
            <v>0</v>
          </cell>
          <cell r="K281">
            <v>281</v>
          </cell>
        </row>
        <row r="282">
          <cell r="A282" t="str">
            <v>KIT CAILLEBOTIS FV GEOMEMBRANE 6EH4*3</v>
          </cell>
          <cell r="B282" t="str">
            <v>PROTECTIONS_SANITAIRES</v>
          </cell>
          <cell r="C282" t="str">
            <v>SASKIT</v>
          </cell>
          <cell r="D282">
            <v>445.36</v>
          </cell>
          <cell r="E282" t="str">
            <v>pc</v>
          </cell>
          <cell r="F282" t="str">
            <v>-</v>
          </cell>
          <cell r="G282" t="str">
            <v>-</v>
          </cell>
          <cell r="H282">
            <v>0</v>
          </cell>
          <cell r="I282">
            <v>0</v>
          </cell>
          <cell r="J282">
            <v>0</v>
          </cell>
          <cell r="K282">
            <v>282</v>
          </cell>
        </row>
        <row r="283">
          <cell r="A283" t="str">
            <v>KIT CAILLEBOTIS FV GEOMEMBRANE 6EH6*2</v>
          </cell>
          <cell r="B283" t="str">
            <v>PROTECTIONS_SANITAIRES</v>
          </cell>
          <cell r="C283" t="str">
            <v>SASKIT</v>
          </cell>
          <cell r="D283">
            <v>584.74</v>
          </cell>
          <cell r="E283" t="str">
            <v>pc</v>
          </cell>
          <cell r="F283" t="str">
            <v>-</v>
          </cell>
          <cell r="G283" t="str">
            <v>-</v>
          </cell>
          <cell r="H283">
            <v>0</v>
          </cell>
          <cell r="I283">
            <v>0</v>
          </cell>
          <cell r="J283">
            <v>0</v>
          </cell>
          <cell r="K283">
            <v>283</v>
          </cell>
        </row>
        <row r="284">
          <cell r="A284" t="str">
            <v>KIT CAILLEBOTIS FV GEOMEMBRANE 7EH4*3,5</v>
          </cell>
          <cell r="B284" t="str">
            <v>PROTECTIONS_SANITAIRES</v>
          </cell>
          <cell r="C284" t="str">
            <v>SASKIT</v>
          </cell>
          <cell r="D284">
            <v>497.4</v>
          </cell>
          <cell r="E284" t="str">
            <v>pc</v>
          </cell>
          <cell r="F284" t="str">
            <v>-</v>
          </cell>
          <cell r="G284" t="str">
            <v>-</v>
          </cell>
          <cell r="H284">
            <v>0</v>
          </cell>
          <cell r="I284">
            <v>0</v>
          </cell>
          <cell r="J284">
            <v>0</v>
          </cell>
          <cell r="K284">
            <v>284</v>
          </cell>
        </row>
        <row r="285">
          <cell r="A285" t="str">
            <v>KIT CAILLEBOTIS FV GEOMEMBRANE 8EH4*4</v>
          </cell>
          <cell r="B285" t="str">
            <v>PROTECTIONS_SANITAIRES</v>
          </cell>
          <cell r="C285" t="str">
            <v>SASKIT</v>
          </cell>
          <cell r="D285">
            <v>610.79999999999995</v>
          </cell>
          <cell r="E285" t="str">
            <v>pc</v>
          </cell>
          <cell r="F285" t="str">
            <v>-</v>
          </cell>
          <cell r="G285" t="str">
            <v>-</v>
          </cell>
          <cell r="H285">
            <v>0</v>
          </cell>
          <cell r="I285">
            <v>0</v>
          </cell>
          <cell r="J285">
            <v>0</v>
          </cell>
          <cell r="K285">
            <v>285</v>
          </cell>
        </row>
        <row r="286">
          <cell r="A286" t="str">
            <v>KIT CAILLEBOTIS FV GEOMEMBRANE 9EH4*4,5</v>
          </cell>
          <cell r="B286" t="str">
            <v>PROTECTIONS_SANITAIRES</v>
          </cell>
          <cell r="C286" t="str">
            <v>SASKIT</v>
          </cell>
          <cell r="D286">
            <v>662.84</v>
          </cell>
          <cell r="E286" t="str">
            <v>pc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286</v>
          </cell>
        </row>
        <row r="287">
          <cell r="A287" t="str">
            <v>KIT CAILLEBOTIS FV GEOMEMBRANE 10EH4*5</v>
          </cell>
          <cell r="B287" t="str">
            <v>PROTECTIONS_SANITAIRES</v>
          </cell>
          <cell r="C287" t="str">
            <v>SASKIT</v>
          </cell>
          <cell r="D287">
            <v>776.24</v>
          </cell>
          <cell r="E287" t="str">
            <v>pc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287</v>
          </cell>
        </row>
        <row r="288">
          <cell r="A288" t="str">
            <v>KIT CAILLEBOTIS FV GEOMEMBRANE 12EH4*6</v>
          </cell>
          <cell r="B288" t="str">
            <v>PROTECTIONS_SANITAIRES</v>
          </cell>
          <cell r="C288" t="str">
            <v>SASKIT</v>
          </cell>
          <cell r="D288">
            <v>1002.06</v>
          </cell>
          <cell r="E288" t="str">
            <v>pc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288</v>
          </cell>
        </row>
        <row r="289">
          <cell r="A289" t="str">
            <v>KIT CAILLEBOTIS FV GEOMEMBRANE 14EH4*7</v>
          </cell>
          <cell r="B289" t="str">
            <v>PROTECTIONS_SANITAIRES</v>
          </cell>
          <cell r="C289" t="str">
            <v>SASKIT</v>
          </cell>
          <cell r="D289">
            <v>1160.3400000000001</v>
          </cell>
          <cell r="E289" t="str">
            <v>pc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289</v>
          </cell>
        </row>
        <row r="290">
          <cell r="A290" t="str">
            <v>KIT CAILLEBOTIS FV GEOMEMBRANE 14EH8*3,5</v>
          </cell>
          <cell r="B290" t="str">
            <v>PROTECTIONS_SANITAIRES</v>
          </cell>
          <cell r="C290" t="str">
            <v>SASKIT</v>
          </cell>
          <cell r="D290">
            <v>1055.68</v>
          </cell>
          <cell r="E290" t="str">
            <v>pc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290</v>
          </cell>
        </row>
        <row r="291">
          <cell r="A291" t="str">
            <v>KIT CAILLEBOTIS FV GEOMEMBRANE 16EH4*8</v>
          </cell>
          <cell r="B291" t="str">
            <v>PROTECTIONS_SANITAIRES</v>
          </cell>
          <cell r="C291" t="str">
            <v>SASKIT</v>
          </cell>
          <cell r="D291">
            <v>1309.92</v>
          </cell>
          <cell r="E291" t="str">
            <v>pc</v>
          </cell>
          <cell r="F291" t="str">
            <v>-</v>
          </cell>
          <cell r="G291" t="str">
            <v>-</v>
          </cell>
          <cell r="H291">
            <v>0</v>
          </cell>
          <cell r="I291">
            <v>0</v>
          </cell>
          <cell r="J291">
            <v>0</v>
          </cell>
          <cell r="K291">
            <v>291</v>
          </cell>
        </row>
        <row r="292">
          <cell r="A292" t="str">
            <v>KIT CAILLEBOTIS FV GEOMEMBRANE 18EH4,5*8</v>
          </cell>
          <cell r="B292" t="str">
            <v>PROTECTIONS_SANITAIRES</v>
          </cell>
          <cell r="C292" t="str">
            <v>SASKIT</v>
          </cell>
          <cell r="D292">
            <v>1416</v>
          </cell>
          <cell r="E292" t="str">
            <v>pc</v>
          </cell>
          <cell r="F292" t="str">
            <v>-</v>
          </cell>
          <cell r="G292" t="str">
            <v>-</v>
          </cell>
          <cell r="H292">
            <v>0</v>
          </cell>
          <cell r="I292">
            <v>0</v>
          </cell>
          <cell r="J292">
            <v>0</v>
          </cell>
          <cell r="K292">
            <v>292</v>
          </cell>
        </row>
        <row r="293">
          <cell r="A293" t="str">
            <v>KIT CAILLEBOTIS FV GEOMEMBRANE 20EH8*5</v>
          </cell>
          <cell r="B293" t="str">
            <v>PROTECTIONS_SANITAIRES</v>
          </cell>
          <cell r="C293" t="str">
            <v>SASKIT</v>
          </cell>
          <cell r="D293">
            <v>1670.24</v>
          </cell>
          <cell r="E293" t="str">
            <v>pc</v>
          </cell>
          <cell r="F293" t="str">
            <v>-</v>
          </cell>
          <cell r="G293" t="str">
            <v>-</v>
          </cell>
          <cell r="H293">
            <v>0</v>
          </cell>
          <cell r="I293">
            <v>0</v>
          </cell>
          <cell r="J293">
            <v>0</v>
          </cell>
          <cell r="K293">
            <v>293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 t="str">
            <v>-</v>
          </cell>
          <cell r="G294" t="str">
            <v>-</v>
          </cell>
          <cell r="J294">
            <v>0</v>
          </cell>
          <cell r="K294">
            <v>294</v>
          </cell>
        </row>
        <row r="295">
          <cell r="A295" t="str">
            <v>Vis penture</v>
          </cell>
          <cell r="B295" t="str">
            <v>QUINCAILLERIE</v>
          </cell>
          <cell r="C295" t="str">
            <v>FOUSSIER</v>
          </cell>
          <cell r="D295">
            <v>0.37119999999999997</v>
          </cell>
          <cell r="E295" t="str">
            <v>pc</v>
          </cell>
          <cell r="F295" t="str">
            <v>-</v>
          </cell>
          <cell r="G295">
            <v>0.37119999999999997</v>
          </cell>
          <cell r="J295">
            <v>0</v>
          </cell>
          <cell r="K295">
            <v>295</v>
          </cell>
        </row>
        <row r="296">
          <cell r="A296" t="str">
            <v>vis inox 50</v>
          </cell>
          <cell r="B296" t="str">
            <v>QUINCAILLERIE</v>
          </cell>
          <cell r="C296" t="str">
            <v>FOUSSIER</v>
          </cell>
          <cell r="D296">
            <v>0.11515</v>
          </cell>
          <cell r="E296" t="str">
            <v>pc</v>
          </cell>
          <cell r="F296" t="str">
            <v>-</v>
          </cell>
          <cell r="G296">
            <v>0.11515</v>
          </cell>
          <cell r="J296">
            <v>0</v>
          </cell>
          <cell r="K296">
            <v>296</v>
          </cell>
        </row>
        <row r="297">
          <cell r="A297" t="str">
            <v>vis inox 70</v>
          </cell>
          <cell r="B297" t="str">
            <v>QUINCAILLERIE</v>
          </cell>
          <cell r="C297" t="str">
            <v>FOUSSIER</v>
          </cell>
          <cell r="D297">
            <v>0.187</v>
          </cell>
          <cell r="E297" t="str">
            <v>pc</v>
          </cell>
          <cell r="F297" t="str">
            <v>-</v>
          </cell>
          <cell r="G297">
            <v>0.187</v>
          </cell>
          <cell r="J297">
            <v>0</v>
          </cell>
          <cell r="K297">
            <v>297</v>
          </cell>
        </row>
        <row r="298">
          <cell r="A298" t="str">
            <v>clous inox</v>
          </cell>
          <cell r="B298" t="str">
            <v>QUINCAILLERIE</v>
          </cell>
          <cell r="C298">
            <v>0</v>
          </cell>
          <cell r="D298">
            <v>0.15</v>
          </cell>
          <cell r="E298" t="str">
            <v>pc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298</v>
          </cell>
        </row>
        <row r="299">
          <cell r="A299" t="str">
            <v>vis inox 6/100 spéciale</v>
          </cell>
          <cell r="B299" t="str">
            <v>QUINCAILLERIE</v>
          </cell>
          <cell r="C299">
            <v>0</v>
          </cell>
          <cell r="D299">
            <v>0.6</v>
          </cell>
          <cell r="E299" t="str">
            <v>pc</v>
          </cell>
          <cell r="F299" t="str">
            <v>-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299</v>
          </cell>
        </row>
        <row r="300">
          <cell r="A300" t="str">
            <v>vis inox 100</v>
          </cell>
          <cell r="B300" t="str">
            <v>QUINCAILLERIE</v>
          </cell>
          <cell r="C300" t="str">
            <v>FOUSSIER</v>
          </cell>
          <cell r="D300">
            <v>0.39483333333333337</v>
          </cell>
          <cell r="E300" t="str">
            <v>pc</v>
          </cell>
          <cell r="F300" t="str">
            <v>-</v>
          </cell>
          <cell r="G300">
            <v>0.39483333333333337</v>
          </cell>
          <cell r="J300">
            <v>0</v>
          </cell>
          <cell r="K300">
            <v>300</v>
          </cell>
        </row>
        <row r="301">
          <cell r="A301" t="str">
            <v>vis inox 120</v>
          </cell>
          <cell r="B301" t="str">
            <v>QUINCAILLERIE</v>
          </cell>
          <cell r="C301" t="str">
            <v>FOUSSIER</v>
          </cell>
          <cell r="D301">
            <v>0.4738</v>
          </cell>
          <cell r="E301" t="str">
            <v>pc</v>
          </cell>
          <cell r="F301" t="str">
            <v>-</v>
          </cell>
          <cell r="G301">
            <v>0.4738</v>
          </cell>
          <cell r="J301">
            <v>0</v>
          </cell>
          <cell r="K301">
            <v>301</v>
          </cell>
        </row>
        <row r="302">
          <cell r="A302" t="str">
            <v>Réduction 50-40</v>
          </cell>
          <cell r="B302" t="str">
            <v>REDUCTIONS</v>
          </cell>
          <cell r="C302" t="str">
            <v>PUM</v>
          </cell>
          <cell r="D302">
            <v>0.75</v>
          </cell>
          <cell r="E302" t="str">
            <v>pc</v>
          </cell>
          <cell r="F302" t="str">
            <v>-</v>
          </cell>
          <cell r="G302">
            <v>0.75</v>
          </cell>
          <cell r="J302">
            <v>0</v>
          </cell>
          <cell r="K302">
            <v>302</v>
          </cell>
        </row>
        <row r="303">
          <cell r="A303" t="str">
            <v>Réduction 63-50</v>
          </cell>
          <cell r="B303" t="str">
            <v>REDUCTIONS</v>
          </cell>
          <cell r="C303" t="str">
            <v>PUM</v>
          </cell>
          <cell r="D303">
            <v>3.04</v>
          </cell>
          <cell r="E303" t="str">
            <v>pc</v>
          </cell>
          <cell r="F303" t="str">
            <v>-</v>
          </cell>
          <cell r="G303">
            <v>3.04</v>
          </cell>
          <cell r="J303">
            <v>0</v>
          </cell>
          <cell r="K303">
            <v>303</v>
          </cell>
        </row>
        <row r="304">
          <cell r="A304" t="str">
            <v>Réduction 100-50</v>
          </cell>
          <cell r="B304" t="str">
            <v>REDUCTIONS</v>
          </cell>
          <cell r="C304" t="str">
            <v>PUM</v>
          </cell>
          <cell r="D304">
            <v>3.04</v>
          </cell>
          <cell r="E304" t="str">
            <v>pc</v>
          </cell>
          <cell r="F304" t="str">
            <v>-</v>
          </cell>
          <cell r="G304">
            <v>3.04</v>
          </cell>
          <cell r="J304">
            <v>0</v>
          </cell>
          <cell r="K304">
            <v>304</v>
          </cell>
        </row>
        <row r="305">
          <cell r="A305" t="str">
            <v>Réduction 100-63</v>
          </cell>
          <cell r="B305" t="str">
            <v>REDUCTIONS</v>
          </cell>
          <cell r="C305" t="str">
            <v>PUM</v>
          </cell>
          <cell r="D305">
            <v>3.6</v>
          </cell>
          <cell r="E305" t="str">
            <v>pc</v>
          </cell>
          <cell r="F305" t="str">
            <v>-</v>
          </cell>
          <cell r="G305">
            <v>3.6</v>
          </cell>
          <cell r="J305">
            <v>0</v>
          </cell>
          <cell r="K305">
            <v>305</v>
          </cell>
        </row>
        <row r="306">
          <cell r="A306" t="str">
            <v>Réduction 100-80</v>
          </cell>
          <cell r="B306" t="str">
            <v>REDUCTIONS</v>
          </cell>
          <cell r="C306" t="str">
            <v>PUM</v>
          </cell>
          <cell r="D306">
            <v>3.21</v>
          </cell>
          <cell r="E306" t="str">
            <v>pc</v>
          </cell>
          <cell r="F306" t="str">
            <v>-</v>
          </cell>
          <cell r="G306">
            <v>3.21</v>
          </cell>
          <cell r="J306">
            <v>0</v>
          </cell>
          <cell r="K306">
            <v>306</v>
          </cell>
        </row>
        <row r="307">
          <cell r="A307" t="str">
            <v>Réduction 110-100</v>
          </cell>
          <cell r="B307" t="str">
            <v>REDUCTIONS</v>
          </cell>
          <cell r="C307" t="str">
            <v>PUM</v>
          </cell>
          <cell r="D307">
            <v>4.03</v>
          </cell>
          <cell r="E307" t="str">
            <v>pc</v>
          </cell>
          <cell r="F307" t="str">
            <v>-</v>
          </cell>
          <cell r="G307">
            <v>4.03</v>
          </cell>
          <cell r="J307">
            <v>0</v>
          </cell>
          <cell r="K307">
            <v>307</v>
          </cell>
        </row>
        <row r="308">
          <cell r="A308" t="str">
            <v>regard pluviale béton 25 x 25</v>
          </cell>
          <cell r="B308" t="str">
            <v>REGARDS_ BETON</v>
          </cell>
          <cell r="C308" t="str">
            <v>PUM</v>
          </cell>
          <cell r="D308">
            <v>10.98</v>
          </cell>
          <cell r="E308" t="str">
            <v>pc</v>
          </cell>
          <cell r="F308" t="str">
            <v>-</v>
          </cell>
          <cell r="G308">
            <v>10.98</v>
          </cell>
          <cell r="J308">
            <v>0</v>
          </cell>
          <cell r="K308">
            <v>308</v>
          </cell>
        </row>
        <row r="309">
          <cell r="A309" t="str">
            <v>rehausse béton 25 x 25</v>
          </cell>
          <cell r="B309" t="str">
            <v>REGARDS_ BETON</v>
          </cell>
          <cell r="C309" t="str">
            <v>PUM</v>
          </cell>
          <cell r="D309">
            <v>8.93</v>
          </cell>
          <cell r="E309" t="str">
            <v>pc</v>
          </cell>
          <cell r="F309" t="str">
            <v>-</v>
          </cell>
          <cell r="G309">
            <v>8.93</v>
          </cell>
          <cell r="J309">
            <v>0</v>
          </cell>
          <cell r="K309">
            <v>309</v>
          </cell>
        </row>
        <row r="310">
          <cell r="A310" t="str">
            <v>couvercle pour boite pluviale béton 25 x 25</v>
          </cell>
          <cell r="B310" t="str">
            <v>REGARDS_ BETON</v>
          </cell>
          <cell r="C310" t="str">
            <v>PUM</v>
          </cell>
          <cell r="D310">
            <v>4.2</v>
          </cell>
          <cell r="E310" t="str">
            <v>pc</v>
          </cell>
          <cell r="F310" t="str">
            <v>-</v>
          </cell>
          <cell r="G310">
            <v>4.2</v>
          </cell>
          <cell r="J310">
            <v>0</v>
          </cell>
          <cell r="K310">
            <v>310</v>
          </cell>
        </row>
        <row r="311">
          <cell r="A311" t="str">
            <v>regard béton flasque plastique 30 x30</v>
          </cell>
          <cell r="B311" t="str">
            <v>REGARDS_ BETON</v>
          </cell>
          <cell r="C311" t="str">
            <v>PUM</v>
          </cell>
          <cell r="D311">
            <v>13.28</v>
          </cell>
          <cell r="E311" t="str">
            <v>pc</v>
          </cell>
          <cell r="F311" t="str">
            <v>-</v>
          </cell>
          <cell r="G311">
            <v>13.28</v>
          </cell>
          <cell r="J311">
            <v>0</v>
          </cell>
          <cell r="K311">
            <v>311</v>
          </cell>
        </row>
        <row r="312">
          <cell r="A312" t="str">
            <v>Couvercle pr boite pluviale 30 x30</v>
          </cell>
          <cell r="B312" t="str">
            <v>REGARDS_ BETON</v>
          </cell>
          <cell r="C312" t="str">
            <v>PUM</v>
          </cell>
          <cell r="D312">
            <v>4.8</v>
          </cell>
          <cell r="E312" t="str">
            <v>pc</v>
          </cell>
          <cell r="F312" t="str">
            <v>-</v>
          </cell>
          <cell r="G312">
            <v>4.8</v>
          </cell>
          <cell r="J312">
            <v>0</v>
          </cell>
          <cell r="K312">
            <v>312</v>
          </cell>
        </row>
        <row r="313">
          <cell r="A313" t="str">
            <v>KIT RELEVAGE 3 VOIES DIAM 63</v>
          </cell>
          <cell r="B313" t="str">
            <v>REGARDS_ET_REPARTITEURS</v>
          </cell>
          <cell r="C313" t="str">
            <v>SASKIT</v>
          </cell>
          <cell r="D313">
            <v>177.23</v>
          </cell>
          <cell r="E313" t="str">
            <v>pc</v>
          </cell>
          <cell r="F313" t="str">
            <v>-</v>
          </cell>
          <cell r="G313" t="str">
            <v>-</v>
          </cell>
          <cell r="J313">
            <v>0</v>
          </cell>
          <cell r="K313">
            <v>313</v>
          </cell>
        </row>
        <row r="314">
          <cell r="A314" t="str">
            <v>COUVERCLE AQUATIRIS POUR REGARD DIR01</v>
          </cell>
          <cell r="B314" t="str">
            <v>REGARDS_ET_REPARTITEURS</v>
          </cell>
          <cell r="C314" t="str">
            <v>SASKIT</v>
          </cell>
          <cell r="D314">
            <v>20</v>
          </cell>
          <cell r="E314" t="str">
            <v>pc</v>
          </cell>
          <cell r="F314" t="str">
            <v>-</v>
          </cell>
          <cell r="G314" t="str">
            <v>-</v>
          </cell>
          <cell r="J314">
            <v>0</v>
          </cell>
          <cell r="K314">
            <v>314</v>
          </cell>
        </row>
        <row r="315">
          <cell r="A315" t="str">
            <v>REHAUSSE</v>
          </cell>
          <cell r="B315" t="str">
            <v>REGARDS_ET_REPARTITEURS</v>
          </cell>
          <cell r="C315" t="str">
            <v>SASKIT</v>
          </cell>
          <cell r="D315">
            <v>30</v>
          </cell>
          <cell r="E315" t="str">
            <v>pc</v>
          </cell>
          <cell r="F315" t="str">
            <v>-</v>
          </cell>
          <cell r="G315" t="str">
            <v>-</v>
          </cell>
          <cell r="J315">
            <v>0</v>
          </cell>
          <cell r="K315">
            <v>315</v>
          </cell>
        </row>
        <row r="316">
          <cell r="A316" t="str">
            <v>COUVERCLE AQUATIRIS POUR REGARD PE</v>
          </cell>
          <cell r="B316" t="str">
            <v>REGARDS_ET_REPARTITEURS</v>
          </cell>
          <cell r="C316" t="str">
            <v>SASKIT</v>
          </cell>
          <cell r="D316">
            <v>34.200000000000003</v>
          </cell>
          <cell r="E316" t="str">
            <v>pc</v>
          </cell>
          <cell r="F316" t="str">
            <v>-</v>
          </cell>
          <cell r="G316" t="str">
            <v>-</v>
          </cell>
          <cell r="J316">
            <v>0</v>
          </cell>
          <cell r="K316">
            <v>316</v>
          </cell>
        </row>
        <row r="317">
          <cell r="A317" t="str">
            <v>COUVERCLE REGARD GRAVITAIRE DOUBLE SORTIE</v>
          </cell>
          <cell r="B317" t="str">
            <v>REGARDS_ET_REPARTITEURS</v>
          </cell>
          <cell r="C317" t="str">
            <v>SASKIT</v>
          </cell>
          <cell r="D317">
            <v>36</v>
          </cell>
          <cell r="E317" t="str">
            <v>pc</v>
          </cell>
          <cell r="F317" t="str">
            <v>-</v>
          </cell>
          <cell r="G317" t="str">
            <v>-</v>
          </cell>
          <cell r="J317">
            <v>0</v>
          </cell>
          <cell r="K317">
            <v>317</v>
          </cell>
        </row>
        <row r="318">
          <cell r="A318" t="str">
            <v>REHAUSSE REGARD</v>
          </cell>
          <cell r="B318" t="str">
            <v>REGARDS_ET_REPARTITEURS</v>
          </cell>
          <cell r="C318" t="str">
            <v>SASKIT</v>
          </cell>
          <cell r="D318">
            <v>37.5</v>
          </cell>
          <cell r="E318" t="str">
            <v>pc</v>
          </cell>
          <cell r="F318" t="str">
            <v>-</v>
          </cell>
          <cell r="G318" t="str">
            <v>-</v>
          </cell>
          <cell r="J318">
            <v>0</v>
          </cell>
          <cell r="K318">
            <v>318</v>
          </cell>
        </row>
        <row r="319">
          <cell r="A319" t="str">
            <v>REGARD DE SORTIE SANS FOND (ZRV)</v>
          </cell>
          <cell r="B319" t="str">
            <v>REGARDS_ET_REPARTITEURS</v>
          </cell>
          <cell r="C319" t="str">
            <v>SASKIT</v>
          </cell>
          <cell r="D319">
            <v>50</v>
          </cell>
          <cell r="E319" t="str">
            <v>pc</v>
          </cell>
          <cell r="F319" t="str">
            <v>-</v>
          </cell>
          <cell r="G319" t="str">
            <v>-</v>
          </cell>
          <cell r="J319">
            <v>0</v>
          </cell>
          <cell r="K319">
            <v>319</v>
          </cell>
        </row>
        <row r="320">
          <cell r="A320" t="str">
            <v>REPARTITEUR</v>
          </cell>
          <cell r="B320" t="str">
            <v>REGARDS_ET_REPARTITEURS</v>
          </cell>
          <cell r="C320" t="str">
            <v>SASKIT</v>
          </cell>
          <cell r="D320">
            <v>50</v>
          </cell>
          <cell r="E320" t="str">
            <v>pc</v>
          </cell>
          <cell r="F320" t="str">
            <v>-</v>
          </cell>
          <cell r="G320" t="str">
            <v>-</v>
          </cell>
          <cell r="J320">
            <v>0</v>
          </cell>
          <cell r="K320">
            <v>320</v>
          </cell>
        </row>
        <row r="321">
          <cell r="A321" t="str">
            <v>REGARD HEXAGONAL NON PERCE  AVEC COUVERCLE</v>
          </cell>
          <cell r="B321" t="str">
            <v>REGARDS_ET_REPARTITEURS</v>
          </cell>
          <cell r="C321" t="str">
            <v>SASKIT</v>
          </cell>
          <cell r="D321">
            <v>66</v>
          </cell>
          <cell r="E321" t="str">
            <v>pc</v>
          </cell>
          <cell r="F321" t="str">
            <v>-</v>
          </cell>
          <cell r="G321" t="str">
            <v>-</v>
          </cell>
          <cell r="J321">
            <v>0</v>
          </cell>
          <cell r="K321">
            <v>321</v>
          </cell>
        </row>
        <row r="322">
          <cell r="A322" t="str">
            <v>REGARD CARRE AVEC COUVERCLE</v>
          </cell>
          <cell r="B322" t="str">
            <v>REGARDS_ET_REPARTITEURS</v>
          </cell>
          <cell r="C322" t="str">
            <v>SASKIT</v>
          </cell>
          <cell r="D322">
            <v>91.8</v>
          </cell>
          <cell r="E322" t="str">
            <v>pc</v>
          </cell>
          <cell r="F322" t="str">
            <v>-</v>
          </cell>
          <cell r="G322" t="str">
            <v>-</v>
          </cell>
          <cell r="J322">
            <v>0</v>
          </cell>
          <cell r="K322">
            <v>322</v>
          </cell>
        </row>
        <row r="323">
          <cell r="A323" t="str">
            <v>REGARD DE COLLECTE AVEC COUVERCLE</v>
          </cell>
          <cell r="B323" t="str">
            <v>REGARDS_ET_REPARTITEURS</v>
          </cell>
          <cell r="C323" t="str">
            <v>SASKIT</v>
          </cell>
          <cell r="D323">
            <v>99</v>
          </cell>
          <cell r="E323" t="str">
            <v>pc</v>
          </cell>
          <cell r="F323" t="str">
            <v>-</v>
          </cell>
          <cell r="G323" t="str">
            <v>-</v>
          </cell>
          <cell r="J323">
            <v>0</v>
          </cell>
          <cell r="K323">
            <v>323</v>
          </cell>
        </row>
        <row r="324">
          <cell r="A324" t="str">
            <v>KIT DE REPARTITION</v>
          </cell>
          <cell r="B324" t="str">
            <v>REGARDS_ET_REPARTITEURS</v>
          </cell>
          <cell r="C324" t="str">
            <v>SASKIT</v>
          </cell>
          <cell r="D324">
            <v>112.15</v>
          </cell>
          <cell r="E324" t="str">
            <v>pc</v>
          </cell>
          <cell r="F324" t="str">
            <v>-</v>
          </cell>
          <cell r="G324" t="str">
            <v>-</v>
          </cell>
          <cell r="J324">
            <v>0</v>
          </cell>
          <cell r="K324">
            <v>324</v>
          </cell>
        </row>
        <row r="325">
          <cell r="A325" t="str">
            <v>Répartiteurs (la paire)</v>
          </cell>
          <cell r="B325" t="str">
            <v>REGARDS_ET_REPARTITEURS</v>
          </cell>
          <cell r="C325" t="str">
            <v>SASKIT</v>
          </cell>
          <cell r="D325">
            <v>112.15</v>
          </cell>
          <cell r="E325" t="str">
            <v>pc</v>
          </cell>
          <cell r="F325" t="str">
            <v>-</v>
          </cell>
          <cell r="G325" t="str">
            <v>-</v>
          </cell>
          <cell r="J325">
            <v>0</v>
          </cell>
          <cell r="K325">
            <v>325</v>
          </cell>
        </row>
        <row r="326">
          <cell r="A326" t="str">
            <v>KIT FV RELEVAGE VANGUI50</v>
          </cell>
          <cell r="B326" t="str">
            <v>REGARDS_ET_REPARTITEURS</v>
          </cell>
          <cell r="C326" t="str">
            <v>SASKIT</v>
          </cell>
          <cell r="D326">
            <v>121.1</v>
          </cell>
          <cell r="E326" t="str">
            <v>pc</v>
          </cell>
          <cell r="F326" t="str">
            <v>-</v>
          </cell>
          <cell r="G326" t="str">
            <v>-</v>
          </cell>
          <cell r="J326">
            <v>0</v>
          </cell>
          <cell r="K326">
            <v>326</v>
          </cell>
        </row>
        <row r="327">
          <cell r="A327" t="str">
            <v>regard pression DIR 01 guillotines</v>
          </cell>
          <cell r="B327" t="str">
            <v>REGARDS_ET_REPARTITEURS</v>
          </cell>
          <cell r="C327" t="str">
            <v>SASKIT</v>
          </cell>
          <cell r="D327">
            <v>120.5</v>
          </cell>
          <cell r="E327" t="str">
            <v>pc</v>
          </cell>
          <cell r="F327" t="str">
            <v>-</v>
          </cell>
          <cell r="G327" t="str">
            <v>-</v>
          </cell>
          <cell r="J327">
            <v>0</v>
          </cell>
          <cell r="K327">
            <v>327</v>
          </cell>
        </row>
        <row r="328">
          <cell r="A328" t="str">
            <v>KIT RELEVAGE 3 VOIES DIAM 50</v>
          </cell>
          <cell r="B328" t="str">
            <v>REGARDS_ET_REPARTITEURS</v>
          </cell>
          <cell r="C328" t="str">
            <v>SASKIT</v>
          </cell>
          <cell r="D328">
            <v>158.16999999999999</v>
          </cell>
          <cell r="E328" t="str">
            <v>pc</v>
          </cell>
          <cell r="F328" t="str">
            <v>-</v>
          </cell>
          <cell r="G328" t="str">
            <v>-</v>
          </cell>
          <cell r="J328">
            <v>0</v>
          </cell>
          <cell r="K328">
            <v>328</v>
          </cell>
        </row>
        <row r="329">
          <cell r="A329" t="str">
            <v>REGARD DE COLLECTE+KIT MISE EN CHARGE</v>
          </cell>
          <cell r="B329" t="str">
            <v>REGARDS_ET_REPARTITEURS</v>
          </cell>
          <cell r="C329" t="str">
            <v>SASKIT</v>
          </cell>
          <cell r="D329">
            <v>164.33</v>
          </cell>
          <cell r="E329" t="str">
            <v>pc</v>
          </cell>
          <cell r="F329" t="str">
            <v>-</v>
          </cell>
          <cell r="G329" t="str">
            <v>-</v>
          </cell>
          <cell r="J329">
            <v>0</v>
          </cell>
          <cell r="K329">
            <v>329</v>
          </cell>
        </row>
        <row r="330">
          <cell r="A330" t="str">
            <v>regard de sortie</v>
          </cell>
          <cell r="B330" t="str">
            <v>REGARDS_ET_REPARTITEURS</v>
          </cell>
          <cell r="C330" t="str">
            <v>SASKIT</v>
          </cell>
          <cell r="D330">
            <v>164.33</v>
          </cell>
          <cell r="E330" t="str">
            <v>pc</v>
          </cell>
          <cell r="F330" t="str">
            <v>-</v>
          </cell>
          <cell r="G330" t="str">
            <v>-</v>
          </cell>
          <cell r="J330">
            <v>0</v>
          </cell>
          <cell r="K330">
            <v>330</v>
          </cell>
        </row>
        <row r="331">
          <cell r="A331" t="str">
            <v>KIT FV RELEVAGE VANGUI63</v>
          </cell>
          <cell r="B331" t="str">
            <v>REGARDS_ET_REPARTITEURS</v>
          </cell>
          <cell r="C331" t="str">
            <v>SASKIT</v>
          </cell>
          <cell r="D331">
            <v>167.08</v>
          </cell>
          <cell r="E331" t="str">
            <v>pc</v>
          </cell>
          <cell r="F331" t="str">
            <v>-</v>
          </cell>
          <cell r="G331" t="str">
            <v>-</v>
          </cell>
          <cell r="J331">
            <v>0</v>
          </cell>
          <cell r="K331">
            <v>331</v>
          </cell>
        </row>
        <row r="332">
          <cell r="A332" t="str">
            <v>KIT GRAVITAIRE PELLE INOX</v>
          </cell>
          <cell r="B332" t="str">
            <v>REGARDS_ET_REPARTITEURS</v>
          </cell>
          <cell r="C332" t="str">
            <v>SASKIT</v>
          </cell>
          <cell r="D332">
            <v>167.89</v>
          </cell>
          <cell r="E332" t="str">
            <v>pc</v>
          </cell>
          <cell r="F332" t="str">
            <v>-</v>
          </cell>
          <cell r="G332" t="str">
            <v>-</v>
          </cell>
          <cell r="J332">
            <v>0</v>
          </cell>
          <cell r="K332">
            <v>332</v>
          </cell>
        </row>
        <row r="333">
          <cell r="A333" t="str">
            <v>KIT FV GRAVITAIRE  vannes guillotines 110</v>
          </cell>
          <cell r="B333" t="str">
            <v>REGARDS_ET_REPARTITEURS</v>
          </cell>
          <cell r="C333" t="str">
            <v>SASKIT</v>
          </cell>
          <cell r="D333">
            <v>174.48</v>
          </cell>
          <cell r="E333" t="str">
            <v>pc</v>
          </cell>
          <cell r="F333" t="str">
            <v>-</v>
          </cell>
          <cell r="G333" t="str">
            <v>-</v>
          </cell>
          <cell r="J333">
            <v>0</v>
          </cell>
          <cell r="K333">
            <v>333</v>
          </cell>
        </row>
        <row r="334">
          <cell r="A334" t="str">
            <v>KIT RELEVAGE 3 VOIES MOTORISÉE DIAM 50 AVEC HORLOGE</v>
          </cell>
          <cell r="B334" t="str">
            <v>REGARDS_ET_REPARTITEURS</v>
          </cell>
          <cell r="C334" t="str">
            <v>SASKIT</v>
          </cell>
          <cell r="D334">
            <v>494.11</v>
          </cell>
          <cell r="E334" t="str">
            <v>pc</v>
          </cell>
          <cell r="F334" t="str">
            <v>-</v>
          </cell>
          <cell r="G334" t="str">
            <v>-</v>
          </cell>
          <cell r="J334">
            <v>0</v>
          </cell>
          <cell r="K334">
            <v>334</v>
          </cell>
        </row>
        <row r="335">
          <cell r="A335" t="str">
            <v>KIT RELEVAGE 3 VOIES MOTORISEE DIAM 63 AVEC HORLOGE</v>
          </cell>
          <cell r="B335" t="str">
            <v>REGARDS_ET_REPARTITEURS</v>
          </cell>
          <cell r="C335" t="str">
            <v>SASKIT</v>
          </cell>
          <cell r="D335">
            <v>520.05999999999995</v>
          </cell>
          <cell r="E335" t="str">
            <v>pc</v>
          </cell>
          <cell r="F335" t="str">
            <v>-</v>
          </cell>
          <cell r="G335" t="str">
            <v>-</v>
          </cell>
          <cell r="J335">
            <v>0</v>
          </cell>
          <cell r="K335">
            <v>335</v>
          </cell>
        </row>
        <row r="336">
          <cell r="A336" t="str">
            <v>NSPR-1800</v>
          </cell>
          <cell r="B336" t="str">
            <v>RELEVAGE</v>
          </cell>
          <cell r="C336" t="str">
            <v>SASKIT</v>
          </cell>
          <cell r="D336">
            <v>879</v>
          </cell>
          <cell r="E336" t="str">
            <v>pc</v>
          </cell>
          <cell r="F336" t="str">
            <v>-</v>
          </cell>
          <cell r="G336" t="str">
            <v>-</v>
          </cell>
          <cell r="J336">
            <v>0</v>
          </cell>
          <cell r="K336">
            <v>336</v>
          </cell>
        </row>
        <row r="337">
          <cell r="A337" t="str">
            <v>ECSPR-900</v>
          </cell>
          <cell r="B337" t="str">
            <v>RELEVAGE</v>
          </cell>
          <cell r="C337" t="str">
            <v>SASKIT</v>
          </cell>
          <cell r="D337">
            <v>369</v>
          </cell>
          <cell r="E337" t="str">
            <v>pc</v>
          </cell>
          <cell r="F337" t="str">
            <v>-</v>
          </cell>
          <cell r="G337" t="str">
            <v>-</v>
          </cell>
          <cell r="J337">
            <v>0</v>
          </cell>
          <cell r="K337">
            <v>337</v>
          </cell>
        </row>
        <row r="338">
          <cell r="A338" t="str">
            <v>ECSPR-1200</v>
          </cell>
          <cell r="B338" t="str">
            <v>RELEVAGE</v>
          </cell>
          <cell r="C338" t="str">
            <v>SASKIT</v>
          </cell>
          <cell r="D338">
            <v>399</v>
          </cell>
          <cell r="E338" t="str">
            <v>pc</v>
          </cell>
          <cell r="F338" t="str">
            <v>-</v>
          </cell>
          <cell r="G338" t="str">
            <v>-</v>
          </cell>
          <cell r="J338">
            <v>0</v>
          </cell>
          <cell r="K338">
            <v>338</v>
          </cell>
        </row>
        <row r="339">
          <cell r="A339" t="str">
            <v>ECSPR-1500</v>
          </cell>
          <cell r="B339" t="str">
            <v>RELEVAGE</v>
          </cell>
          <cell r="C339" t="str">
            <v>SASKIT</v>
          </cell>
          <cell r="D339">
            <v>459</v>
          </cell>
          <cell r="E339" t="str">
            <v>pc</v>
          </cell>
          <cell r="F339" t="str">
            <v>-</v>
          </cell>
          <cell r="G339" t="str">
            <v>-</v>
          </cell>
          <cell r="J339">
            <v>0</v>
          </cell>
          <cell r="K339">
            <v>339</v>
          </cell>
        </row>
        <row r="340">
          <cell r="A340" t="str">
            <v>ECSPR-1800</v>
          </cell>
          <cell r="B340" t="str">
            <v>RELEVAGE</v>
          </cell>
          <cell r="C340" t="str">
            <v>SASKIT</v>
          </cell>
          <cell r="D340">
            <v>499</v>
          </cell>
          <cell r="E340" t="str">
            <v>pc</v>
          </cell>
          <cell r="F340" t="str">
            <v>-</v>
          </cell>
          <cell r="G340" t="str">
            <v>-</v>
          </cell>
          <cell r="J340">
            <v>0</v>
          </cell>
          <cell r="K340">
            <v>340</v>
          </cell>
        </row>
        <row r="341">
          <cell r="A341" t="str">
            <v>ECSPR-2100</v>
          </cell>
          <cell r="B341" t="str">
            <v>RELEVAGE</v>
          </cell>
          <cell r="C341" t="str">
            <v>SASKIT</v>
          </cell>
          <cell r="D341">
            <v>559</v>
          </cell>
          <cell r="E341" t="str">
            <v>pc</v>
          </cell>
          <cell r="F341" t="str">
            <v>-</v>
          </cell>
          <cell r="G341" t="str">
            <v>-</v>
          </cell>
          <cell r="J341">
            <v>0</v>
          </cell>
          <cell r="K341">
            <v>341</v>
          </cell>
        </row>
        <row r="342">
          <cell r="A342" t="str">
            <v>SPR-900-50</v>
          </cell>
          <cell r="B342" t="str">
            <v>RELEVAGE</v>
          </cell>
          <cell r="C342" t="str">
            <v>SASKIT</v>
          </cell>
          <cell r="D342">
            <v>669</v>
          </cell>
          <cell r="E342" t="str">
            <v>pc</v>
          </cell>
          <cell r="F342" t="str">
            <v>-</v>
          </cell>
          <cell r="G342" t="str">
            <v>-</v>
          </cell>
          <cell r="J342">
            <v>0</v>
          </cell>
          <cell r="K342">
            <v>342</v>
          </cell>
        </row>
        <row r="343">
          <cell r="A343" t="str">
            <v>SPR-1500-50</v>
          </cell>
          <cell r="B343" t="str">
            <v>RELEVAGE</v>
          </cell>
          <cell r="C343" t="str">
            <v>SASKIT</v>
          </cell>
          <cell r="D343">
            <v>729</v>
          </cell>
          <cell r="E343" t="str">
            <v>pc</v>
          </cell>
          <cell r="F343" t="str">
            <v>-</v>
          </cell>
          <cell r="G343" t="str">
            <v>-</v>
          </cell>
          <cell r="J343">
            <v>0</v>
          </cell>
          <cell r="K343">
            <v>343</v>
          </cell>
        </row>
        <row r="344">
          <cell r="A344" t="str">
            <v>SPR-1200-50</v>
          </cell>
          <cell r="B344" t="str">
            <v>RELEVAGE</v>
          </cell>
          <cell r="C344" t="str">
            <v>SASKIT</v>
          </cell>
          <cell r="D344">
            <v>699</v>
          </cell>
          <cell r="E344" t="str">
            <v>pc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344</v>
          </cell>
        </row>
        <row r="345">
          <cell r="A345" t="str">
            <v>NSPR-900</v>
          </cell>
          <cell r="B345" t="str">
            <v>RELEVAGE</v>
          </cell>
          <cell r="C345" t="str">
            <v>SASKIT</v>
          </cell>
          <cell r="D345">
            <v>755.67</v>
          </cell>
          <cell r="E345" t="str">
            <v>pc</v>
          </cell>
          <cell r="F345" t="str">
            <v>-</v>
          </cell>
          <cell r="G345" t="str">
            <v>-</v>
          </cell>
          <cell r="J345">
            <v>0</v>
          </cell>
          <cell r="K345">
            <v>345</v>
          </cell>
        </row>
        <row r="346">
          <cell r="A346" t="str">
            <v>SPR-1800-50</v>
          </cell>
          <cell r="B346" t="str">
            <v>RELEVAGE</v>
          </cell>
          <cell r="C346" t="str">
            <v>SASKIT</v>
          </cell>
          <cell r="D346">
            <v>759</v>
          </cell>
          <cell r="E346" t="str">
            <v>pc</v>
          </cell>
          <cell r="F346" t="str">
            <v>-</v>
          </cell>
          <cell r="G346" t="str">
            <v>-</v>
          </cell>
          <cell r="J346">
            <v>0</v>
          </cell>
          <cell r="K346">
            <v>346</v>
          </cell>
        </row>
        <row r="347">
          <cell r="A347" t="str">
            <v>SPR-900-63</v>
          </cell>
          <cell r="B347" t="str">
            <v>RELEVAGE</v>
          </cell>
          <cell r="C347" t="str">
            <v>SASKIT</v>
          </cell>
          <cell r="D347">
            <v>785.7</v>
          </cell>
          <cell r="E347" t="str">
            <v>pc</v>
          </cell>
          <cell r="F347" t="str">
            <v>-</v>
          </cell>
          <cell r="G347" t="str">
            <v>-</v>
          </cell>
          <cell r="J347">
            <v>0</v>
          </cell>
          <cell r="K347">
            <v>347</v>
          </cell>
        </row>
        <row r="348">
          <cell r="A348" t="str">
            <v>SPR-2100-50</v>
          </cell>
          <cell r="B348" t="str">
            <v>RELEVAGE</v>
          </cell>
          <cell r="C348" t="str">
            <v>SASKIT</v>
          </cell>
          <cell r="D348">
            <v>789</v>
          </cell>
          <cell r="E348" t="str">
            <v>pc</v>
          </cell>
          <cell r="F348" t="str">
            <v>-</v>
          </cell>
          <cell r="G348" t="str">
            <v>-</v>
          </cell>
          <cell r="J348">
            <v>0</v>
          </cell>
          <cell r="K348">
            <v>348</v>
          </cell>
        </row>
        <row r="349">
          <cell r="A349" t="str">
            <v>SPR-1200-63</v>
          </cell>
          <cell r="B349" t="str">
            <v>RELEVAGE</v>
          </cell>
          <cell r="C349" t="str">
            <v>SASKIT</v>
          </cell>
          <cell r="D349">
            <v>815.3</v>
          </cell>
          <cell r="E349" t="str">
            <v>pc</v>
          </cell>
          <cell r="F349" t="str">
            <v>-</v>
          </cell>
          <cell r="G349" t="str">
            <v>-</v>
          </cell>
          <cell r="J349">
            <v>0</v>
          </cell>
          <cell r="K349">
            <v>349</v>
          </cell>
        </row>
        <row r="350">
          <cell r="A350" t="str">
            <v>NSPR-1200</v>
          </cell>
          <cell r="B350" t="str">
            <v>RELEVAGE</v>
          </cell>
          <cell r="C350" t="str">
            <v>SASKIT</v>
          </cell>
          <cell r="D350">
            <v>819</v>
          </cell>
          <cell r="E350" t="str">
            <v>pc</v>
          </cell>
          <cell r="F350" t="str">
            <v>-</v>
          </cell>
          <cell r="G350" t="str">
            <v>-</v>
          </cell>
          <cell r="J350">
            <v>0</v>
          </cell>
          <cell r="K350">
            <v>350</v>
          </cell>
        </row>
        <row r="351">
          <cell r="A351" t="str">
            <v>NSPR-1500</v>
          </cell>
          <cell r="B351" t="str">
            <v>RELEVAGE</v>
          </cell>
          <cell r="C351" t="str">
            <v>SASKIT</v>
          </cell>
          <cell r="D351">
            <v>849</v>
          </cell>
          <cell r="E351" t="str">
            <v>pc</v>
          </cell>
          <cell r="F351" t="str">
            <v>-</v>
          </cell>
          <cell r="G351" t="str">
            <v>-</v>
          </cell>
          <cell r="J351">
            <v>0</v>
          </cell>
          <cell r="K351">
            <v>351</v>
          </cell>
        </row>
        <row r="352">
          <cell r="A352" t="str">
            <v>SPR-1500-63</v>
          </cell>
          <cell r="B352" t="str">
            <v>RELEVAGE</v>
          </cell>
          <cell r="C352" t="str">
            <v>SASKIT</v>
          </cell>
          <cell r="D352">
            <v>849</v>
          </cell>
          <cell r="E352" t="str">
            <v>pc</v>
          </cell>
          <cell r="F352" t="str">
            <v>-</v>
          </cell>
          <cell r="G352" t="str">
            <v>-</v>
          </cell>
          <cell r="J352">
            <v>0</v>
          </cell>
          <cell r="K352">
            <v>352</v>
          </cell>
        </row>
        <row r="353">
          <cell r="A353" t="str">
            <v>SPR-1800-63</v>
          </cell>
          <cell r="B353" t="str">
            <v>RELEVAGE</v>
          </cell>
          <cell r="C353" t="str">
            <v>SASKIT</v>
          </cell>
          <cell r="D353">
            <v>879</v>
          </cell>
          <cell r="E353" t="str">
            <v>pc</v>
          </cell>
          <cell r="F353" t="str">
            <v>-</v>
          </cell>
          <cell r="G353" t="str">
            <v>-</v>
          </cell>
          <cell r="J353">
            <v>0</v>
          </cell>
          <cell r="K353">
            <v>353</v>
          </cell>
        </row>
        <row r="354">
          <cell r="A354" t="str">
            <v>NSPR-1200-PA</v>
          </cell>
          <cell r="B354" t="str">
            <v>RELEVAGE</v>
          </cell>
          <cell r="C354" t="str">
            <v>SASKIT</v>
          </cell>
          <cell r="D354">
            <v>899</v>
          </cell>
          <cell r="E354" t="str">
            <v>pc</v>
          </cell>
          <cell r="F354" t="str">
            <v>-</v>
          </cell>
          <cell r="G354" t="str">
            <v>-</v>
          </cell>
          <cell r="J354">
            <v>0</v>
          </cell>
          <cell r="K354">
            <v>354</v>
          </cell>
        </row>
        <row r="355">
          <cell r="A355" t="str">
            <v>SPR-2100-63</v>
          </cell>
          <cell r="B355" t="str">
            <v>RELEVAGE</v>
          </cell>
          <cell r="C355" t="str">
            <v>SASKIT</v>
          </cell>
          <cell r="D355">
            <v>909</v>
          </cell>
          <cell r="E355" t="str">
            <v>pc</v>
          </cell>
          <cell r="F355" t="str">
            <v>-</v>
          </cell>
          <cell r="G355" t="str">
            <v>-</v>
          </cell>
          <cell r="J355">
            <v>0</v>
          </cell>
          <cell r="K355">
            <v>355</v>
          </cell>
        </row>
        <row r="356">
          <cell r="A356" t="str">
            <v>NSPR-2100</v>
          </cell>
          <cell r="B356" t="str">
            <v>RELEVAGE</v>
          </cell>
          <cell r="C356" t="str">
            <v>SASKIT</v>
          </cell>
          <cell r="D356">
            <v>910</v>
          </cell>
          <cell r="E356" t="str">
            <v>pc</v>
          </cell>
          <cell r="F356" t="str">
            <v>-</v>
          </cell>
          <cell r="G356" t="str">
            <v>-</v>
          </cell>
          <cell r="J356">
            <v>0</v>
          </cell>
          <cell r="K356">
            <v>356</v>
          </cell>
        </row>
        <row r="357">
          <cell r="A357" t="str">
            <v>NSPR-1500-PA</v>
          </cell>
          <cell r="B357" t="str">
            <v>RELEVAGE</v>
          </cell>
          <cell r="C357" t="str">
            <v>SASKIT</v>
          </cell>
          <cell r="D357">
            <v>929</v>
          </cell>
          <cell r="E357" t="str">
            <v>pc</v>
          </cell>
          <cell r="F357" t="str">
            <v>-</v>
          </cell>
          <cell r="G357" t="str">
            <v>-</v>
          </cell>
          <cell r="J357">
            <v>0</v>
          </cell>
          <cell r="K357">
            <v>357</v>
          </cell>
        </row>
        <row r="358">
          <cell r="A358" t="str">
            <v>NSPR-1800-PA</v>
          </cell>
          <cell r="B358" t="str">
            <v>RELEVAGE</v>
          </cell>
          <cell r="C358" t="str">
            <v>SASKIT</v>
          </cell>
          <cell r="D358">
            <v>990</v>
          </cell>
          <cell r="E358" t="str">
            <v>pc</v>
          </cell>
          <cell r="F358" t="str">
            <v>-</v>
          </cell>
          <cell r="G358" t="str">
            <v>-</v>
          </cell>
          <cell r="J358">
            <v>0</v>
          </cell>
          <cell r="K358">
            <v>358</v>
          </cell>
        </row>
        <row r="359">
          <cell r="A359" t="str">
            <v>NSPR-2100-PA</v>
          </cell>
          <cell r="B359" t="str">
            <v>RELEVAGE</v>
          </cell>
          <cell r="C359" t="str">
            <v>SASKIT</v>
          </cell>
          <cell r="D359">
            <v>1049</v>
          </cell>
          <cell r="E359" t="str">
            <v>pc</v>
          </cell>
          <cell r="F359" t="str">
            <v>-</v>
          </cell>
          <cell r="G359" t="str">
            <v>-</v>
          </cell>
          <cell r="J359">
            <v>0</v>
          </cell>
          <cell r="K359">
            <v>359</v>
          </cell>
        </row>
        <row r="360">
          <cell r="A360" t="str">
            <v>Tube drain DIA 100 CR4</v>
          </cell>
          <cell r="B360" t="str">
            <v>TUBES</v>
          </cell>
          <cell r="C360" t="str">
            <v>PUM</v>
          </cell>
          <cell r="D360">
            <v>1.99</v>
          </cell>
          <cell r="E360" t="str">
            <v>ml</v>
          </cell>
          <cell r="F360" t="str">
            <v>-</v>
          </cell>
          <cell r="G360">
            <v>1.99</v>
          </cell>
          <cell r="H360">
            <v>0</v>
          </cell>
          <cell r="I360">
            <v>0</v>
          </cell>
          <cell r="J360">
            <v>0</v>
          </cell>
          <cell r="K360">
            <v>360</v>
          </cell>
        </row>
        <row r="361">
          <cell r="A361" t="str">
            <v>Tube DIA 100</v>
          </cell>
          <cell r="B361" t="str">
            <v>TUBES</v>
          </cell>
          <cell r="C361" t="str">
            <v>PUM</v>
          </cell>
          <cell r="D361">
            <v>1.89</v>
          </cell>
          <cell r="E361" t="str">
            <v>ml</v>
          </cell>
          <cell r="F361" t="str">
            <v>-</v>
          </cell>
          <cell r="G361">
            <v>1.89</v>
          </cell>
          <cell r="J361">
            <v>0</v>
          </cell>
          <cell r="K361">
            <v>361</v>
          </cell>
        </row>
        <row r="362">
          <cell r="A362" t="str">
            <v>Tube 100 CR 4</v>
          </cell>
          <cell r="B362" t="str">
            <v>TUBES</v>
          </cell>
          <cell r="C362" t="str">
            <v>PUM</v>
          </cell>
          <cell r="D362">
            <v>2.27</v>
          </cell>
          <cell r="E362" t="str">
            <v>ml</v>
          </cell>
          <cell r="F362" t="str">
            <v>-</v>
          </cell>
          <cell r="G362">
            <v>2.27</v>
          </cell>
          <cell r="J362">
            <v>0</v>
          </cell>
          <cell r="K362">
            <v>362</v>
          </cell>
        </row>
        <row r="363">
          <cell r="A363" t="str">
            <v>Tube 100 CR 8</v>
          </cell>
          <cell r="B363" t="str">
            <v>TUBES</v>
          </cell>
          <cell r="C363" t="str">
            <v>PUM</v>
          </cell>
          <cell r="D363">
            <v>2.5</v>
          </cell>
          <cell r="E363" t="str">
            <v>ml</v>
          </cell>
          <cell r="F363" t="str">
            <v>-</v>
          </cell>
          <cell r="G363">
            <v>2.5</v>
          </cell>
          <cell r="J363">
            <v>0</v>
          </cell>
          <cell r="K363">
            <v>363</v>
          </cell>
        </row>
        <row r="364">
          <cell r="A364" t="str">
            <v>Joint forsheda bacs additionnels</v>
          </cell>
          <cell r="B364">
            <v>0</v>
          </cell>
          <cell r="C364" t="str">
            <v>SASKIT</v>
          </cell>
          <cell r="D364">
            <v>4.42</v>
          </cell>
          <cell r="E364" t="str">
            <v>pc</v>
          </cell>
          <cell r="F364" t="str">
            <v>-</v>
          </cell>
          <cell r="G364" t="str">
            <v>-</v>
          </cell>
          <cell r="J364">
            <v>0</v>
          </cell>
          <cell r="K364">
            <v>364</v>
          </cell>
        </row>
        <row r="365">
          <cell r="A365" t="str">
            <v>Bouchons + manchons pour BACS</v>
          </cell>
          <cell r="B365">
            <v>0</v>
          </cell>
          <cell r="C365" t="str">
            <v>SASKIT</v>
          </cell>
          <cell r="D365">
            <v>4.6100000000000003</v>
          </cell>
          <cell r="E365" t="str">
            <v>pc</v>
          </cell>
          <cell r="F365" t="str">
            <v>-</v>
          </cell>
          <cell r="G365" t="str">
            <v>-</v>
          </cell>
          <cell r="J365">
            <v>0</v>
          </cell>
          <cell r="K365">
            <v>365</v>
          </cell>
        </row>
        <row r="366">
          <cell r="A366" t="str">
            <v>barre PVC dia 50</v>
          </cell>
          <cell r="B366">
            <v>0</v>
          </cell>
          <cell r="C366" t="str">
            <v>SASKIT</v>
          </cell>
          <cell r="D366">
            <v>5.85</v>
          </cell>
          <cell r="E366" t="str">
            <v>pc</v>
          </cell>
          <cell r="F366" t="str">
            <v>-</v>
          </cell>
          <cell r="G366" t="str">
            <v>-</v>
          </cell>
          <cell r="J366">
            <v>0</v>
          </cell>
          <cell r="K366">
            <v>366</v>
          </cell>
        </row>
        <row r="367">
          <cell r="A367" t="str">
            <v>rehausse béton</v>
          </cell>
          <cell r="B367">
            <v>0</v>
          </cell>
          <cell r="C367" t="str">
            <v>SASKIT</v>
          </cell>
          <cell r="D367">
            <v>6.2</v>
          </cell>
          <cell r="E367" t="str">
            <v>pc</v>
          </cell>
          <cell r="F367" t="str">
            <v>-</v>
          </cell>
          <cell r="G367" t="str">
            <v>-</v>
          </cell>
          <cell r="J367">
            <v>0</v>
          </cell>
          <cell r="K367">
            <v>367</v>
          </cell>
        </row>
        <row r="368">
          <cell r="A368" t="str">
            <v>Aération filtres</v>
          </cell>
          <cell r="B368">
            <v>0</v>
          </cell>
          <cell r="C368" t="str">
            <v>SASKIT</v>
          </cell>
          <cell r="D368">
            <v>12</v>
          </cell>
          <cell r="E368" t="str">
            <v>pc</v>
          </cell>
          <cell r="F368" t="str">
            <v>-</v>
          </cell>
          <cell r="G368" t="str">
            <v>-</v>
          </cell>
          <cell r="J368">
            <v>0</v>
          </cell>
          <cell r="K368">
            <v>368</v>
          </cell>
        </row>
        <row r="369">
          <cell r="A369" t="str">
            <v>raccord PE – PVC</v>
          </cell>
          <cell r="B369">
            <v>0</v>
          </cell>
          <cell r="C369" t="str">
            <v>SASKIT</v>
          </cell>
          <cell r="D369">
            <v>15.77</v>
          </cell>
          <cell r="E369" t="str">
            <v>pc</v>
          </cell>
          <cell r="F369" t="str">
            <v>-</v>
          </cell>
          <cell r="G369" t="str">
            <v>-</v>
          </cell>
          <cell r="J369">
            <v>0</v>
          </cell>
          <cell r="K369">
            <v>369</v>
          </cell>
        </row>
        <row r="370">
          <cell r="A370" t="str">
            <v>Aération pompe</v>
          </cell>
          <cell r="B370">
            <v>0</v>
          </cell>
          <cell r="C370" t="str">
            <v>SASKIT</v>
          </cell>
          <cell r="D370">
            <v>19.27</v>
          </cell>
          <cell r="E370" t="str">
            <v>pc</v>
          </cell>
          <cell r="F370" t="str">
            <v>-</v>
          </cell>
          <cell r="G370" t="str">
            <v>-</v>
          </cell>
          <cell r="J370">
            <v>0</v>
          </cell>
          <cell r="K370">
            <v>370</v>
          </cell>
        </row>
        <row r="371">
          <cell r="A371" t="str">
            <v>Graviers 2/4</v>
          </cell>
          <cell r="B371" t="str">
            <v>GRANULATS</v>
          </cell>
          <cell r="C371" t="str">
            <v>PIGEON</v>
          </cell>
          <cell r="D371">
            <v>40</v>
          </cell>
          <cell r="E371" t="str">
            <v>t</v>
          </cell>
          <cell r="J371">
            <v>0</v>
          </cell>
          <cell r="K371">
            <v>371</v>
          </cell>
        </row>
        <row r="372">
          <cell r="A372" t="str">
            <v>Graviers 4/6,3</v>
          </cell>
          <cell r="B372" t="str">
            <v>GRANULATS</v>
          </cell>
          <cell r="C372" t="str">
            <v>PIGEON</v>
          </cell>
          <cell r="D372">
            <v>30</v>
          </cell>
          <cell r="E372" t="str">
            <v>t</v>
          </cell>
          <cell r="J372">
            <v>0</v>
          </cell>
          <cell r="K372">
            <v>372</v>
          </cell>
        </row>
        <row r="373">
          <cell r="A373" t="str">
            <v>Sable filtrant</v>
          </cell>
          <cell r="B373" t="str">
            <v>GRANULATS</v>
          </cell>
          <cell r="C373" t="str">
            <v>PIGEON</v>
          </cell>
          <cell r="D373">
            <v>50</v>
          </cell>
          <cell r="E373" t="str">
            <v>t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373</v>
          </cell>
        </row>
        <row r="374">
          <cell r="A374" t="str">
            <v>Sable tranchée</v>
          </cell>
          <cell r="B374" t="str">
            <v>GRANULATS</v>
          </cell>
          <cell r="C374" t="str">
            <v>PIGEON</v>
          </cell>
          <cell r="D374">
            <v>20</v>
          </cell>
          <cell r="E374" t="str">
            <v>t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374</v>
          </cell>
        </row>
        <row r="375">
          <cell r="A375" t="str">
            <v>Graviers 6,3/10</v>
          </cell>
          <cell r="B375" t="str">
            <v>GRANULATS</v>
          </cell>
          <cell r="C375" t="str">
            <v>PIGEON</v>
          </cell>
          <cell r="D375">
            <v>30</v>
          </cell>
          <cell r="E375" t="str">
            <v>t</v>
          </cell>
          <cell r="J375">
            <v>0</v>
          </cell>
          <cell r="K375">
            <v>375</v>
          </cell>
        </row>
        <row r="376">
          <cell r="A376" t="str">
            <v>Graviers 16/31,5</v>
          </cell>
          <cell r="B376" t="str">
            <v>GRANULATS</v>
          </cell>
          <cell r="C376" t="str">
            <v>PIGEON</v>
          </cell>
          <cell r="D376">
            <v>30</v>
          </cell>
          <cell r="E376" t="str">
            <v>t</v>
          </cell>
          <cell r="J376">
            <v>0</v>
          </cell>
          <cell r="K376">
            <v>376</v>
          </cell>
        </row>
        <row r="377">
          <cell r="A377" t="str">
            <v>PARPAINGS 25*50*15</v>
          </cell>
          <cell r="B377" t="str">
            <v>BETON</v>
          </cell>
          <cell r="C377" t="str">
            <v>PIGEON</v>
          </cell>
          <cell r="D377">
            <v>2</v>
          </cell>
          <cell r="E377" t="str">
            <v>pc</v>
          </cell>
          <cell r="J377">
            <v>0</v>
          </cell>
          <cell r="K377">
            <v>377</v>
          </cell>
        </row>
        <row r="378">
          <cell r="A378" t="str">
            <v>PARPAINGS D'ANGLE</v>
          </cell>
          <cell r="B378" t="str">
            <v>BETON</v>
          </cell>
          <cell r="C378" t="str">
            <v>PIGEON</v>
          </cell>
          <cell r="D378">
            <v>2.1</v>
          </cell>
          <cell r="E378" t="str">
            <v>pc</v>
          </cell>
          <cell r="J378">
            <v>0</v>
          </cell>
          <cell r="K378">
            <v>378</v>
          </cell>
        </row>
        <row r="379">
          <cell r="A379" t="str">
            <v>PARPAINGS EN U (bloc linteau)</v>
          </cell>
          <cell r="B379" t="str">
            <v>BETON</v>
          </cell>
          <cell r="C379" t="str">
            <v>PIGEON</v>
          </cell>
          <cell r="D379">
            <v>1.9</v>
          </cell>
          <cell r="E379" t="str">
            <v>pc</v>
          </cell>
          <cell r="J379">
            <v>0</v>
          </cell>
          <cell r="K379">
            <v>379</v>
          </cell>
        </row>
      </sheetData>
      <sheetData sheetId="8" refreshError="1">
        <row r="2">
          <cell r="A2" t="str">
            <v>Fond de forme (sable)</v>
          </cell>
          <cell r="B2" t="str">
            <v>MP_CHARGEMENT</v>
          </cell>
          <cell r="C2" t="str">
            <v>m²</v>
          </cell>
          <cell r="D2">
            <v>0.05</v>
          </cell>
          <cell r="E2" t="str">
            <v>5 cm d'epaisseur (quantité sable)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MP_CHARGEMENT</v>
          </cell>
          <cell r="K2">
            <v>2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  <cell r="D3">
            <v>0.3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 t="str">
            <v>MP_FINITIONS</v>
          </cell>
          <cell r="K3">
            <v>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  <cell r="D4">
            <v>0.08</v>
          </cell>
          <cell r="E4">
            <v>0</v>
          </cell>
          <cell r="F4" t="str">
            <v>FV Bastaings Bois</v>
          </cell>
          <cell r="G4">
            <v>0</v>
          </cell>
          <cell r="H4">
            <v>0</v>
          </cell>
          <cell r="I4">
            <v>0</v>
          </cell>
          <cell r="J4" t="str">
            <v>MP_MANUTENTION</v>
          </cell>
          <cell r="K4">
            <v>4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  <cell r="D5">
            <v>0.2</v>
          </cell>
          <cell r="E5" t="str">
            <v>/ ml de  filtres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 t="str">
            <v>MP_MISE_EN_PLACE</v>
          </cell>
          <cell r="K5">
            <v>5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  <cell r="D6">
            <v>0.25</v>
          </cell>
          <cell r="E6">
            <v>0</v>
          </cell>
          <cell r="F6" t="str">
            <v>BACS</v>
          </cell>
          <cell r="G6">
            <v>0</v>
          </cell>
          <cell r="H6">
            <v>0</v>
          </cell>
          <cell r="I6">
            <v>0</v>
          </cell>
          <cell r="J6" t="str">
            <v>MP_TERRASSEMENT</v>
          </cell>
          <cell r="K6">
            <v>6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  <cell r="D7">
            <v>0.25</v>
          </cell>
          <cell r="E7">
            <v>0</v>
          </cell>
          <cell r="F7" t="str">
            <v>BACS</v>
          </cell>
          <cell r="J7">
            <v>0</v>
          </cell>
          <cell r="K7">
            <v>7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  <cell r="D8">
            <v>0.25</v>
          </cell>
          <cell r="E8">
            <v>0</v>
          </cell>
          <cell r="F8">
            <v>0</v>
          </cell>
          <cell r="J8">
            <v>0</v>
          </cell>
          <cell r="K8">
            <v>8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  <cell r="D9">
            <v>0.08</v>
          </cell>
          <cell r="E9">
            <v>0</v>
          </cell>
          <cell r="F9">
            <v>0</v>
          </cell>
          <cell r="J9">
            <v>0</v>
          </cell>
          <cell r="K9">
            <v>9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  <cell r="D10">
            <v>0.25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10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  <cell r="D11">
            <v>0.08</v>
          </cell>
          <cell r="E11">
            <v>0</v>
          </cell>
          <cell r="F11" t="str">
            <v>FV Traverses Bois</v>
          </cell>
          <cell r="J11">
            <v>0</v>
          </cell>
          <cell r="K11">
            <v>11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  <cell r="D12">
            <v>0.05</v>
          </cell>
          <cell r="E12">
            <v>0</v>
          </cell>
          <cell r="F12">
            <v>0</v>
          </cell>
          <cell r="J12">
            <v>0</v>
          </cell>
          <cell r="K12">
            <v>12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  <cell r="D13">
            <v>0.25</v>
          </cell>
          <cell r="E13" t="str">
            <v>(creuser 5 cm plus bas)</v>
          </cell>
          <cell r="F13">
            <v>0</v>
          </cell>
          <cell r="J13">
            <v>0</v>
          </cell>
          <cell r="K13">
            <v>13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  <cell r="D14">
            <v>0.5</v>
          </cell>
          <cell r="E14">
            <v>0</v>
          </cell>
          <cell r="F14">
            <v>0</v>
          </cell>
          <cell r="J14">
            <v>0</v>
          </cell>
          <cell r="K14">
            <v>14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  <cell r="D15">
            <v>0.75</v>
          </cell>
          <cell r="E15">
            <v>0</v>
          </cell>
          <cell r="F15">
            <v>0</v>
          </cell>
          <cell r="J15">
            <v>0</v>
          </cell>
          <cell r="K15">
            <v>15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  <cell r="D16">
            <v>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  <cell r="D17">
            <v>0.5</v>
          </cell>
          <cell r="E17">
            <v>0</v>
          </cell>
          <cell r="F17">
            <v>0</v>
          </cell>
          <cell r="J17">
            <v>0</v>
          </cell>
          <cell r="K17">
            <v>17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  <cell r="D18">
            <v>0.5</v>
          </cell>
          <cell r="E18">
            <v>0</v>
          </cell>
          <cell r="F18">
            <v>0</v>
          </cell>
          <cell r="J18">
            <v>0</v>
          </cell>
          <cell r="K18">
            <v>18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  <cell r="D19">
            <v>0.15</v>
          </cell>
          <cell r="E19" t="str">
            <v>Creuser + couche sable + couche sous grillage + rebouchage</v>
          </cell>
          <cell r="F19">
            <v>0</v>
          </cell>
          <cell r="J19">
            <v>0</v>
          </cell>
          <cell r="K19">
            <v>19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  <cell r="D20">
            <v>7.4999999999999997E-2</v>
          </cell>
          <cell r="E20" t="str">
            <v>Creuser  + couche sous grillage + rebouchage</v>
          </cell>
          <cell r="F20">
            <v>0</v>
          </cell>
          <cell r="J20">
            <v>0</v>
          </cell>
          <cell r="K20">
            <v>20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  <cell r="D21">
            <v>0.25</v>
          </cell>
          <cell r="E21">
            <v>0</v>
          </cell>
          <cell r="F21">
            <v>0</v>
          </cell>
          <cell r="J21">
            <v>0</v>
          </cell>
          <cell r="K21">
            <v>21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  <cell r="D22">
            <v>0.15</v>
          </cell>
          <cell r="E22">
            <v>0</v>
          </cell>
          <cell r="F22">
            <v>0</v>
          </cell>
          <cell r="J22">
            <v>0</v>
          </cell>
          <cell r="K22">
            <v>22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  <cell r="D23">
            <v>0.25</v>
          </cell>
          <cell r="E23">
            <v>0</v>
          </cell>
          <cell r="F23" t="str">
            <v>FH</v>
          </cell>
          <cell r="J23">
            <v>0</v>
          </cell>
          <cell r="K23">
            <v>23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  <cell r="D24">
            <v>2.5000000000000001E-2</v>
          </cell>
          <cell r="E24" t="str">
            <v>Variable = diamètre du tronc en cm</v>
          </cell>
          <cell r="F24">
            <v>0</v>
          </cell>
          <cell r="J24">
            <v>0</v>
          </cell>
          <cell r="K24">
            <v>24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  <cell r="D25">
            <v>0.5</v>
          </cell>
          <cell r="E25" t="str">
            <v>remplir les esapces libres entre la fouille et le bac + tasser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25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  <cell r="D26">
            <v>0.05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26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  <cell r="D27">
            <v>0.1</v>
          </cell>
          <cell r="E27" t="str">
            <v>coef 0,5 pour h=45 cm et 2 pour h=90 cm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27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  <cell r="D28">
            <v>0.2</v>
          </cell>
          <cell r="E28" t="str">
            <v>Variable = ml de haie</v>
          </cell>
          <cell r="F28">
            <v>0</v>
          </cell>
          <cell r="J28">
            <v>0</v>
          </cell>
          <cell r="K28">
            <v>28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J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J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J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J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J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J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J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J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J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J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J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J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J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J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J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J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J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J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J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J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J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J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J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J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J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J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J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J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J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J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J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J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J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J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J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J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J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J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J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J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J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J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J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J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J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J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J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J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J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J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J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</sheetData>
      <sheetData sheetId="9" refreshError="1">
        <row r="2">
          <cell r="A2" t="str">
            <v>Aération poste de relevage</v>
          </cell>
          <cell r="B2" t="str">
            <v>MOC_ALIM</v>
          </cell>
          <cell r="C2" t="str">
            <v>pc</v>
          </cell>
          <cell r="D2">
            <v>0.25</v>
          </cell>
          <cell r="E2" t="str">
            <v>percer dia 50, joint forsheda 50, poser l'unité d'aeration</v>
          </cell>
          <cell r="F2">
            <v>0</v>
          </cell>
          <cell r="G2">
            <v>0</v>
          </cell>
          <cell r="H2" t="str">
            <v>MOC_ALIM</v>
          </cell>
          <cell r="I2">
            <v>0</v>
          </cell>
          <cell r="J2">
            <v>0</v>
          </cell>
          <cell r="K2">
            <v>2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  <cell r="D3">
            <v>0.02</v>
          </cell>
          <cell r="E3" t="str">
            <v>préinsérer le cable dans le fourreau</v>
          </cell>
          <cell r="H3" t="str">
            <v>MOC_Collecte_Exutoire</v>
          </cell>
          <cell r="K3">
            <v>3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  <cell r="D4">
            <v>1</v>
          </cell>
          <cell r="E4" t="str">
            <v>enlever poigner , fixer servo moteur et connexion electrique ???</v>
          </cell>
          <cell r="H4" t="str">
            <v>MOC_PREPARATION</v>
          </cell>
          <cell r="K4">
            <v>4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  <cell r="D5">
            <v>0.5</v>
          </cell>
          <cell r="E5" t="str">
            <v>mettre à niveau et connexion entrée et sortie</v>
          </cell>
          <cell r="H5" t="str">
            <v>MOC_PROTECTION_SANITAIRE</v>
          </cell>
          <cell r="K5">
            <v>5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  <cell r="D6">
            <v>1.5</v>
          </cell>
          <cell r="E6" t="str">
            <v>percer dia 100, pose joint forsheda 100 et chasser un tube dia 100, Positionner poste puis mettre à niveau</v>
          </cell>
          <cell r="H6" t="str">
            <v>MOC_Systèmes_Constructifs</v>
          </cell>
          <cell r="K6">
            <v>6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  <cell r="D7">
            <v>0.5</v>
          </cell>
          <cell r="E7" t="str">
            <v>positionner et mettre à niveau</v>
          </cell>
          <cell r="H7" t="str">
            <v>MOC_Tronc_Commun</v>
          </cell>
          <cell r="K7">
            <v>7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  <cell r="D8">
            <v>0.75</v>
          </cell>
          <cell r="E8" t="str">
            <v>positionner l'ensemble, mettre à niveau</v>
          </cell>
          <cell r="H8" t="str">
            <v>MOC_Bordures</v>
          </cell>
          <cell r="K8">
            <v>8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  <cell r="D9">
            <v>0.75</v>
          </cell>
          <cell r="E9" t="str">
            <v>Inserer 4 tiges métal puis 3 sac béton près à l'meploi</v>
          </cell>
          <cell r="H9">
            <v>0</v>
          </cell>
          <cell r="K9">
            <v>9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  <cell r="D10">
            <v>0.35</v>
          </cell>
          <cell r="E10" t="str">
            <v>remplir les répartiteurs , mettre zone à plat, poser tapis de chanvre puis répartiteurs</v>
          </cell>
          <cell r="H10">
            <v>0</v>
          </cell>
          <cell r="K10">
            <v>10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  <cell r="D11">
            <v>0.5</v>
          </cell>
          <cell r="E11" t="str">
            <v>poser regard, couler le béton, coller la pointe de diamant, découper le géotextile et le poser</v>
          </cell>
          <cell r="H11">
            <v>0</v>
          </cell>
          <cell r="K11">
            <v>11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  <cell r="D12">
            <v>0.03</v>
          </cell>
          <cell r="E12" t="str">
            <v>poser fourreau dans tranchée , couper à dimension</v>
          </cell>
          <cell r="H12">
            <v>0</v>
          </cell>
          <cell r="K12">
            <v>12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  <cell r="D13">
            <v>0.05</v>
          </cell>
          <cell r="E13" t="str">
            <v>poser tube, et couper à dimension</v>
          </cell>
          <cell r="H13">
            <v>0</v>
          </cell>
          <cell r="K13">
            <v>13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  <cell r="D14">
            <v>0.08</v>
          </cell>
          <cell r="E14" t="str">
            <v>couper à dimension ; ébavurer, poncer, dégraisser et coller</v>
          </cell>
          <cell r="H14">
            <v>0</v>
          </cell>
          <cell r="K14">
            <v>14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  <cell r="D15">
            <v>0.25</v>
          </cell>
          <cell r="E15" t="str">
            <v>couper tube à dimension, coller clapet</v>
          </cell>
          <cell r="H15">
            <v>0</v>
          </cell>
          <cell r="K15">
            <v>15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  <cell r="D16">
            <v>1</v>
          </cell>
          <cell r="E16" t="str">
            <v>Pose et connexion du regard avec branchement provisoire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  <cell r="D17">
            <v>0.1</v>
          </cell>
          <cell r="E17" t="str">
            <v>poncage, dégraissage, et collage coude et T</v>
          </cell>
          <cell r="H17">
            <v>0</v>
          </cell>
          <cell r="K17">
            <v>17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  <cell r="D18">
            <v>0.08</v>
          </cell>
          <cell r="E18" t="str">
            <v>Collage coudes, y, T ,...</v>
          </cell>
          <cell r="H18">
            <v>0</v>
          </cell>
          <cell r="K18">
            <v>18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  <cell r="D19">
            <v>0.05</v>
          </cell>
          <cell r="E19" t="str">
            <v>positionner</v>
          </cell>
          <cell r="H19">
            <v>0</v>
          </cell>
          <cell r="K19">
            <v>19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  <cell r="D20">
            <v>0.01</v>
          </cell>
          <cell r="E20" t="str">
            <v>poser géotextile sur cailloux, couper à dimension</v>
          </cell>
          <cell r="H20">
            <v>0</v>
          </cell>
          <cell r="K20">
            <v>20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  <cell r="D21">
            <v>0.02</v>
          </cell>
          <cell r="E21" t="str">
            <v>poser géotextile dans trantranché sur cailloux</v>
          </cell>
          <cell r="H21">
            <v>0</v>
          </cell>
          <cell r="K21">
            <v>21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  <cell r="D22">
            <v>0.02</v>
          </cell>
          <cell r="E22" t="str">
            <v>poser grillage dans tranchées</v>
          </cell>
          <cell r="H22">
            <v>0</v>
          </cell>
          <cell r="K22">
            <v>22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  <cell r="D23">
            <v>0.05</v>
          </cell>
          <cell r="E23" t="str">
            <v>poser couvercle surrehausse</v>
          </cell>
          <cell r="H23">
            <v>0</v>
          </cell>
          <cell r="K23">
            <v>23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  <cell r="D24">
            <v>0.08</v>
          </cell>
          <cell r="E24" t="str">
            <v>pose rehausse , mettre à niveau</v>
          </cell>
          <cell r="H24">
            <v>0</v>
          </cell>
          <cell r="K24">
            <v>24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  <cell r="D25">
            <v>0.25</v>
          </cell>
          <cell r="E25" t="str">
            <v>faire la jonction PE/PVC avec unité préparé en atelier</v>
          </cell>
          <cell r="H25">
            <v>0</v>
          </cell>
          <cell r="K25">
            <v>25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  <cell r="D26">
            <v>0.05</v>
          </cell>
          <cell r="E26" t="str">
            <v>pelleter à la main + ratisser</v>
          </cell>
          <cell r="H26">
            <v>0</v>
          </cell>
          <cell r="K26">
            <v>26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  <cell r="D27">
            <v>0.1</v>
          </cell>
          <cell r="E27" t="str">
            <v>Mise à niveau au sable pour avoir la pente souhaitée</v>
          </cell>
          <cell r="H27">
            <v>0</v>
          </cell>
          <cell r="K27">
            <v>27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  <cell r="D28">
            <v>0.05</v>
          </cell>
          <cell r="E28" t="str">
            <v>collage tube dia 100</v>
          </cell>
          <cell r="H28">
            <v>0</v>
          </cell>
          <cell r="K28">
            <v>28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  <cell r="D29">
            <v>0.02</v>
          </cell>
          <cell r="E29" t="str">
            <v>poser tuyau PE dans la tranchée, couper à dimension</v>
          </cell>
          <cell r="H29">
            <v>0</v>
          </cell>
          <cell r="K29">
            <v>29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  <cell r="D30">
            <v>1</v>
          </cell>
          <cell r="E30" t="str">
            <v>déchargement matériel et outtilage</v>
          </cell>
          <cell r="H30">
            <v>0</v>
          </cell>
          <cell r="K30">
            <v>30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  <cell r="D31">
            <v>1</v>
          </cell>
          <cell r="E31" t="str">
            <v>positionner les filtres et mesure de niveaux</v>
          </cell>
          <cell r="H31">
            <v>0</v>
          </cell>
          <cell r="K31">
            <v>31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  <cell r="D32">
            <v>0.1</v>
          </cell>
          <cell r="E32" t="str">
            <v>placer, positionner et visser (6 par barre)</v>
          </cell>
          <cell r="H32">
            <v>0</v>
          </cell>
          <cell r="K32">
            <v>32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  <cell r="D33">
            <v>0.25</v>
          </cell>
          <cell r="E33" t="str">
            <v>placer, positionner et visser les deux barres (4/barres)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33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  <cell r="D34">
            <v>0.05</v>
          </cell>
          <cell r="E34" t="str">
            <v>manutention grille</v>
          </cell>
          <cell r="H34">
            <v>0</v>
          </cell>
          <cell r="K34">
            <v>34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  <cell r="D35">
            <v>0.05</v>
          </cell>
          <cell r="E35" t="str">
            <v>manutention grille</v>
          </cell>
          <cell r="H35">
            <v>0</v>
          </cell>
          <cell r="K35">
            <v>35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  <cell r="D36">
            <v>0.15</v>
          </cell>
          <cell r="E36" t="str">
            <v>assemblage bois</v>
          </cell>
          <cell r="H36">
            <v>0</v>
          </cell>
          <cell r="K36">
            <v>36</v>
          </cell>
        </row>
        <row r="37">
          <cell r="A37" t="str">
            <v>Pose CHEVRON CL4 Cadre 70/40</v>
          </cell>
          <cell r="B37" t="str">
            <v>MOC_Systèmes_Constructifs</v>
          </cell>
          <cell r="C37" t="str">
            <v>ml</v>
          </cell>
          <cell r="D37">
            <v>0.15</v>
          </cell>
          <cell r="E37" t="str">
            <v>assemblage bois</v>
          </cell>
          <cell r="H37">
            <v>0</v>
          </cell>
          <cell r="K37">
            <v>37</v>
          </cell>
        </row>
        <row r="38">
          <cell r="A38" t="str">
            <v>Pose bastaings douglas</v>
          </cell>
          <cell r="B38" t="str">
            <v>MOC_Systèmes_Constructifs</v>
          </cell>
          <cell r="C38" t="str">
            <v>ml</v>
          </cell>
          <cell r="D38">
            <v>0.06</v>
          </cell>
          <cell r="E38" t="str">
            <v>assemblage bois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38</v>
          </cell>
        </row>
        <row r="39">
          <cell r="A39" t="str">
            <v>Pose CHEVRON milieu</v>
          </cell>
          <cell r="B39" t="str">
            <v>MOC_Systèmes_Constructifs</v>
          </cell>
          <cell r="C39" t="str">
            <v>ml</v>
          </cell>
          <cell r="D39">
            <v>0.15</v>
          </cell>
          <cell r="E39" t="str">
            <v>positionner et fixer chevron sur cadre</v>
          </cell>
          <cell r="H39">
            <v>0</v>
          </cell>
          <cell r="K39">
            <v>39</v>
          </cell>
        </row>
        <row r="40">
          <cell r="A40" t="str">
            <v xml:space="preserve"> Pose delta MS</v>
          </cell>
          <cell r="B40" t="str">
            <v>MOC_Systèmes_Constructifs</v>
          </cell>
          <cell r="C40" t="str">
            <v>ml</v>
          </cell>
          <cell r="D40">
            <v>0.05</v>
          </cell>
          <cell r="E40" t="str">
            <v>pose delta MS contre les parois en bois, couper à dimension</v>
          </cell>
          <cell r="H40">
            <v>0</v>
          </cell>
          <cell r="K40">
            <v>40</v>
          </cell>
        </row>
        <row r="41">
          <cell r="A41" t="str">
            <v>Gabion sous bastaings</v>
          </cell>
          <cell r="B41" t="str">
            <v>MOC_Systèmes_Constructifs</v>
          </cell>
          <cell r="C41" t="str">
            <v>ml</v>
          </cell>
          <cell r="D41">
            <v>0.08</v>
          </cell>
          <cell r="E41" t="str">
            <v>aider le pelleteur à mettre le 20/40 sous lme bastaing</v>
          </cell>
          <cell r="H41">
            <v>0</v>
          </cell>
          <cell r="K41">
            <v>41</v>
          </cell>
        </row>
        <row r="42">
          <cell r="A42" t="str">
            <v>Gabion sous traverses</v>
          </cell>
          <cell r="B42" t="str">
            <v>MOC_Systèmes_Constructifs</v>
          </cell>
          <cell r="C42" t="str">
            <v>ml</v>
          </cell>
          <cell r="D42">
            <v>0.08</v>
          </cell>
          <cell r="E42" t="str">
            <v>aider le pelleteur à faire un boudin sur lesquels vont poser les traverses</v>
          </cell>
          <cell r="H42">
            <v>0</v>
          </cell>
          <cell r="K42">
            <v>42</v>
          </cell>
        </row>
        <row r="43">
          <cell r="A43" t="str">
            <v>passage membrane collage</v>
          </cell>
          <cell r="B43" t="str">
            <v>MOC_Systèmes_Constructifs</v>
          </cell>
          <cell r="C43" t="str">
            <v>unité</v>
          </cell>
          <cell r="D43">
            <v>0.25</v>
          </cell>
          <cell r="E43" t="str">
            <v>percer epdm et collage unité</v>
          </cell>
          <cell r="H43">
            <v>0</v>
          </cell>
          <cell r="K43">
            <v>43</v>
          </cell>
        </row>
        <row r="44">
          <cell r="A44" t="str">
            <v>Planter Piquets BOIS 50/50 ou 46/46</v>
          </cell>
          <cell r="B44" t="str">
            <v>MOC_Systèmes_Constructifs</v>
          </cell>
          <cell r="C44" t="str">
            <v>pc</v>
          </cell>
          <cell r="D44">
            <v>0.15</v>
          </cell>
          <cell r="E44" t="str">
            <v>prétrou à la barre à mine, enfoncer à la masse</v>
          </cell>
          <cell r="H44">
            <v>0</v>
          </cell>
          <cell r="K44">
            <v>44</v>
          </cell>
        </row>
        <row r="45">
          <cell r="A45" t="str">
            <v>Pose plaques béton 25</v>
          </cell>
          <cell r="B45" t="str">
            <v>MOC_Systèmes_Constructifs</v>
          </cell>
          <cell r="C45" t="str">
            <v>ml</v>
          </cell>
          <cell r="D45">
            <v>0.15</v>
          </cell>
          <cell r="E45" t="str">
            <v>poser plaque béton contre le cadre, visser sur cadre</v>
          </cell>
          <cell r="H45">
            <v>0</v>
          </cell>
          <cell r="K45">
            <v>45</v>
          </cell>
        </row>
        <row r="46">
          <cell r="A46" t="str">
            <v>Pose plaques béton 50</v>
          </cell>
          <cell r="B46" t="str">
            <v>MOC_Systèmes_Constructifs</v>
          </cell>
          <cell r="C46" t="str">
            <v>ml</v>
          </cell>
          <cell r="D46">
            <v>0.2</v>
          </cell>
          <cell r="E46" t="str">
            <v>poser plaque béton contre le cadre, visser sur cadre</v>
          </cell>
          <cell r="H46">
            <v>0</v>
          </cell>
          <cell r="K46">
            <v>46</v>
          </cell>
        </row>
        <row r="47">
          <cell r="A47" t="str">
            <v>Pose tablette chêne</v>
          </cell>
          <cell r="B47" t="str">
            <v>MOC_Systèmes_Constructifs</v>
          </cell>
          <cell r="C47" t="str">
            <v>ml</v>
          </cell>
          <cell r="D47">
            <v>0.2</v>
          </cell>
          <cell r="E47" t="str">
            <v>positionner, couper à mesure, faire encoche et visser</v>
          </cell>
          <cell r="H47">
            <v>0</v>
          </cell>
          <cell r="K47">
            <v>47</v>
          </cell>
        </row>
        <row r="48">
          <cell r="A48" t="str">
            <v>sable remplissage coffrage bacs</v>
          </cell>
          <cell r="B48" t="str">
            <v>MOC_Systèmes_Constructifs</v>
          </cell>
          <cell r="C48" t="str">
            <v>T</v>
          </cell>
          <cell r="D48">
            <v>0.25</v>
          </cell>
          <cell r="E48" t="str">
            <v>mettre le sable</v>
          </cell>
          <cell r="H48">
            <v>0</v>
          </cell>
          <cell r="K48">
            <v>48</v>
          </cell>
        </row>
        <row r="49">
          <cell r="A49" t="str">
            <v>Découpe + Pose bardage bois</v>
          </cell>
          <cell r="B49" t="str">
            <v>MOC_Systèmes_Constructifs</v>
          </cell>
          <cell r="C49" t="str">
            <v>m²</v>
          </cell>
          <cell r="D49">
            <v>0.35</v>
          </cell>
          <cell r="E49" t="str">
            <v>couper a dimension + pose (cloutage)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49</v>
          </cell>
        </row>
        <row r="50">
          <cell r="A50" t="str">
            <v>Terrassement volumique</v>
          </cell>
          <cell r="B50" t="str">
            <v>MOC_Systèmes_Constructifs</v>
          </cell>
          <cell r="C50" t="str">
            <v>m3</v>
          </cell>
          <cell r="D50">
            <v>0.35</v>
          </cell>
          <cell r="E50" t="str">
            <v>Conduite dumper pour evacuer</v>
          </cell>
          <cell r="H50">
            <v>0</v>
          </cell>
          <cell r="K50">
            <v>50</v>
          </cell>
        </row>
        <row r="51">
          <cell r="A51" t="str">
            <v>Tige métal pour traverse 200/100</v>
          </cell>
          <cell r="B51" t="str">
            <v>MOC_Systèmes_Constructifs</v>
          </cell>
          <cell r="C51" t="str">
            <v>pc</v>
          </cell>
          <cell r="D51">
            <v>0.8</v>
          </cell>
          <cell r="E51" t="str">
            <v xml:space="preserve">percage trou puis chasser la tige métal dia12 </v>
          </cell>
          <cell r="H51">
            <v>0</v>
          </cell>
          <cell r="K51">
            <v>51</v>
          </cell>
        </row>
        <row r="52">
          <cell r="A52" t="str">
            <v>Traverse de chêne 200/100 (retenue grav)</v>
          </cell>
          <cell r="B52" t="str">
            <v>MOC_Systèmes_Constructifs</v>
          </cell>
          <cell r="C52" t="str">
            <v>ml</v>
          </cell>
          <cell r="D52">
            <v>0.1</v>
          </cell>
          <cell r="E52" t="str">
            <v>Découpe, positionner traverses, perçage, vissage, tronçonneuse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52</v>
          </cell>
        </row>
        <row r="53">
          <cell r="A53" t="str">
            <v>Traverse de chêne 200/100</v>
          </cell>
          <cell r="B53" t="str">
            <v>MOC_Systèmes_Constructifs</v>
          </cell>
          <cell r="C53" t="str">
            <v>ml</v>
          </cell>
          <cell r="D53">
            <v>0.05</v>
          </cell>
          <cell r="E53" t="str">
            <v>positionner traverses</v>
          </cell>
          <cell r="H53">
            <v>0</v>
          </cell>
          <cell r="K53">
            <v>53</v>
          </cell>
        </row>
        <row r="54">
          <cell r="A54" t="str">
            <v xml:space="preserve"> joint forsheda dia 100  PE</v>
          </cell>
          <cell r="B54" t="str">
            <v>MOC_Tronc_Commun</v>
          </cell>
          <cell r="C54" t="str">
            <v>pc</v>
          </cell>
          <cell r="D54">
            <v>0.25</v>
          </cell>
          <cell r="E54" t="str">
            <v>Percer le bac et poser le joint forsheda puis chasser bout de tube</v>
          </cell>
          <cell r="H54">
            <v>0</v>
          </cell>
          <cell r="K54">
            <v>54</v>
          </cell>
        </row>
        <row r="55">
          <cell r="A55" t="str">
            <v>Pose passage de membrane dia 50</v>
          </cell>
          <cell r="B55" t="str">
            <v>MOC_Tronc_Commun</v>
          </cell>
          <cell r="C55" t="str">
            <v>pc</v>
          </cell>
          <cell r="D55">
            <v>0.2</v>
          </cell>
          <cell r="E55" t="str">
            <v>pose du passe-paroi préparée en atelier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55</v>
          </cell>
        </row>
        <row r="56">
          <cell r="A56" t="str">
            <v>Pose drain de sorties BAC</v>
          </cell>
          <cell r="B56" t="str">
            <v>MOC_Tronc_Commun</v>
          </cell>
          <cell r="C56" t="str">
            <v>unité</v>
          </cell>
          <cell r="D56">
            <v>0.1</v>
          </cell>
          <cell r="E56" t="str">
            <v>Collage final unité préparé en atelier</v>
          </cell>
          <cell r="H56">
            <v>0</v>
          </cell>
          <cell r="K56">
            <v>56</v>
          </cell>
        </row>
        <row r="57">
          <cell r="A57" t="str">
            <v>Pose joint forsheda dia 50</v>
          </cell>
          <cell r="B57" t="str">
            <v>MOC_Tronc_Commun</v>
          </cell>
          <cell r="C57" t="str">
            <v>pc</v>
          </cell>
          <cell r="D57">
            <v>0.15</v>
          </cell>
          <cell r="E57" t="str">
            <v>Percer le bac et poser le joint forsheda puis chasser bout de tube</v>
          </cell>
          <cell r="H57">
            <v>0</v>
          </cell>
          <cell r="K57">
            <v>57</v>
          </cell>
        </row>
        <row r="58">
          <cell r="A58" t="str">
            <v>Pose BAC sur fond de forme (1 bac)</v>
          </cell>
          <cell r="B58" t="str">
            <v>MOC_Tronc_Commun</v>
          </cell>
          <cell r="C58" t="str">
            <v>forfait</v>
          </cell>
          <cell r="D58">
            <v>0.25</v>
          </cell>
          <cell r="E58" t="str">
            <v>aider lepelleteur à positionner les bacs</v>
          </cell>
          <cell r="H58">
            <v>0</v>
          </cell>
          <cell r="K58">
            <v>58</v>
          </cell>
        </row>
        <row r="59">
          <cell r="A59" t="str">
            <v>Pose Regard de sortie FH</v>
          </cell>
          <cell r="B59" t="str">
            <v>MOC_Tronc_Commun</v>
          </cell>
          <cell r="C59" t="str">
            <v>pc</v>
          </cell>
          <cell r="D59">
            <v>0.5</v>
          </cell>
          <cell r="E59" t="str">
            <v>Positionner, mettre à niveau et connexion entrée FH</v>
          </cell>
          <cell r="H59">
            <v>0</v>
          </cell>
          <cell r="K59">
            <v>59</v>
          </cell>
        </row>
        <row r="60">
          <cell r="A60" t="str">
            <v>Pose réhausse béton FH</v>
          </cell>
          <cell r="B60" t="str">
            <v>MOC_Tronc_Commun</v>
          </cell>
          <cell r="C60" t="str">
            <v>pc</v>
          </cell>
          <cell r="D60">
            <v>0.08</v>
          </cell>
          <cell r="E60" t="str">
            <v>poser la réhausse et mettre à niveau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60</v>
          </cell>
        </row>
        <row r="61">
          <cell r="A61" t="str">
            <v>Plantation phragmites</v>
          </cell>
          <cell r="B61" t="str">
            <v>MOC_Tronc_Commun</v>
          </cell>
          <cell r="C61" t="str">
            <v>pc</v>
          </cell>
          <cell r="D61">
            <v>1.4999999999999999E-2</v>
          </cell>
          <cell r="E61" t="str">
            <v>positionner et planter</v>
          </cell>
          <cell r="H61">
            <v>0</v>
          </cell>
          <cell r="K61">
            <v>61</v>
          </cell>
        </row>
        <row r="62">
          <cell r="A62" t="str">
            <v>Plantation plantes aquatiques</v>
          </cell>
          <cell r="B62" t="str">
            <v>MOC_Tronc_Commun</v>
          </cell>
          <cell r="C62" t="str">
            <v>pc</v>
          </cell>
          <cell r="D62">
            <v>1.4999999999999999E-2</v>
          </cell>
          <cell r="E62" t="str">
            <v>positionner et planter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62</v>
          </cell>
        </row>
        <row r="63">
          <cell r="A63" t="str">
            <v>plantes de noues</v>
          </cell>
          <cell r="B63" t="str">
            <v>MOC_Tronc_Commun</v>
          </cell>
          <cell r="C63" t="str">
            <v>pc</v>
          </cell>
          <cell r="D63">
            <v>0.02</v>
          </cell>
          <cell r="E63" t="str">
            <v>positionner et planter</v>
          </cell>
          <cell r="H63">
            <v>0</v>
          </cell>
          <cell r="K63">
            <v>63</v>
          </cell>
        </row>
        <row r="64">
          <cell r="A64" t="str">
            <v>Barrière antiracinaire</v>
          </cell>
          <cell r="B64" t="str">
            <v>MOC_Tronc_Commun</v>
          </cell>
          <cell r="C64" t="str">
            <v>ml</v>
          </cell>
          <cell r="D64">
            <v>0.05</v>
          </cell>
          <cell r="E64" t="str">
            <v>poser la barriere antiracine, coller à la jonction</v>
          </cell>
          <cell r="H64">
            <v>0</v>
          </cell>
          <cell r="K64">
            <v>64</v>
          </cell>
        </row>
        <row r="65">
          <cell r="A65" t="str">
            <v>Pliage coins EPDM</v>
          </cell>
          <cell r="B65" t="str">
            <v>MOC_Tronc_Commun</v>
          </cell>
          <cell r="C65" t="str">
            <v>pc</v>
          </cell>
          <cell r="D65">
            <v>0.15</v>
          </cell>
          <cell r="E65" t="str">
            <v>plier un coin "propre nickel"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65</v>
          </cell>
        </row>
        <row r="66">
          <cell r="A66" t="str">
            <v>Pose Drain de sorties  FV + FH</v>
          </cell>
          <cell r="B66" t="str">
            <v>MOC_Tronc_Commun</v>
          </cell>
          <cell r="C66" t="str">
            <v>ml</v>
          </cell>
          <cell r="D66">
            <v>1.4999999999999999E-2</v>
          </cell>
          <cell r="E66" t="str">
            <v>Positionner, couper le DRAIN à mesure</v>
          </cell>
          <cell r="H66">
            <v>0</v>
          </cell>
          <cell r="K66">
            <v>66</v>
          </cell>
        </row>
        <row r="67">
          <cell r="A67" t="str">
            <v>Fond de forme (sable)</v>
          </cell>
          <cell r="B67" t="str">
            <v>MOC_Tronc_Commun</v>
          </cell>
          <cell r="C67" t="str">
            <v>m²</v>
          </cell>
          <cell r="D67">
            <v>0.05</v>
          </cell>
          <cell r="E67" t="str">
            <v>ratissage sable + contrôle niveaux</v>
          </cell>
          <cell r="H67">
            <v>0</v>
          </cell>
          <cell r="K67">
            <v>67</v>
          </cell>
        </row>
        <row r="68">
          <cell r="A68" t="str">
            <v>Mise à plat emplacement</v>
          </cell>
          <cell r="B68" t="str">
            <v>MOC_Tronc_Commun</v>
          </cell>
          <cell r="C68" t="str">
            <v>m²</v>
          </cell>
          <cell r="D68">
            <v>0.05</v>
          </cell>
          <cell r="E68" t="str">
            <v>contrôle niveau</v>
          </cell>
          <cell r="H68">
            <v>0</v>
          </cell>
          <cell r="K68">
            <v>68</v>
          </cell>
        </row>
        <row r="69">
          <cell r="A69" t="str">
            <v>Pose bâche sanwich FH</v>
          </cell>
          <cell r="B69" t="str">
            <v>MOC_Tronc_Commun</v>
          </cell>
          <cell r="C69" t="str">
            <v>m²</v>
          </cell>
          <cell r="D69">
            <v>0.1</v>
          </cell>
          <cell r="E69" t="str">
            <v>par m² de filtre, positionner, pliage des coins</v>
          </cell>
          <cell r="H69">
            <v>0</v>
          </cell>
          <cell r="K69">
            <v>69</v>
          </cell>
        </row>
        <row r="70">
          <cell r="A70" t="str">
            <v>Pose bâche sanwich FV</v>
          </cell>
          <cell r="B70" t="str">
            <v>MOC_Tronc_Commun</v>
          </cell>
          <cell r="C70" t="str">
            <v>m²</v>
          </cell>
          <cell r="D70">
            <v>0.12</v>
          </cell>
          <cell r="E70" t="str">
            <v>par m² de filtre, positionner, pliage des coins</v>
          </cell>
          <cell r="H70">
            <v>0</v>
          </cell>
          <cell r="K70">
            <v>70</v>
          </cell>
        </row>
        <row r="71">
          <cell r="A71" t="str">
            <v>Pose plaque béton milieu</v>
          </cell>
          <cell r="B71" t="str">
            <v>MOC_Tronc_Commun</v>
          </cell>
          <cell r="C71" t="str">
            <v>ml</v>
          </cell>
          <cell r="D71">
            <v>0.2</v>
          </cell>
          <cell r="E71" t="str">
            <v>glisser la plaque sous chevron.</v>
          </cell>
          <cell r="H71">
            <v>0</v>
          </cell>
          <cell r="K71">
            <v>71</v>
          </cell>
        </row>
        <row r="72">
          <cell r="A72" t="str">
            <v>Remplissage granulats filtre</v>
          </cell>
          <cell r="B72" t="str">
            <v>MOC_Tronc_Commun</v>
          </cell>
          <cell r="C72" t="str">
            <v>m3</v>
          </cell>
          <cell r="D72">
            <v>0.25</v>
          </cell>
          <cell r="E72" t="str">
            <v>pelleter à la main + ratisser + niveaux</v>
          </cell>
          <cell r="H72">
            <v>0</v>
          </cell>
          <cell r="K72">
            <v>72</v>
          </cell>
        </row>
        <row r="73">
          <cell r="A73" t="str">
            <v>Pose passage de membrane dia 110</v>
          </cell>
          <cell r="B73" t="str">
            <v>MOC_Tronc_Commun</v>
          </cell>
          <cell r="C73" t="str">
            <v>pc</v>
          </cell>
          <cell r="D73">
            <v>0.25</v>
          </cell>
          <cell r="E73" t="str">
            <v>pose du passe-paroi préparée en atelier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73</v>
          </cell>
        </row>
        <row r="74">
          <cell r="A74" t="str">
            <v>Pose aération filtre (FV-FH-BAC)</v>
          </cell>
          <cell r="B74" t="str">
            <v>MOC_Tronc_Commun</v>
          </cell>
          <cell r="C74" t="str">
            <v>forfait</v>
          </cell>
          <cell r="D74">
            <v>0.1</v>
          </cell>
          <cell r="E74" t="str">
            <v>pose de l'aération préparée en atelier</v>
          </cell>
          <cell r="H74">
            <v>0</v>
          </cell>
          <cell r="K74">
            <v>74</v>
          </cell>
        </row>
        <row r="75">
          <cell r="A75" t="str">
            <v>Pose écolat</v>
          </cell>
          <cell r="B75" t="str">
            <v>MOC_Bordures</v>
          </cell>
          <cell r="C75" t="str">
            <v>ml</v>
          </cell>
          <cell r="D75">
            <v>0.05</v>
          </cell>
          <cell r="E75" t="str">
            <v>Bordure + piquet</v>
          </cell>
          <cell r="H75">
            <v>0</v>
          </cell>
          <cell r="K75">
            <v>75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H76">
            <v>0</v>
          </cell>
        </row>
        <row r="77">
          <cell r="A77" t="str">
            <v>Pose plaque Schiste</v>
          </cell>
          <cell r="B77" t="str">
            <v>MOC_Bordures</v>
          </cell>
          <cell r="C77" t="str">
            <v>ml</v>
          </cell>
          <cell r="D77">
            <v>0.1</v>
          </cell>
          <cell r="E77">
            <v>0</v>
          </cell>
          <cell r="H77">
            <v>0</v>
          </cell>
        </row>
        <row r="78">
          <cell r="A78" t="str">
            <v>Pose bordure béton</v>
          </cell>
          <cell r="B78" t="str">
            <v>MOC_Bordures</v>
          </cell>
          <cell r="C78" t="str">
            <v>ml</v>
          </cell>
          <cell r="D78">
            <v>0.1</v>
          </cell>
          <cell r="E78">
            <v>0</v>
          </cell>
          <cell r="H78">
            <v>0</v>
          </cell>
        </row>
        <row r="79">
          <cell r="A79" t="str">
            <v>Pose rondins bois</v>
          </cell>
          <cell r="B79" t="str">
            <v>MOC_Bordures</v>
          </cell>
          <cell r="C79" t="str">
            <v>ml</v>
          </cell>
          <cell r="D79">
            <v>0.1</v>
          </cell>
          <cell r="E79">
            <v>0</v>
          </cell>
          <cell r="H79">
            <v>0</v>
          </cell>
        </row>
        <row r="80">
          <cell r="A80" t="str">
            <v>Pose bordure métal</v>
          </cell>
          <cell r="B80" t="str">
            <v>MOC_Bordures</v>
          </cell>
          <cell r="C80" t="str">
            <v>ml</v>
          </cell>
          <cell r="D80">
            <v>0.15</v>
          </cell>
          <cell r="E80">
            <v>0</v>
          </cell>
          <cell r="H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H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H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H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H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H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H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H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H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H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H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H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H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H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H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H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H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H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H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H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H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H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H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H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H104">
            <v>0</v>
          </cell>
        </row>
      </sheetData>
      <sheetData sheetId="10" refreshError="1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MOA_ALIM</v>
          </cell>
          <cell r="K2">
            <v>2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>
            <v>0</v>
          </cell>
          <cell r="F3" t="str">
            <v>Assembler le raccord PE/PVC avec une bande teflon + ponçage PVC + préparation bout de tuyau et coude si nécessaire ( (Coef / raccord)</v>
          </cell>
          <cell r="G3">
            <v>0</v>
          </cell>
          <cell r="H3">
            <v>0</v>
          </cell>
          <cell r="I3">
            <v>0</v>
          </cell>
          <cell r="J3" t="str">
            <v>MOA_BETON</v>
          </cell>
          <cell r="K3">
            <v>3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  <cell r="F4" t="str">
            <v xml:space="preserve">Perçage du regard + joint forscheda + coupe tuyau + ponçage tuyaux et accessoires + collage </v>
          </cell>
          <cell r="G4">
            <v>0</v>
          </cell>
          <cell r="H4">
            <v>0</v>
          </cell>
          <cell r="I4">
            <v>0</v>
          </cell>
          <cell r="J4" t="str">
            <v>MOA_BOIS</v>
          </cell>
          <cell r="K4">
            <v>4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>
            <v>0</v>
          </cell>
          <cell r="F5" t="str">
            <v>Percer à la scie cloche + pose du joint forscheda + tuyau + câbles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5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1</v>
          </cell>
          <cell r="E6" t="str">
            <v>taille crayon</v>
          </cell>
          <cell r="F6" t="str">
            <v>pour un chaque EH</v>
          </cell>
          <cell r="G6">
            <v>0</v>
          </cell>
          <cell r="H6">
            <v>0</v>
          </cell>
          <cell r="I6">
            <v>0</v>
          </cell>
          <cell r="J6" t="str">
            <v>MOA_PROTECTION_SANITAIRE</v>
          </cell>
          <cell r="K6">
            <v>6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>
            <v>0</v>
          </cell>
          <cell r="F7" t="str">
            <v>Prédécouper rond à béton dia 12 mm pour lestage poste</v>
          </cell>
          <cell r="G7">
            <v>0</v>
          </cell>
          <cell r="H7">
            <v>0</v>
          </cell>
          <cell r="I7">
            <v>0</v>
          </cell>
          <cell r="J7" t="str">
            <v>MOA_Systèmes_Constructifs</v>
          </cell>
          <cell r="K7">
            <v>7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>
            <v>0</v>
          </cell>
          <cell r="F8" t="str">
            <v>2 bout de tuyaux 50, 1 coude 90° , une réduc 50/63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MOA_Tronc_Commun</v>
          </cell>
          <cell r="K9">
            <v>9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10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  <cell r="F11" t="str">
            <v>Coef / plaques --- 3 trous par plaque ---&gt; élévateur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11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13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14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  <cell r="F16" t="str">
            <v>couper à dimension + taillage pointe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17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>
            <v>0</v>
          </cell>
          <cell r="F18" t="str">
            <v>Coef / bastaings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18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  <cell r="F19" t="str">
            <v>emplacement barre / nb barre *2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19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20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>
            <v>0</v>
          </cell>
          <cell r="F21" t="str">
            <v>Coef / chevrons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21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  <cell r="F22" t="str">
            <v>par trou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22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23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  <cell r="F24" t="str">
            <v>SC traverses chêne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24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25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  <cell r="F26" t="str">
            <v xml:space="preserve">Perçage du regard + joint forscheda + coupe tuyau + ponçage tuyaux et accessoires + collage 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26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  <cell r="F27" t="str">
            <v>pose + collage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27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  <cell r="F28" t="str">
            <v>percer a la scie cloche de 108 + pose du joint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28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  <cell r="F29" t="str">
            <v>percer a la scie cloche de 60 + pose du joint</v>
          </cell>
          <cell r="G29">
            <v>0</v>
          </cell>
          <cell r="H29">
            <v>0</v>
          </cell>
          <cell r="I29">
            <v>0</v>
          </cell>
          <cell r="K29">
            <v>29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  <cell r="F30" t="str">
            <v>collage de l'aération sur le drain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30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>
            <v>0</v>
          </cell>
          <cell r="F31" t="str">
            <v>2 coupes + manchon bouchon + T</v>
          </cell>
          <cell r="G31">
            <v>0</v>
          </cell>
          <cell r="H31">
            <v>0</v>
          </cell>
          <cell r="J31">
            <v>0</v>
          </cell>
          <cell r="K31">
            <v>31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32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  <cell r="F33" t="str">
            <v>Coupe tuyau + ponçage tuyaux et accessoires et passage de membrane + collage + trait marqueur (repérer les trous de vis)</v>
          </cell>
          <cell r="G33">
            <v>0</v>
          </cell>
          <cell r="H33">
            <v>0</v>
          </cell>
          <cell r="J33">
            <v>0</v>
          </cell>
          <cell r="K33">
            <v>33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  <cell r="F34" t="str">
            <v>découper le passage de tuyau dia 100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34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35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  <cell r="F36" t="str">
            <v>pour chaque filtre, coupe un tuyau PVC + 2 coudes à 45° + champignon</v>
          </cell>
          <cell r="G36">
            <v>0</v>
          </cell>
          <cell r="H36">
            <v>0</v>
          </cell>
          <cell r="J36">
            <v>0</v>
          </cell>
          <cell r="K36">
            <v>36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J78">
            <v>0</v>
          </cell>
        </row>
        <row r="79">
          <cell r="B79">
            <v>0</v>
          </cell>
          <cell r="C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J79">
            <v>0</v>
          </cell>
          <cell r="K79">
            <v>0</v>
          </cell>
        </row>
        <row r="80">
          <cell r="B80">
            <v>0</v>
          </cell>
          <cell r="C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J80">
            <v>0</v>
          </cell>
          <cell r="K80">
            <v>0</v>
          </cell>
        </row>
        <row r="81">
          <cell r="B81">
            <v>0</v>
          </cell>
          <cell r="C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J81">
            <v>0</v>
          </cell>
          <cell r="K81">
            <v>0</v>
          </cell>
        </row>
        <row r="82">
          <cell r="B82">
            <v>0</v>
          </cell>
          <cell r="C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</row>
        <row r="83">
          <cell r="B83">
            <v>0</v>
          </cell>
          <cell r="C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J83">
            <v>0</v>
          </cell>
          <cell r="K83">
            <v>0</v>
          </cell>
        </row>
        <row r="84">
          <cell r="B84">
            <v>0</v>
          </cell>
          <cell r="C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J84">
            <v>0</v>
          </cell>
          <cell r="K84">
            <v>0</v>
          </cell>
        </row>
        <row r="85">
          <cell r="B85">
            <v>0</v>
          </cell>
          <cell r="C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6">
          <cell r="B86">
            <v>0</v>
          </cell>
          <cell r="C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J86">
            <v>0</v>
          </cell>
          <cell r="K86">
            <v>0</v>
          </cell>
        </row>
        <row r="87">
          <cell r="B87">
            <v>0</v>
          </cell>
          <cell r="C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J87">
            <v>0</v>
          </cell>
          <cell r="K87">
            <v>0</v>
          </cell>
        </row>
        <row r="88">
          <cell r="B88">
            <v>0</v>
          </cell>
          <cell r="C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J88">
            <v>0</v>
          </cell>
          <cell r="K88">
            <v>0</v>
          </cell>
        </row>
        <row r="89">
          <cell r="B89">
            <v>0</v>
          </cell>
          <cell r="C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J89">
            <v>0</v>
          </cell>
          <cell r="K89">
            <v>0</v>
          </cell>
        </row>
        <row r="90">
          <cell r="B90">
            <v>0</v>
          </cell>
          <cell r="C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J90">
            <v>0</v>
          </cell>
          <cell r="K90">
            <v>0</v>
          </cell>
        </row>
        <row r="91">
          <cell r="B91">
            <v>0</v>
          </cell>
          <cell r="C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J91">
            <v>0</v>
          </cell>
          <cell r="K91">
            <v>0</v>
          </cell>
        </row>
        <row r="92">
          <cell r="B92">
            <v>0</v>
          </cell>
          <cell r="C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J92">
            <v>0</v>
          </cell>
          <cell r="K92">
            <v>0</v>
          </cell>
        </row>
        <row r="93">
          <cell r="B93">
            <v>0</v>
          </cell>
          <cell r="C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J93">
            <v>0</v>
          </cell>
          <cell r="K93">
            <v>0</v>
          </cell>
        </row>
        <row r="94">
          <cell r="B94">
            <v>0</v>
          </cell>
          <cell r="C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B95">
            <v>0</v>
          </cell>
          <cell r="C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6">
          <cell r="B96">
            <v>0</v>
          </cell>
          <cell r="C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J96">
            <v>0</v>
          </cell>
          <cell r="K96">
            <v>0</v>
          </cell>
        </row>
        <row r="97">
          <cell r="B97">
            <v>0</v>
          </cell>
          <cell r="C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J97">
            <v>0</v>
          </cell>
          <cell r="K97">
            <v>0</v>
          </cell>
        </row>
        <row r="98">
          <cell r="B98">
            <v>0</v>
          </cell>
          <cell r="C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</row>
        <row r="99">
          <cell r="B99">
            <v>0</v>
          </cell>
          <cell r="C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</row>
        <row r="100">
          <cell r="B100">
            <v>0</v>
          </cell>
          <cell r="C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J100">
            <v>0</v>
          </cell>
          <cell r="K100">
            <v>0</v>
          </cell>
        </row>
        <row r="101">
          <cell r="B101">
            <v>0</v>
          </cell>
          <cell r="C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J101">
            <v>0</v>
          </cell>
          <cell r="K101">
            <v>0</v>
          </cell>
        </row>
        <row r="102">
          <cell r="B102">
            <v>0</v>
          </cell>
          <cell r="C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J102">
            <v>0</v>
          </cell>
          <cell r="K102">
            <v>0</v>
          </cell>
        </row>
        <row r="103">
          <cell r="B103">
            <v>0</v>
          </cell>
          <cell r="C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J103">
            <v>0</v>
          </cell>
          <cell r="K103">
            <v>0</v>
          </cell>
        </row>
        <row r="104">
          <cell r="B104">
            <v>0</v>
          </cell>
          <cell r="C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</row>
        <row r="105">
          <cell r="B105">
            <v>0</v>
          </cell>
          <cell r="C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J105">
            <v>0</v>
          </cell>
          <cell r="K105">
            <v>0</v>
          </cell>
        </row>
        <row r="106">
          <cell r="B106">
            <v>0</v>
          </cell>
          <cell r="C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J106">
            <v>0</v>
          </cell>
          <cell r="K106">
            <v>0</v>
          </cell>
        </row>
        <row r="107">
          <cell r="B107">
            <v>0</v>
          </cell>
          <cell r="C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</row>
        <row r="108">
          <cell r="B108">
            <v>0</v>
          </cell>
          <cell r="C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J108">
            <v>0</v>
          </cell>
          <cell r="K108">
            <v>0</v>
          </cell>
        </row>
        <row r="109">
          <cell r="B109">
            <v>0</v>
          </cell>
          <cell r="C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J109">
            <v>0</v>
          </cell>
          <cell r="K109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>
        <row r="12">
          <cell r="J12" t="str">
            <v>B2</v>
          </cell>
        </row>
        <row r="13">
          <cell r="K13" t="str">
            <v>PR2-EC</v>
          </cell>
        </row>
        <row r="14">
          <cell r="G14" t="str">
            <v/>
          </cell>
          <cell r="J14" t="str">
            <v>NAVES</v>
          </cell>
        </row>
        <row r="16">
          <cell r="G16">
            <v>10</v>
          </cell>
          <cell r="J16" t="str">
            <v>S2</v>
          </cell>
        </row>
        <row r="70">
          <cell r="P70">
            <v>10</v>
          </cell>
        </row>
        <row r="82">
          <cell r="F82" t="str">
            <v>ECSPR-1200</v>
          </cell>
        </row>
        <row r="83">
          <cell r="G83">
            <v>900</v>
          </cell>
        </row>
      </sheetData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</row>
        <row r="56">
          <cell r="A56" t="str">
            <v>Traverse de chêne 200/100</v>
          </cell>
          <cell r="B56" t="str">
            <v>BOIS</v>
          </cell>
          <cell r="D56">
            <v>7</v>
          </cell>
          <cell r="E56" t="str">
            <v>ml</v>
          </cell>
          <cell r="F56" t="str">
            <v>-</v>
          </cell>
        </row>
        <row r="57">
          <cell r="A57" t="str">
            <v>Traverse de chêne 200/120</v>
          </cell>
          <cell r="B57" t="str">
            <v>BOIS</v>
          </cell>
          <cell r="D57">
            <v>9</v>
          </cell>
          <cell r="E57" t="str">
            <v>ml</v>
          </cell>
        </row>
        <row r="58">
          <cell r="A58" t="str">
            <v>tablette chêne 220/4</v>
          </cell>
          <cell r="B58" t="str">
            <v>BOIS</v>
          </cell>
          <cell r="D58">
            <v>20.521600000000003</v>
          </cell>
          <cell r="E58" t="str">
            <v>ml</v>
          </cell>
          <cell r="F58" t="str">
            <v>-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</row>
        <row r="71">
          <cell r="B71" t="str">
            <v>BORDURES</v>
          </cell>
          <cell r="E71" t="str">
            <v>pc</v>
          </cell>
          <cell r="F71" t="str">
            <v>-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</row>
        <row r="73">
          <cell r="A73" t="str">
            <v>Piquet ecopic pour ECOLAT</v>
          </cell>
          <cell r="B73" t="str">
            <v>BORDURES</v>
          </cell>
          <cell r="D73">
            <v>1.79</v>
          </cell>
          <cell r="E73" t="str">
            <v>pc</v>
          </cell>
          <cell r="F73" t="str">
            <v>-</v>
          </cell>
        </row>
        <row r="74">
          <cell r="B74" t="str">
            <v>BORDURES</v>
          </cell>
          <cell r="E74" t="str">
            <v>pc</v>
          </cell>
          <cell r="F74" t="str">
            <v>-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</row>
        <row r="76">
          <cell r="B76" t="str">
            <v>BORDURES</v>
          </cell>
          <cell r="E76" t="str">
            <v>pc</v>
          </cell>
          <cell r="F76" t="str">
            <v>-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</row>
        <row r="78">
          <cell r="B78" t="str">
            <v>BORDURES</v>
          </cell>
          <cell r="E78" t="str">
            <v>pc</v>
          </cell>
          <cell r="F78" t="str">
            <v>-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</row>
        <row r="90">
          <cell r="A90" t="str">
            <v>tige métal</v>
          </cell>
          <cell r="B90" t="str">
            <v>DIVERS</v>
          </cell>
          <cell r="D90">
            <v>2</v>
          </cell>
          <cell r="E90" t="str">
            <v>ml</v>
          </cell>
          <cell r="F90" t="str">
            <v>-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</row>
        <row r="110">
          <cell r="A110" t="str">
            <v>PSFV2EH2.5X1.6</v>
          </cell>
          <cell r="B110" t="str">
            <v>EPDM_FV</v>
          </cell>
          <cell r="C110" t="str">
            <v>SASKIT</v>
          </cell>
          <cell r="D110">
            <v>302.83999999999997</v>
          </cell>
          <cell r="E110" t="str">
            <v>pc</v>
          </cell>
        </row>
        <row r="111">
          <cell r="A111" t="str">
            <v>PSFV3EH3X2</v>
          </cell>
          <cell r="B111" t="str">
            <v>EPDM_FV</v>
          </cell>
          <cell r="C111" t="str">
            <v>SASKIT</v>
          </cell>
          <cell r="D111">
            <v>587.95000000000005</v>
          </cell>
          <cell r="E111" t="str">
            <v>pc</v>
          </cell>
        </row>
        <row r="112">
          <cell r="A112" t="str">
            <v>PSFV4EH4X2</v>
          </cell>
          <cell r="B112" t="str">
            <v>EPDM_FV</v>
          </cell>
          <cell r="C112" t="str">
            <v>SASKIT</v>
          </cell>
          <cell r="D112">
            <v>722.17</v>
          </cell>
          <cell r="E112" t="str">
            <v>pc</v>
          </cell>
        </row>
        <row r="113">
          <cell r="A113" t="str">
            <v>PSFV5EH</v>
          </cell>
          <cell r="B113" t="str">
            <v>EPDM_FV</v>
          </cell>
          <cell r="C113" t="str">
            <v>SASKIT</v>
          </cell>
          <cell r="D113">
            <v>822.01</v>
          </cell>
          <cell r="E113" t="str">
            <v>pc</v>
          </cell>
        </row>
        <row r="114">
          <cell r="A114" t="str">
            <v>PSFV6EH4X3</v>
          </cell>
          <cell r="B114" t="str">
            <v>EPDM_FV</v>
          </cell>
          <cell r="C114" t="str">
            <v>SASKIT</v>
          </cell>
          <cell r="D114">
            <v>1027.73</v>
          </cell>
          <cell r="E114" t="str">
            <v>pc</v>
          </cell>
        </row>
        <row r="115">
          <cell r="A115" t="str">
            <v>PSFV7EH4X3.5</v>
          </cell>
          <cell r="B115" t="str">
            <v>EPDM_FV</v>
          </cell>
          <cell r="C115" t="str">
            <v>SASKIT</v>
          </cell>
          <cell r="D115">
            <v>1079.77</v>
          </cell>
          <cell r="E115" t="str">
            <v>pc</v>
          </cell>
        </row>
        <row r="116">
          <cell r="A116" t="str">
            <v>PSFV8EH4X4</v>
          </cell>
          <cell r="B116" t="str">
            <v>EPDM_FV</v>
          </cell>
          <cell r="C116" t="str">
            <v>SASKIT</v>
          </cell>
          <cell r="D116">
            <v>1332.32</v>
          </cell>
          <cell r="E116" t="str">
            <v>pc</v>
          </cell>
        </row>
        <row r="117">
          <cell r="A117" t="str">
            <v>PSFV9EH4X4.5</v>
          </cell>
          <cell r="B117" t="str">
            <v>EPDM_FV</v>
          </cell>
          <cell r="C117" t="str">
            <v>SASKIT</v>
          </cell>
          <cell r="D117">
            <v>1384.36</v>
          </cell>
          <cell r="E117" t="str">
            <v>pc</v>
          </cell>
        </row>
        <row r="118">
          <cell r="A118" t="str">
            <v>PSFV10EH4X5</v>
          </cell>
          <cell r="B118" t="str">
            <v>EPDM_FV</v>
          </cell>
          <cell r="C118" t="str">
            <v>SASKIT</v>
          </cell>
          <cell r="D118">
            <v>1497.76</v>
          </cell>
          <cell r="E118" t="str">
            <v>pc</v>
          </cell>
        </row>
        <row r="119">
          <cell r="A119" t="str">
            <v>PSFV12EH6X4</v>
          </cell>
          <cell r="B119" t="str">
            <v>EPDM_FV</v>
          </cell>
          <cell r="C119" t="str">
            <v>SASKIT</v>
          </cell>
          <cell r="D119">
            <v>1863.68</v>
          </cell>
          <cell r="E119" t="str">
            <v>pc</v>
          </cell>
        </row>
        <row r="120">
          <cell r="A120" t="str">
            <v>PSFV14EH7X4</v>
          </cell>
          <cell r="B120" t="str">
            <v>EPDM_FV</v>
          </cell>
          <cell r="C120" t="str">
            <v>SASKIT</v>
          </cell>
          <cell r="D120">
            <v>2214.81</v>
          </cell>
          <cell r="E120" t="str">
            <v>pc</v>
          </cell>
        </row>
        <row r="121">
          <cell r="A121" t="str">
            <v>PSFV16EH8X4</v>
          </cell>
          <cell r="B121" t="str">
            <v>EPDM_FV</v>
          </cell>
          <cell r="C121" t="str">
            <v>SASKIT</v>
          </cell>
          <cell r="D121">
            <v>2467.48</v>
          </cell>
          <cell r="E121" t="str">
            <v>pc</v>
          </cell>
        </row>
        <row r="122">
          <cell r="A122" t="str">
            <v>PSFV18EH8X4.5</v>
          </cell>
          <cell r="B122" t="str">
            <v>EPDM_FV</v>
          </cell>
          <cell r="C122" t="str">
            <v>SASKIT</v>
          </cell>
          <cell r="D122">
            <v>2573.5100000000002</v>
          </cell>
          <cell r="E122" t="str">
            <v>pc</v>
          </cell>
        </row>
        <row r="123">
          <cell r="A123" t="str">
            <v>PSFV20EH8X5</v>
          </cell>
          <cell r="B123" t="str">
            <v>EPDM_FV</v>
          </cell>
          <cell r="C123" t="str">
            <v>SASKIT</v>
          </cell>
          <cell r="D123">
            <v>2827.75</v>
          </cell>
          <cell r="E123" t="str">
            <v>pc</v>
          </cell>
        </row>
        <row r="124">
          <cell r="A124" t="str">
            <v>PFV2EH</v>
          </cell>
          <cell r="B124" t="str">
            <v>EPDM_FV</v>
          </cell>
          <cell r="C124" t="str">
            <v>SASKIT</v>
          </cell>
          <cell r="D124">
            <v>247.94</v>
          </cell>
          <cell r="E124" t="str">
            <v>pc</v>
          </cell>
          <cell r="F124" t="str">
            <v>-</v>
          </cell>
        </row>
        <row r="125">
          <cell r="A125" t="str">
            <v>PFV3EH3X2</v>
          </cell>
          <cell r="B125" t="str">
            <v>EPDM_FV</v>
          </cell>
          <cell r="C125" t="str">
            <v>SASKIT</v>
          </cell>
          <cell r="D125">
            <v>283.85000000000002</v>
          </cell>
          <cell r="E125" t="str">
            <v>pc</v>
          </cell>
          <cell r="F125" t="str">
            <v>-</v>
          </cell>
        </row>
        <row r="126">
          <cell r="A126" t="str">
            <v>PFV4EH4X2</v>
          </cell>
          <cell r="B126" t="str">
            <v>EPDM_FV</v>
          </cell>
          <cell r="C126" t="str">
            <v>SASKIT</v>
          </cell>
          <cell r="D126">
            <v>342.6</v>
          </cell>
          <cell r="E126" t="str">
            <v>pc</v>
          </cell>
          <cell r="F126" t="str">
            <v>-</v>
          </cell>
        </row>
        <row r="127">
          <cell r="A127" t="str">
            <v>PFV5EH4X2,5</v>
          </cell>
          <cell r="B127" t="str">
            <v>EPDM_FV</v>
          </cell>
          <cell r="C127" t="str">
            <v>SASKIT</v>
          </cell>
          <cell r="D127">
            <v>378.51</v>
          </cell>
          <cell r="E127" t="str">
            <v>pc</v>
          </cell>
          <cell r="F127" t="str">
            <v>-</v>
          </cell>
        </row>
        <row r="128">
          <cell r="A128" t="str">
            <v>PFV6EH4X3</v>
          </cell>
          <cell r="B128" t="str">
            <v>EPDM_FV</v>
          </cell>
          <cell r="C128" t="str">
            <v>SASKIT</v>
          </cell>
          <cell r="D128">
            <v>463.39</v>
          </cell>
          <cell r="E128" t="str">
            <v>pc</v>
          </cell>
          <cell r="F128" t="str">
            <v>-</v>
          </cell>
        </row>
        <row r="129">
          <cell r="A129" t="str">
            <v>PFV6EH6X2</v>
          </cell>
          <cell r="B129" t="str">
            <v>EPDM_FV</v>
          </cell>
          <cell r="C129" t="str">
            <v>SASKIT</v>
          </cell>
          <cell r="D129">
            <v>479.06</v>
          </cell>
          <cell r="E129" t="str">
            <v>pc</v>
          </cell>
          <cell r="F129" t="str">
            <v>-</v>
          </cell>
        </row>
        <row r="130">
          <cell r="A130" t="str">
            <v>PFV7EH4X3,5</v>
          </cell>
          <cell r="B130" t="str">
            <v>EPDM_FV</v>
          </cell>
          <cell r="C130" t="str">
            <v>SASKIT</v>
          </cell>
          <cell r="D130">
            <v>507.78</v>
          </cell>
          <cell r="E130" t="str">
            <v>pc</v>
          </cell>
          <cell r="F130" t="str">
            <v>-</v>
          </cell>
        </row>
        <row r="131">
          <cell r="A131" t="str">
            <v>PFV6EH8X1,5</v>
          </cell>
          <cell r="B131" t="str">
            <v>EPDM_FV</v>
          </cell>
          <cell r="C131" t="str">
            <v>SASKIT</v>
          </cell>
          <cell r="D131">
            <v>513</v>
          </cell>
          <cell r="E131" t="str">
            <v>pc</v>
          </cell>
          <cell r="F131" t="str">
            <v>-</v>
          </cell>
        </row>
        <row r="132">
          <cell r="A132" t="str">
            <v>PFV8EH4X4</v>
          </cell>
          <cell r="B132" t="str">
            <v>EPDM_FV</v>
          </cell>
          <cell r="C132" t="str">
            <v>SASKIT</v>
          </cell>
          <cell r="D132">
            <v>552.17999999999995</v>
          </cell>
          <cell r="E132" t="str">
            <v>pc</v>
          </cell>
          <cell r="F132" t="str">
            <v>-</v>
          </cell>
        </row>
        <row r="133">
          <cell r="A133" t="str">
            <v>PFV9EH4X4,5</v>
          </cell>
          <cell r="B133" t="str">
            <v>EPDM_FV</v>
          </cell>
          <cell r="C133" t="str">
            <v>SASKIT</v>
          </cell>
          <cell r="D133">
            <v>552.17999999999995</v>
          </cell>
          <cell r="E133" t="str">
            <v>pc</v>
          </cell>
          <cell r="F133" t="str">
            <v>-</v>
          </cell>
        </row>
        <row r="134">
          <cell r="A134" t="str">
            <v>PFV8EH8X2</v>
          </cell>
          <cell r="B134" t="str">
            <v>EPDM_FV</v>
          </cell>
          <cell r="C134" t="str">
            <v>SASKIT</v>
          </cell>
          <cell r="D134">
            <v>583.51</v>
          </cell>
          <cell r="E134" t="str">
            <v>pc</v>
          </cell>
          <cell r="F134" t="str">
            <v>-</v>
          </cell>
        </row>
        <row r="135">
          <cell r="A135" t="str">
            <v>PFV10EH4X5</v>
          </cell>
          <cell r="B135" t="str">
            <v>EPDM_FV</v>
          </cell>
          <cell r="C135" t="str">
            <v>SASKIT</v>
          </cell>
          <cell r="D135">
            <v>595.85</v>
          </cell>
          <cell r="E135" t="str">
            <v>pc</v>
          </cell>
          <cell r="F135" t="str">
            <v>-</v>
          </cell>
        </row>
        <row r="136">
          <cell r="A136" t="str">
            <v>PFV10EH8X2,5</v>
          </cell>
          <cell r="B136" t="str">
            <v>EPDM_FV</v>
          </cell>
          <cell r="C136" t="str">
            <v>SASKIT</v>
          </cell>
          <cell r="D136">
            <v>641.71</v>
          </cell>
          <cell r="E136" t="str">
            <v>pc</v>
          </cell>
          <cell r="F136" t="str">
            <v>-</v>
          </cell>
        </row>
        <row r="137">
          <cell r="A137" t="str">
            <v>PFV12EH6X4</v>
          </cell>
          <cell r="B137" t="str">
            <v>EPDM_FV</v>
          </cell>
          <cell r="C137" t="str">
            <v>SASKIT</v>
          </cell>
          <cell r="D137">
            <v>704.95</v>
          </cell>
          <cell r="E137" t="str">
            <v>pc</v>
          </cell>
          <cell r="F137" t="str">
            <v>-</v>
          </cell>
        </row>
        <row r="138">
          <cell r="A138" t="str">
            <v>PFV14EH8X3,5</v>
          </cell>
          <cell r="B138" t="str">
            <v>EPDM_FV</v>
          </cell>
          <cell r="C138" t="str">
            <v>SASKIT</v>
          </cell>
          <cell r="D138">
            <v>782.6</v>
          </cell>
          <cell r="E138" t="str">
            <v>pc</v>
          </cell>
          <cell r="F138" t="str">
            <v>-</v>
          </cell>
        </row>
        <row r="139">
          <cell r="A139" t="str">
            <v>PFV10EH10X2</v>
          </cell>
          <cell r="B139" t="str">
            <v>EPDM_FV</v>
          </cell>
          <cell r="C139" t="str">
            <v>SASKIT</v>
          </cell>
          <cell r="D139">
            <v>783.3</v>
          </cell>
          <cell r="E139" t="str">
            <v>pc</v>
          </cell>
          <cell r="F139" t="str">
            <v>-</v>
          </cell>
        </row>
        <row r="140">
          <cell r="A140" t="str">
            <v>PFV14EH7X4</v>
          </cell>
          <cell r="B140" t="str">
            <v>EPDM_FV</v>
          </cell>
          <cell r="C140" t="str">
            <v>SASKIT</v>
          </cell>
          <cell r="D140">
            <v>802.88</v>
          </cell>
          <cell r="E140" t="str">
            <v>pc</v>
          </cell>
          <cell r="F140" t="str">
            <v>-</v>
          </cell>
        </row>
        <row r="141">
          <cell r="A141" t="str">
            <v>PFV16EH8X4</v>
          </cell>
          <cell r="B141" t="str">
            <v>EPDM_FV</v>
          </cell>
          <cell r="C141" t="str">
            <v>SASKIT</v>
          </cell>
          <cell r="D141">
            <v>841.31</v>
          </cell>
          <cell r="E141" t="str">
            <v>pc</v>
          </cell>
          <cell r="F141" t="str">
            <v>-</v>
          </cell>
        </row>
        <row r="142">
          <cell r="A142" t="str">
            <v>PFV18EH8X4,5</v>
          </cell>
          <cell r="B142" t="str">
            <v>EPDM_FV</v>
          </cell>
          <cell r="C142" t="str">
            <v>SASKIT</v>
          </cell>
          <cell r="D142">
            <v>1038.8800000000001</v>
          </cell>
          <cell r="E142" t="str">
            <v>pc</v>
          </cell>
          <cell r="F142" t="str">
            <v>-</v>
          </cell>
        </row>
        <row r="143">
          <cell r="A143" t="str">
            <v>PFV18EH9X4</v>
          </cell>
          <cell r="B143" t="str">
            <v>EPDM_FV</v>
          </cell>
          <cell r="C143" t="str">
            <v>SASKIT</v>
          </cell>
          <cell r="D143">
            <v>1068.33</v>
          </cell>
          <cell r="E143" t="str">
            <v>pc</v>
          </cell>
          <cell r="F143" t="str">
            <v>-</v>
          </cell>
        </row>
        <row r="144">
          <cell r="A144" t="str">
            <v>PFV20EH8X5</v>
          </cell>
          <cell r="B144" t="str">
            <v>EPDM_FV</v>
          </cell>
          <cell r="C144" t="str">
            <v>SASKIT</v>
          </cell>
          <cell r="D144">
            <v>1069.33</v>
          </cell>
          <cell r="E144" t="str">
            <v>pc</v>
          </cell>
          <cell r="F144" t="str">
            <v>-</v>
          </cell>
        </row>
        <row r="145">
          <cell r="A145" t="str">
            <v>PFV20EH10X4</v>
          </cell>
          <cell r="B145" t="str">
            <v>EPDM_FV</v>
          </cell>
          <cell r="C145" t="str">
            <v>SASKIT</v>
          </cell>
          <cell r="D145">
            <v>1120.44</v>
          </cell>
          <cell r="E145" t="str">
            <v>pc</v>
          </cell>
          <cell r="F145" t="str">
            <v>-</v>
          </cell>
        </row>
        <row r="146">
          <cell r="A146" t="str">
            <v>tuyau DIA 50</v>
          </cell>
          <cell r="B146" t="str">
            <v>EVACUATION_DIA_50</v>
          </cell>
          <cell r="C146" t="str">
            <v>PUM</v>
          </cell>
          <cell r="D146">
            <v>2.14</v>
          </cell>
          <cell r="E146" t="str">
            <v>pc</v>
          </cell>
          <cell r="F146" t="str">
            <v>-</v>
          </cell>
        </row>
        <row r="147">
          <cell r="A147" t="str">
            <v>Manchon evac 50</v>
          </cell>
          <cell r="B147" t="str">
            <v>EVACUATION_DIA_50</v>
          </cell>
          <cell r="C147" t="str">
            <v>PUM</v>
          </cell>
          <cell r="D147">
            <v>0.73</v>
          </cell>
          <cell r="E147" t="str">
            <v>pc</v>
          </cell>
          <cell r="F147" t="str">
            <v>-</v>
          </cell>
        </row>
        <row r="148">
          <cell r="A148" t="str">
            <v>bouchon evac 50</v>
          </cell>
          <cell r="B148" t="str">
            <v>EVACUATION_DIA_50</v>
          </cell>
          <cell r="C148" t="str">
            <v>PUM</v>
          </cell>
          <cell r="D148">
            <v>1.1599999999999999</v>
          </cell>
          <cell r="E148" t="str">
            <v>pc</v>
          </cell>
          <cell r="F148" t="str">
            <v>-</v>
          </cell>
        </row>
        <row r="149">
          <cell r="A149" t="str">
            <v>Coude 45° MF</v>
          </cell>
          <cell r="B149" t="str">
            <v>EVACUATION_DIA_50</v>
          </cell>
          <cell r="C149" t="str">
            <v>PUM</v>
          </cell>
          <cell r="D149">
            <v>1.08</v>
          </cell>
          <cell r="E149" t="str">
            <v>pc</v>
          </cell>
          <cell r="F149" t="str">
            <v>-</v>
          </cell>
        </row>
        <row r="150">
          <cell r="A150" t="str">
            <v>Coude 90° MF</v>
          </cell>
          <cell r="B150" t="str">
            <v>EVACUATION_DIA_50</v>
          </cell>
          <cell r="C150" t="str">
            <v>PUM</v>
          </cell>
          <cell r="D150">
            <v>1.42</v>
          </cell>
          <cell r="E150" t="str">
            <v>pc</v>
          </cell>
          <cell r="F150" t="str">
            <v>-</v>
          </cell>
        </row>
        <row r="151">
          <cell r="A151" t="str">
            <v>Y 45°</v>
          </cell>
          <cell r="B151" t="str">
            <v>EVACUATION_DIA_50</v>
          </cell>
          <cell r="C151" t="str">
            <v>PUM</v>
          </cell>
          <cell r="D151">
            <v>2.93</v>
          </cell>
          <cell r="E151" t="str">
            <v>pc</v>
          </cell>
          <cell r="F151" t="str">
            <v>-</v>
          </cell>
        </row>
        <row r="152">
          <cell r="A152" t="str">
            <v>T90°MF</v>
          </cell>
          <cell r="B152" t="str">
            <v>EVACUATION_DIA_50</v>
          </cell>
          <cell r="C152" t="str">
            <v>PUM</v>
          </cell>
          <cell r="D152">
            <v>2.95</v>
          </cell>
          <cell r="E152" t="str">
            <v>pc</v>
          </cell>
          <cell r="F152" t="str">
            <v>-</v>
          </cell>
        </row>
        <row r="153">
          <cell r="A153" t="str">
            <v>stonepanel</v>
          </cell>
          <cell r="B153" t="str">
            <v>FINITION</v>
          </cell>
          <cell r="C153" t="str">
            <v>CUPA</v>
          </cell>
          <cell r="D153">
            <v>64.739999999999995</v>
          </cell>
          <cell r="E153" t="str">
            <v>pc</v>
          </cell>
          <cell r="F153" t="str">
            <v>-</v>
          </cell>
        </row>
        <row r="154">
          <cell r="A154" t="str">
            <v>Palis de shiste l50 cm L 1m</v>
          </cell>
          <cell r="B154" t="str">
            <v>FINITION</v>
          </cell>
          <cell r="C154" t="str">
            <v>CUPA</v>
          </cell>
          <cell r="D154">
            <v>21.06</v>
          </cell>
          <cell r="E154" t="str">
            <v>pc</v>
          </cell>
          <cell r="F154" t="str">
            <v>-</v>
          </cell>
        </row>
        <row r="155">
          <cell r="A155" t="str">
            <v>Palis de shiste l50cm L 1,5 m</v>
          </cell>
          <cell r="B155" t="str">
            <v>FINITION</v>
          </cell>
          <cell r="C155" t="str">
            <v>CUPA</v>
          </cell>
          <cell r="D155">
            <v>33.54</v>
          </cell>
          <cell r="E155" t="str">
            <v>pc</v>
          </cell>
          <cell r="F155" t="str">
            <v>-</v>
          </cell>
        </row>
        <row r="156">
          <cell r="A156" t="str">
            <v>Palis de shiste l 50 cm L 2 m</v>
          </cell>
          <cell r="B156" t="str">
            <v>FINITION</v>
          </cell>
          <cell r="C156" t="str">
            <v>CUPA</v>
          </cell>
          <cell r="D156">
            <v>54.6</v>
          </cell>
          <cell r="E156" t="str">
            <v>pc</v>
          </cell>
          <cell r="F156" t="str">
            <v>-</v>
          </cell>
        </row>
        <row r="157">
          <cell r="A157" t="str">
            <v>Palis de shiste l 50 cm L 2,5 m</v>
          </cell>
          <cell r="B157" t="str">
            <v>FINITION</v>
          </cell>
          <cell r="C157" t="str">
            <v>CUPA</v>
          </cell>
          <cell r="D157">
            <v>67.86</v>
          </cell>
          <cell r="E157" t="str">
            <v>pc</v>
          </cell>
          <cell r="F157" t="str">
            <v>-</v>
          </cell>
        </row>
        <row r="158">
          <cell r="A158" t="str">
            <v>DALLE quartzite noir 4 à 6 cm 50/50 cm</v>
          </cell>
          <cell r="B158" t="str">
            <v>FINITION</v>
          </cell>
          <cell r="C158" t="str">
            <v>CUPA</v>
          </cell>
          <cell r="D158">
            <v>14.82</v>
          </cell>
          <cell r="E158" t="str">
            <v>pc</v>
          </cell>
          <cell r="F158" t="str">
            <v>-</v>
          </cell>
        </row>
        <row r="159">
          <cell r="A159" t="str">
            <v>DALLE quartzite noir 4 à 6 cm 60/30 cm</v>
          </cell>
          <cell r="B159" t="str">
            <v>FINITION</v>
          </cell>
          <cell r="C159" t="str">
            <v>CUPA</v>
          </cell>
          <cell r="D159">
            <v>9.36</v>
          </cell>
          <cell r="E159" t="str">
            <v>pc</v>
          </cell>
          <cell r="F159" t="str">
            <v>-</v>
          </cell>
        </row>
        <row r="160">
          <cell r="A160" t="str">
            <v>DALLE RECONSTITUEE</v>
          </cell>
          <cell r="B160" t="str">
            <v>FINITION</v>
          </cell>
          <cell r="D160" t="str">
            <v>-</v>
          </cell>
          <cell r="E160" t="str">
            <v>pc</v>
          </cell>
          <cell r="F160" t="str">
            <v>-</v>
          </cell>
        </row>
        <row r="161">
          <cell r="A161" t="str">
            <v>COLLE</v>
          </cell>
          <cell r="B161" t="str">
            <v>Fournitures</v>
          </cell>
          <cell r="C161" t="str">
            <v>PUM</v>
          </cell>
          <cell r="D161">
            <v>12</v>
          </cell>
          <cell r="E161" t="str">
            <v>pc</v>
          </cell>
          <cell r="F161" t="str">
            <v>-</v>
          </cell>
        </row>
        <row r="162">
          <cell r="A162" t="str">
            <v>DECAPANT</v>
          </cell>
          <cell r="B162" t="str">
            <v>Fournitures</v>
          </cell>
          <cell r="C162" t="str">
            <v>PUM</v>
          </cell>
          <cell r="D162">
            <v>11</v>
          </cell>
          <cell r="E162" t="str">
            <v>pc</v>
          </cell>
          <cell r="F162" t="str">
            <v>-</v>
          </cell>
        </row>
        <row r="163">
          <cell r="A163" t="str">
            <v>Lubrifiant</v>
          </cell>
          <cell r="B163" t="str">
            <v>Fournitures</v>
          </cell>
          <cell r="C163" t="str">
            <v>PUM</v>
          </cell>
          <cell r="D163">
            <v>39.97</v>
          </cell>
          <cell r="E163" t="str">
            <v>pc</v>
          </cell>
          <cell r="F163" t="str">
            <v>-</v>
          </cell>
        </row>
        <row r="164">
          <cell r="A164" t="str">
            <v>Ruban Teflon</v>
          </cell>
          <cell r="B164" t="str">
            <v>Fournitures</v>
          </cell>
          <cell r="C164" t="str">
            <v>PUM</v>
          </cell>
          <cell r="D164">
            <v>1.03</v>
          </cell>
          <cell r="E164" t="str">
            <v>pc</v>
          </cell>
          <cell r="F164" t="str">
            <v>-</v>
          </cell>
        </row>
        <row r="165">
          <cell r="A165" t="str">
            <v>Bombe peinture blanche</v>
          </cell>
          <cell r="B165" t="str">
            <v>Fournitures</v>
          </cell>
          <cell r="C165" t="str">
            <v>PUM</v>
          </cell>
          <cell r="D165">
            <v>4.63</v>
          </cell>
          <cell r="E165" t="str">
            <v>pc</v>
          </cell>
          <cell r="F165" t="str">
            <v>-</v>
          </cell>
        </row>
        <row r="166">
          <cell r="A166" t="str">
            <v>CHASSE AQUATIRIS 30 L</v>
          </cell>
          <cell r="B166" t="str">
            <v>CHASSES</v>
          </cell>
          <cell r="C166" t="str">
            <v>SASKIT</v>
          </cell>
          <cell r="D166">
            <v>650</v>
          </cell>
          <cell r="E166" t="str">
            <v>pc</v>
          </cell>
        </row>
        <row r="167">
          <cell r="A167" t="str">
            <v>CHASSE INEAUTECH 100L</v>
          </cell>
          <cell r="B167" t="str">
            <v>CHASSES</v>
          </cell>
          <cell r="C167" t="str">
            <v>SASKIT</v>
          </cell>
          <cell r="D167">
            <v>980</v>
          </cell>
          <cell r="E167" t="str">
            <v>pc</v>
          </cell>
        </row>
        <row r="168">
          <cell r="A168" t="str">
            <v>BASCULEUR ROTATIF INOX NAVE 26 L</v>
          </cell>
          <cell r="B168" t="str">
            <v>CHASSES</v>
          </cell>
          <cell r="C168" t="str">
            <v>SASKIT</v>
          </cell>
          <cell r="D168">
            <v>1035</v>
          </cell>
          <cell r="E168" t="str">
            <v>pc</v>
          </cell>
        </row>
        <row r="169">
          <cell r="A169" t="str">
            <v>BASCULEUR ROTATIF INOX NAVE 39 L</v>
          </cell>
          <cell r="B169" t="str">
            <v>CHASSES</v>
          </cell>
          <cell r="C169" t="str">
            <v>SASKIT</v>
          </cell>
          <cell r="D169">
            <v>1265</v>
          </cell>
          <cell r="E169" t="str">
            <v>pc</v>
          </cell>
        </row>
        <row r="170">
          <cell r="A170" t="str">
            <v>BASCULEUR ROTATIF INOX NAVE 80 L</v>
          </cell>
          <cell r="B170" t="str">
            <v>CHASSES</v>
          </cell>
          <cell r="C170" t="str">
            <v>SASKIT</v>
          </cell>
          <cell r="D170">
            <v>2758</v>
          </cell>
          <cell r="E170" t="str">
            <v>pc</v>
          </cell>
        </row>
        <row r="171">
          <cell r="A171" t="str">
            <v>Géotextile 50 cm -100 m</v>
          </cell>
          <cell r="B171" t="str">
            <v>GEOTEXTILE</v>
          </cell>
          <cell r="C171" t="str">
            <v>PUM</v>
          </cell>
          <cell r="D171">
            <v>0.67459999999999998</v>
          </cell>
          <cell r="E171" t="str">
            <v>m²</v>
          </cell>
          <cell r="F171" t="str">
            <v>-</v>
          </cell>
        </row>
        <row r="172">
          <cell r="A172" t="str">
            <v>Géotextile 150g/m² -  100 m</v>
          </cell>
          <cell r="B172" t="str">
            <v>GEOTEXTILE</v>
          </cell>
          <cell r="C172" t="str">
            <v>PUM</v>
          </cell>
          <cell r="D172">
            <v>0.83</v>
          </cell>
          <cell r="E172" t="str">
            <v>m²</v>
          </cell>
        </row>
        <row r="173">
          <cell r="A173" t="str">
            <v>Géotextile 1m – 50m</v>
          </cell>
          <cell r="B173" t="str">
            <v>GEOTEXTILE</v>
          </cell>
          <cell r="C173" t="str">
            <v>PUM</v>
          </cell>
          <cell r="D173">
            <v>1.2863999999999998</v>
          </cell>
          <cell r="E173" t="str">
            <v>m²</v>
          </cell>
          <cell r="F173" t="str">
            <v>-</v>
          </cell>
        </row>
        <row r="174">
          <cell r="A174" t="str">
            <v>Géotextile 1m – 25m</v>
          </cell>
          <cell r="B174" t="str">
            <v>GEOTEXTILE</v>
          </cell>
          <cell r="C174" t="str">
            <v>PUM</v>
          </cell>
          <cell r="D174">
            <v>2.6439999999999997</v>
          </cell>
          <cell r="E174" t="str">
            <v>m²</v>
          </cell>
          <cell r="F174" t="str">
            <v>-</v>
          </cell>
        </row>
        <row r="175">
          <cell r="A175" t="str">
            <v>SCIE CLOCHE ¢ 60</v>
          </cell>
          <cell r="B175" t="str">
            <v>Outillage</v>
          </cell>
          <cell r="C175" t="str">
            <v>SASKIT</v>
          </cell>
          <cell r="D175">
            <v>36.29</v>
          </cell>
          <cell r="E175" t="str">
            <v>pc</v>
          </cell>
          <cell r="F175" t="str">
            <v>-</v>
          </cell>
        </row>
        <row r="176">
          <cell r="A176" t="str">
            <v>SCIE CLOCHE ¢ 70</v>
          </cell>
          <cell r="B176" t="str">
            <v>Outillage</v>
          </cell>
          <cell r="C176" t="str">
            <v>SASKIT</v>
          </cell>
          <cell r="D176">
            <v>37.409999999999997</v>
          </cell>
          <cell r="E176" t="str">
            <v>pc</v>
          </cell>
          <cell r="F176" t="str">
            <v>-</v>
          </cell>
        </row>
        <row r="177">
          <cell r="A177" t="str">
            <v>pointe de diamant 50 x50 cm</v>
          </cell>
          <cell r="B177" t="str">
            <v>PIGEON_MATERIAUX</v>
          </cell>
          <cell r="C177" t="str">
            <v>PIGEON</v>
          </cell>
          <cell r="D177">
            <v>32.18</v>
          </cell>
          <cell r="E177" t="str">
            <v>pc</v>
          </cell>
          <cell r="F177" t="str">
            <v>-</v>
          </cell>
        </row>
        <row r="178">
          <cell r="A178" t="str">
            <v>boite pluviale béton 25x25</v>
          </cell>
          <cell r="B178" t="str">
            <v>PIGEON_MATERIAUX</v>
          </cell>
          <cell r="C178" t="str">
            <v>PIGEON</v>
          </cell>
          <cell r="D178">
            <v>7.11</v>
          </cell>
          <cell r="E178" t="str">
            <v>pc</v>
          </cell>
          <cell r="F178" t="str">
            <v>-</v>
          </cell>
        </row>
        <row r="179">
          <cell r="A179" t="str">
            <v>rehausse béton 25 x 25</v>
          </cell>
          <cell r="B179" t="str">
            <v>PIGEON_MATERIAUX</v>
          </cell>
          <cell r="C179" t="str">
            <v>PIGEON</v>
          </cell>
          <cell r="D179">
            <v>8.93</v>
          </cell>
          <cell r="E179" t="str">
            <v>pc</v>
          </cell>
          <cell r="F179" t="str">
            <v>-</v>
          </cell>
        </row>
        <row r="180">
          <cell r="A180" t="str">
            <v>Couvercle 25/25</v>
          </cell>
          <cell r="B180" t="str">
            <v>PIGEON_MATERIAUX</v>
          </cell>
          <cell r="C180" t="str">
            <v>PIGEON</v>
          </cell>
          <cell r="D180">
            <v>3.13</v>
          </cell>
          <cell r="E180" t="str">
            <v>pc</v>
          </cell>
          <cell r="F180" t="str">
            <v>-</v>
          </cell>
        </row>
        <row r="181">
          <cell r="A181" t="str">
            <v>Plaque cloture béton h25</v>
          </cell>
          <cell r="B181" t="str">
            <v>PIGEON_MATERIAUX</v>
          </cell>
          <cell r="C181" t="str">
            <v>PIGEON</v>
          </cell>
          <cell r="D181">
            <v>4.415</v>
          </cell>
          <cell r="E181" t="str">
            <v>ml</v>
          </cell>
          <cell r="F181" t="str">
            <v>-</v>
          </cell>
        </row>
        <row r="182">
          <cell r="A182" t="str">
            <v xml:space="preserve"> Plaque cloture béton h50</v>
          </cell>
          <cell r="B182" t="str">
            <v>PIGEON_MATERIAUX</v>
          </cell>
          <cell r="C182" t="str">
            <v>PIGEON</v>
          </cell>
          <cell r="D182">
            <v>6.74</v>
          </cell>
          <cell r="E182" t="str">
            <v>ml</v>
          </cell>
          <cell r="F182" t="str">
            <v>-</v>
          </cell>
        </row>
        <row r="183">
          <cell r="A183" t="str">
            <v>Béton prêt à l'emploi -25 kg</v>
          </cell>
          <cell r="B183" t="str">
            <v>PIGEON_MATERIAUX</v>
          </cell>
          <cell r="C183" t="str">
            <v>PIGEON</v>
          </cell>
          <cell r="D183">
            <v>7.93</v>
          </cell>
          <cell r="E183" t="str">
            <v>pc</v>
          </cell>
          <cell r="F183" t="str">
            <v>-</v>
          </cell>
        </row>
        <row r="184">
          <cell r="A184" t="str">
            <v>Ecolat h 14 cm L 25 m + piquets</v>
          </cell>
          <cell r="B184" t="str">
            <v>PIGEON_MATERIAUX</v>
          </cell>
          <cell r="C184" t="str">
            <v>PIGEON</v>
          </cell>
          <cell r="D184">
            <v>6</v>
          </cell>
          <cell r="E184" t="str">
            <v>ml</v>
          </cell>
        </row>
        <row r="185">
          <cell r="A185" t="str">
            <v>Mortier prêt à l'emploi</v>
          </cell>
          <cell r="B185" t="str">
            <v>PIGEON_MATERIAUX</v>
          </cell>
          <cell r="C185" t="str">
            <v>PIGEON</v>
          </cell>
          <cell r="D185">
            <v>7.52</v>
          </cell>
          <cell r="E185" t="str">
            <v>pc</v>
          </cell>
          <cell r="F185" t="str">
            <v>-</v>
          </cell>
        </row>
        <row r="186">
          <cell r="A186" t="str">
            <v>Hippuris vulgaris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-5 à -40cm  /  soleil/mi ombre  /  6   </v>
          </cell>
        </row>
        <row r="187">
          <cell r="A187" t="str">
            <v>Ranunculus flammula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5  /  juin à sept</v>
          </cell>
        </row>
        <row r="188">
          <cell r="A188" t="str">
            <v>Sagittaria sagittifolia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</row>
        <row r="189">
          <cell r="A189" t="str">
            <v>Stachys palustris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>humide  /  soleil  /  2  /  juin à août</v>
          </cell>
        </row>
        <row r="190">
          <cell r="A190" t="str">
            <v>Glyceria maxima et variegata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 0 à -10cm  /  soleil/mi ombre  /  4                                                                                               variegata : pousses très colorées au printemps (rose pourpre)</v>
          </cell>
        </row>
        <row r="191">
          <cell r="A191" t="str">
            <v>Menyanthes trifoliata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-5 à -30cm  /  soleil  /  6  /  avril à juin</v>
          </cell>
        </row>
        <row r="192">
          <cell r="A192" t="str">
            <v>Mentha aquatica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4  /  juin à août</v>
          </cell>
        </row>
        <row r="193">
          <cell r="A193" t="str">
            <v>Phalaris arundinacea picta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-5cm  /  soleil/mi ombre  /  3                                                                                        intéressant par sa couleur rosée</v>
          </cell>
        </row>
        <row r="194">
          <cell r="A194" t="str">
            <v>Phragmites australis</v>
          </cell>
          <cell r="B194" t="str">
            <v>PLANTES_EPURATRICES</v>
          </cell>
          <cell r="C194" t="str">
            <v>JARDINS DE LEONIE</v>
          </cell>
          <cell r="D194">
            <v>1.65</v>
          </cell>
          <cell r="E194" t="str">
            <v>pc</v>
          </cell>
          <cell r="F194" t="str">
            <v xml:space="preserve"> 0 à -60cm  /  soleil/mi ombre  / 2 </v>
          </cell>
        </row>
        <row r="195">
          <cell r="A195" t="str">
            <v>Saururus cernuus</v>
          </cell>
          <cell r="B195" t="str">
            <v>PLANTES_EPURATRICES</v>
          </cell>
          <cell r="C195" t="str">
            <v>JARDINS DE LEONIE</v>
          </cell>
          <cell r="D195">
            <v>1.65</v>
          </cell>
          <cell r="E195" t="str">
            <v>pc</v>
          </cell>
          <cell r="F195" t="str">
            <v xml:space="preserve"> 0 à -20cm  /  soleil/mi ombre  / 6  /  juin à sept</v>
          </cell>
        </row>
        <row r="196">
          <cell r="A196" t="str">
            <v>Typha laxmanii ou minima</v>
          </cell>
          <cell r="B196" t="str">
            <v>PLANTES_EPURATRICES</v>
          </cell>
          <cell r="C196" t="str">
            <v>JARDINS DE LEONIE</v>
          </cell>
          <cell r="D196">
            <v>1.65</v>
          </cell>
          <cell r="E196" t="str">
            <v>pc</v>
          </cell>
          <cell r="F196" t="str">
            <v xml:space="preserve"> 0 à -40cm  /  soleil  /  3 </v>
          </cell>
        </row>
        <row r="197">
          <cell r="A197" t="str">
            <v>Sparganium erectum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-60cm  /  soleil/mi ombre  / 4  / juil à sept</v>
          </cell>
        </row>
        <row r="198">
          <cell r="A198" t="str">
            <v>Butomus umbellatus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-5 à -30cm  /  soleil/mi ombre  /  6  /  juil août</v>
          </cell>
        </row>
        <row r="199">
          <cell r="A199" t="str">
            <v>Iris pseudacorus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 0 à -10cm  /  soleil  /  6  /  mai juin</v>
          </cell>
        </row>
        <row r="200">
          <cell r="A200" t="str">
            <v>Iris laevigata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 xml:space="preserve"> 0 à -10cm  /  soleil/mi ombre  /  5  /  mai juin</v>
          </cell>
        </row>
        <row r="201">
          <cell r="A201" t="str">
            <v>Iris versicolor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 xml:space="preserve"> 0 à -20cm  /  soleil/mi ombre  /  6  /  juin juil</v>
          </cell>
        </row>
        <row r="202">
          <cell r="A202" t="str">
            <v>Juncus effusus</v>
          </cell>
          <cell r="B202" t="str">
            <v>PLANTES_EPURATRICES</v>
          </cell>
          <cell r="C202" t="str">
            <v>JARDINS DE LEONIE</v>
          </cell>
          <cell r="D202">
            <v>1.65</v>
          </cell>
          <cell r="E202" t="str">
            <v>pc</v>
          </cell>
          <cell r="F202" t="str">
            <v xml:space="preserve"> 0 à -10cm  /  soleil/mi ombre  /  4 </v>
          </cell>
        </row>
        <row r="203">
          <cell r="A203" t="str">
            <v>Juncus inflexus</v>
          </cell>
          <cell r="B203" t="str">
            <v>PLANTES_EPURATRICES</v>
          </cell>
          <cell r="C203" t="str">
            <v>JARDINS DE LEONIE</v>
          </cell>
          <cell r="D203">
            <v>1.65</v>
          </cell>
          <cell r="E203" t="str">
            <v>pc</v>
          </cell>
          <cell r="F203" t="str">
            <v xml:space="preserve"> 0 à -10cm  /  soleil/mi ombre  / 5 </v>
          </cell>
        </row>
        <row r="204">
          <cell r="A204" t="str">
            <v>Lythrum salicaria</v>
          </cell>
          <cell r="B204" t="str">
            <v>PLANTES_EPURATRICES</v>
          </cell>
          <cell r="C204" t="str">
            <v>JARDINS DE LEONIE</v>
          </cell>
          <cell r="D204">
            <v>1.65</v>
          </cell>
          <cell r="E204" t="str">
            <v>pc</v>
          </cell>
          <cell r="F204" t="str">
            <v xml:space="preserve"> 0 à -5cm  /  soleil/mi ombre  /  5  /  juin à août</v>
          </cell>
        </row>
        <row r="205">
          <cell r="A205" t="str">
            <v>Pontederia cordata</v>
          </cell>
          <cell r="B205" t="str">
            <v>PLANTES_EPURATRICES</v>
          </cell>
          <cell r="C205" t="str">
            <v>JARDINS DE LEONIE</v>
          </cell>
          <cell r="D205">
            <v>1.65</v>
          </cell>
          <cell r="E205" t="str">
            <v>pc</v>
          </cell>
          <cell r="F205" t="str">
            <v xml:space="preserve"> 0 à -30cm /  soleil/mi ombre  /  4  /  juin à sept</v>
          </cell>
        </row>
        <row r="206">
          <cell r="A206" t="str">
            <v>Scirpus albescens</v>
          </cell>
          <cell r="B206" t="str">
            <v>PLANTES_EPURATRICES</v>
          </cell>
          <cell r="C206" t="str">
            <v>JARDINS DE LEONIE</v>
          </cell>
          <cell r="D206">
            <v>1.65</v>
          </cell>
          <cell r="E206" t="str">
            <v>pc</v>
          </cell>
          <cell r="F206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</row>
        <row r="207">
          <cell r="A207" t="str">
            <v>Scirpus lacustris</v>
          </cell>
          <cell r="B207" t="str">
            <v>PLANTES_EPURATRICES</v>
          </cell>
          <cell r="C207" t="str">
            <v>JARDINS DE LEONIE</v>
          </cell>
          <cell r="D207">
            <v>1.65</v>
          </cell>
          <cell r="E207" t="str">
            <v>pc</v>
          </cell>
          <cell r="F207" t="str">
            <v xml:space="preserve"> 0 à -60cm  /  soleil/mi ombre  /  6 </v>
          </cell>
        </row>
        <row r="208">
          <cell r="A208" t="str">
            <v>Thalia dealbata</v>
          </cell>
          <cell r="B208" t="str">
            <v>PLANTES_EPURATRICES</v>
          </cell>
          <cell r="C208" t="str">
            <v>JARDINS DE LEONIE</v>
          </cell>
          <cell r="D208">
            <v>4.9000000000000004</v>
          </cell>
          <cell r="E208" t="str">
            <v>pc</v>
          </cell>
          <cell r="F208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</row>
        <row r="209">
          <cell r="A209" t="str">
            <v>Alisma plantago</v>
          </cell>
          <cell r="B209" t="str">
            <v>PLANTES_EPURATRICES</v>
          </cell>
          <cell r="C209" t="str">
            <v>JARDINS DE LEONIE</v>
          </cell>
          <cell r="D209">
            <v>2.1</v>
          </cell>
          <cell r="E209" t="str">
            <v>pc</v>
          </cell>
          <cell r="F209" t="str">
            <v xml:space="preserve"> 0 à -20cm  /  soleil/mi ombre  /  6 </v>
          </cell>
        </row>
        <row r="210">
          <cell r="A210" t="str">
            <v>Aponogeton distachyos</v>
          </cell>
          <cell r="B210" t="str">
            <v>PLANTES_EPURATRICES</v>
          </cell>
          <cell r="C210" t="str">
            <v>JARDINS DE LEONIE</v>
          </cell>
          <cell r="D210">
            <v>4.9000000000000004</v>
          </cell>
          <cell r="E210" t="str">
            <v>pc</v>
          </cell>
          <cell r="F210" t="str">
            <v xml:space="preserve"> -30 à -80cm  / soleil/mi ombre  /  3  /  avril à nov                                                                                                        parfum de vanille</v>
          </cell>
        </row>
        <row r="211">
          <cell r="A211" t="str">
            <v>Caltha palustris</v>
          </cell>
          <cell r="B211" t="str">
            <v>PLANTES_EPURATRICES</v>
          </cell>
          <cell r="C211" t="str">
            <v>JARDINS DE LEONIE</v>
          </cell>
          <cell r="D211">
            <v>1.65</v>
          </cell>
          <cell r="E211" t="str">
            <v>pc</v>
          </cell>
          <cell r="F211" t="str">
            <v xml:space="preserve"> 0 à -10cm  /  soleil/mi ombre  / 6  /  mai avril-sept oct</v>
          </cell>
        </row>
        <row r="212">
          <cell r="A212" t="str">
            <v>Carex elata aura</v>
          </cell>
          <cell r="B212" t="str">
            <v>PLANTES_EPURATRICES</v>
          </cell>
          <cell r="C212" t="str">
            <v>JARDINS DE LEONIE</v>
          </cell>
          <cell r="D212">
            <v>1.65</v>
          </cell>
          <cell r="E212" t="str">
            <v>pc</v>
          </cell>
          <cell r="F212" t="str">
            <v xml:space="preserve"> 0 à -5cm  /  soleil/mi ombre  /  4                                                                                                            pour illuminer des coins sombres</v>
          </cell>
        </row>
        <row r="213">
          <cell r="A213" t="str">
            <v>Carex grayi</v>
          </cell>
          <cell r="B213" t="str">
            <v>PLANTES_EPURATRICES</v>
          </cell>
          <cell r="C213" t="str">
            <v>JARDINS DE LEONIE</v>
          </cell>
          <cell r="D213">
            <v>1.65</v>
          </cell>
          <cell r="E213" t="str">
            <v>pc</v>
          </cell>
          <cell r="F213" t="str">
            <v xml:space="preserve">humide  /  soleil/mi ombre  /  6  </v>
          </cell>
        </row>
        <row r="214">
          <cell r="A214" t="str">
            <v>Acorus calamus</v>
          </cell>
          <cell r="B214" t="str">
            <v>PLANTES_EPURATRICES</v>
          </cell>
          <cell r="C214" t="str">
            <v>JARDINS DE LEONIE</v>
          </cell>
          <cell r="D214">
            <v>1.65</v>
          </cell>
          <cell r="E214" t="str">
            <v>pc</v>
          </cell>
          <cell r="F214" t="str">
            <v>0 à -20cm  /  soleil/mi ombre  /  5</v>
          </cell>
        </row>
        <row r="215">
          <cell r="A215" t="str">
            <v>Acorus calamus variegata</v>
          </cell>
          <cell r="B215" t="str">
            <v>PLANTES_EPURATRICES</v>
          </cell>
          <cell r="C215" t="str">
            <v>JARDINS DE LEONIE</v>
          </cell>
          <cell r="D215">
            <v>1.65</v>
          </cell>
          <cell r="E215" t="str">
            <v>pc</v>
          </cell>
          <cell r="F215" t="str">
            <v>0 à -20cm  /  soleil/mi ombre  /  5</v>
          </cell>
        </row>
        <row r="216">
          <cell r="A216" t="str">
            <v>Acorus gramineus ogon</v>
          </cell>
          <cell r="B216" t="str">
            <v>PLANTES_AQUATIQUES</v>
          </cell>
          <cell r="C216" t="str">
            <v>JARDINS DE LEONIE</v>
          </cell>
          <cell r="D216">
            <v>2.8</v>
          </cell>
          <cell r="E216" t="str">
            <v>pc</v>
          </cell>
          <cell r="F216" t="str">
            <v xml:space="preserve">0 à -10cm  /  soleil/mi ombre  /  5  </v>
          </cell>
        </row>
        <row r="217">
          <cell r="A217" t="str">
            <v>Anemopsis californica</v>
          </cell>
          <cell r="B217" t="str">
            <v>PLANTES_AQUATIQUES</v>
          </cell>
          <cell r="C217" t="str">
            <v>JARDINS DE LEONIE</v>
          </cell>
          <cell r="D217">
            <v>3.85</v>
          </cell>
          <cell r="E217" t="str">
            <v>pc</v>
          </cell>
          <cell r="F217" t="str">
            <v>0 à -5cm  /  soleil  /  4  / avril à juin</v>
          </cell>
        </row>
        <row r="218">
          <cell r="A218" t="str">
            <v>Calla palustris</v>
          </cell>
          <cell r="B218" t="str">
            <v>PLANTES_AQUATIQUES</v>
          </cell>
          <cell r="C218" t="str">
            <v>JARDINS DE LEONIE</v>
          </cell>
          <cell r="D218">
            <v>2.8</v>
          </cell>
          <cell r="E218" t="str">
            <v>pc</v>
          </cell>
          <cell r="F218" t="str">
            <v>0 à -15cm  /  soleil  /  8  /  mai à août</v>
          </cell>
        </row>
        <row r="219">
          <cell r="A219" t="str">
            <v>Callitriche vernalis</v>
          </cell>
          <cell r="B219" t="str">
            <v>PLANTES_AQUATIQUES</v>
          </cell>
          <cell r="C219" t="str">
            <v>JARDINS DE LEONIE</v>
          </cell>
          <cell r="D219">
            <v>2.8</v>
          </cell>
          <cell r="E219" t="str">
            <v>pc</v>
          </cell>
          <cell r="F219" t="str">
            <v>-5 à -50cm  /  soleil/mi ombre  /  3  /  mai à juil</v>
          </cell>
        </row>
        <row r="220">
          <cell r="A220" t="str">
            <v>Cyperus alternifolius</v>
          </cell>
          <cell r="B220" t="str">
            <v>PLANTES_AQUATIQUES</v>
          </cell>
          <cell r="C220" t="str">
            <v>JARDINS DE LEONIE</v>
          </cell>
          <cell r="D220">
            <v>2.8</v>
          </cell>
          <cell r="E220" t="str">
            <v>pc</v>
          </cell>
          <cell r="F220" t="str">
            <v xml:space="preserve">0 à -30cm  /  soleil/mi ombre  /  2  </v>
          </cell>
        </row>
        <row r="221">
          <cell r="A221" t="str">
            <v>Dichromena colorata</v>
          </cell>
          <cell r="B221" t="str">
            <v>PLANTES_AQUATIQUES</v>
          </cell>
          <cell r="C221" t="str">
            <v>JARDINS DE LEONIE</v>
          </cell>
          <cell r="D221">
            <v>2.8</v>
          </cell>
          <cell r="E221" t="str">
            <v>pc</v>
          </cell>
          <cell r="F221" t="str">
            <v>0 à -10cm  /  soleil/mi ombre  /  5  /  avril à sept</v>
          </cell>
        </row>
        <row r="222">
          <cell r="A222" t="str">
            <v>Eleocharis acicularis</v>
          </cell>
          <cell r="B222" t="str">
            <v>PLANTES_AQUATIQUES</v>
          </cell>
          <cell r="C222" t="str">
            <v>JARDINS DE LEONIE</v>
          </cell>
          <cell r="D222">
            <v>2.8</v>
          </cell>
          <cell r="E222" t="str">
            <v>pc</v>
          </cell>
          <cell r="F222" t="str">
            <v>-10 à -60cm  /  soleil/mi ombre  /  6</v>
          </cell>
        </row>
        <row r="223">
          <cell r="A223" t="str">
            <v>Equisetum fluvatile</v>
          </cell>
          <cell r="B223" t="str">
            <v>PLANTES_AQUATIQUES</v>
          </cell>
          <cell r="C223" t="str">
            <v>JARDINS DE LEONIE</v>
          </cell>
          <cell r="D223">
            <v>2.8</v>
          </cell>
          <cell r="E223" t="str">
            <v>pc</v>
          </cell>
          <cell r="F223" t="str">
            <v xml:space="preserve">0 à -10cm  /  soleil/mi ombre  /  3  </v>
          </cell>
        </row>
        <row r="224">
          <cell r="A224" t="str">
            <v>Equisetum japonicum</v>
          </cell>
          <cell r="B224" t="str">
            <v>PLANTES_AQUATIQUES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0 à -10cm  /  soleil/mi ombre  /  2</v>
          </cell>
        </row>
        <row r="225">
          <cell r="A225" t="str">
            <v>Hydrocotyle vulgaris</v>
          </cell>
          <cell r="B225" t="str">
            <v>PLANTES_AQUATIQUES</v>
          </cell>
          <cell r="C225" t="str">
            <v>JARDINS DE LEONIE</v>
          </cell>
          <cell r="D225">
            <v>2.8</v>
          </cell>
          <cell r="E225" t="str">
            <v>pc</v>
          </cell>
          <cell r="F225" t="str">
            <v>0 à -10cm  /  soleil/mi ombre  /  4</v>
          </cell>
        </row>
        <row r="226">
          <cell r="A226" t="str">
            <v>Juncus effusus spiralis</v>
          </cell>
          <cell r="B226" t="str">
            <v>PLANTES_AQUATIQUES</v>
          </cell>
          <cell r="C226" t="str">
            <v>JARDINS DE LEONIE</v>
          </cell>
          <cell r="D226">
            <v>3.5</v>
          </cell>
          <cell r="E226" t="str">
            <v>pc</v>
          </cell>
          <cell r="F226" t="str">
            <v>0 à-5cm  /  soleil/mi ombre  /  6</v>
          </cell>
        </row>
        <row r="227">
          <cell r="A227" t="str">
            <v>Nymphaea colorado</v>
          </cell>
          <cell r="B227" t="str">
            <v>PLANTES_AQUATIQUES</v>
          </cell>
          <cell r="C227" t="str">
            <v>JARDINS DE LEONIE</v>
          </cell>
          <cell r="D227">
            <v>14</v>
          </cell>
          <cell r="E227" t="str">
            <v>pc</v>
          </cell>
          <cell r="F227" t="str">
            <v>-40 à -60cm  /  soleil  /  1  /  mai à octobre</v>
          </cell>
        </row>
        <row r="228">
          <cell r="A228" t="str">
            <v>Nymphaea gonnere</v>
          </cell>
          <cell r="B228" t="str">
            <v>PLANTES_AQUATIQUES</v>
          </cell>
          <cell r="C228" t="str">
            <v>JARDINS DE LEONIE</v>
          </cell>
          <cell r="D228">
            <v>12.6</v>
          </cell>
          <cell r="E228" t="str">
            <v>pc</v>
          </cell>
          <cell r="F228" t="str">
            <v>-40 à -90cm  /  soleil  /  1  /  mai à sept</v>
          </cell>
        </row>
        <row r="229">
          <cell r="A229" t="str">
            <v>Nymphaea James Brydon</v>
          </cell>
          <cell r="B229" t="str">
            <v>PLANTES_AQUATIQUES</v>
          </cell>
          <cell r="C229" t="str">
            <v>JARDINS DE LEONIE</v>
          </cell>
          <cell r="D229">
            <v>14</v>
          </cell>
          <cell r="E229" t="str">
            <v>pc</v>
          </cell>
          <cell r="F229" t="str">
            <v>-30 à -100cm  /  soleil  /  1  /  mai à sept</v>
          </cell>
        </row>
        <row r="230">
          <cell r="A230" t="str">
            <v>Nymphaea marlicea chrometella</v>
          </cell>
          <cell r="B230" t="str">
            <v>PLANTES_AQUATIQUES</v>
          </cell>
          <cell r="C230" t="str">
            <v>JARDINS DE LEONIE</v>
          </cell>
          <cell r="D230">
            <v>12.6</v>
          </cell>
          <cell r="E230" t="str">
            <v>pc</v>
          </cell>
          <cell r="F230" t="str">
            <v>-40 à -80cm  /  soleil  /  1  /  mai à sept</v>
          </cell>
        </row>
        <row r="231">
          <cell r="A231" t="str">
            <v>0enanthe javanica flamingo</v>
          </cell>
          <cell r="B231" t="str">
            <v>PLANTES_AQUATIQUES</v>
          </cell>
          <cell r="C231" t="str">
            <v>JARDINS DE LEONIE</v>
          </cell>
          <cell r="D231">
            <v>2.8</v>
          </cell>
          <cell r="E231" t="str">
            <v>pc</v>
          </cell>
          <cell r="F231" t="str">
            <v>0 à -10cm  /  soleil/mi ombre  / 5  / juin à août</v>
          </cell>
        </row>
        <row r="232">
          <cell r="A232" t="str">
            <v>Sagittaria graminea</v>
          </cell>
          <cell r="B232" t="str">
            <v>PLANTES_AQUATIQUES</v>
          </cell>
          <cell r="C232" t="str">
            <v>JARDINS DE LEONIE</v>
          </cell>
          <cell r="D232">
            <v>3.5</v>
          </cell>
          <cell r="E232" t="str">
            <v>pc</v>
          </cell>
          <cell r="F232" t="str">
            <v>0 à -20cm  /  soleil/mi ombre  /  5  /  juil à sept</v>
          </cell>
        </row>
        <row r="233">
          <cell r="A233" t="str">
            <v>Scirpus zebrinus</v>
          </cell>
          <cell r="B233" t="str">
            <v>PLANTES_AQUATIQUES</v>
          </cell>
          <cell r="C233" t="str">
            <v>JARDINS DE LEONIE</v>
          </cell>
          <cell r="D233">
            <v>3.15</v>
          </cell>
          <cell r="E233" t="str">
            <v>pc</v>
          </cell>
          <cell r="F233" t="str">
            <v xml:space="preserve">0 à -10cm  /  soleil/mi ombre  /  6  </v>
          </cell>
        </row>
        <row r="234">
          <cell r="A234" t="str">
            <v>Stratiotes aloïdes</v>
          </cell>
          <cell r="B234" t="str">
            <v>PLANTES_AQUATIQUES</v>
          </cell>
          <cell r="C234" t="str">
            <v>JARDINS DE LEONIE</v>
          </cell>
          <cell r="D234">
            <v>4.9000000000000004</v>
          </cell>
          <cell r="E234" t="str">
            <v>pc</v>
          </cell>
          <cell r="F234" t="str">
            <v>flottante  /  soleil/mi ombre  /  3</v>
          </cell>
        </row>
        <row r="235">
          <cell r="B235" t="str">
            <v>PLANTES EPURATRICES</v>
          </cell>
          <cell r="E235" t="str">
            <v>pc</v>
          </cell>
          <cell r="F235" t="str">
            <v>profondeur  /  exposition  /  densité au m2  /  floraison</v>
          </cell>
        </row>
        <row r="236">
          <cell r="A236" t="str">
            <v>Angelica gigas</v>
          </cell>
          <cell r="B236" t="str">
            <v>PLANTES_SOL_HUMIDE</v>
          </cell>
          <cell r="C236" t="str">
            <v>JARDINS DE LEONIE</v>
          </cell>
          <cell r="D236">
            <v>3.15</v>
          </cell>
          <cell r="E236" t="str">
            <v>pc</v>
          </cell>
          <cell r="F236" t="str">
            <v>soleil/mi ombre  /  1  /  août-sept  /  100</v>
          </cell>
        </row>
        <row r="237">
          <cell r="A237" t="str">
            <v>Darmera peltata</v>
          </cell>
          <cell r="B237" t="str">
            <v>PLANTES_SOL_HUMIDE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mi ombre/o  /  3 /  avril-mai  /  100</v>
          </cell>
        </row>
        <row r="238">
          <cell r="A238" t="str">
            <v>Eriophorum angustifolium</v>
          </cell>
          <cell r="B238" t="str">
            <v>PLANTES_SOL_HUMIDE</v>
          </cell>
          <cell r="C238" t="str">
            <v>JARDINS DE LEONIE</v>
          </cell>
          <cell r="D238">
            <v>3.15</v>
          </cell>
          <cell r="E238" t="str">
            <v>pc</v>
          </cell>
          <cell r="F238" t="str">
            <v>soleil/mi ombre  /  8  /  40</v>
          </cell>
        </row>
        <row r="239">
          <cell r="A239" t="str">
            <v>Geum mai tai</v>
          </cell>
          <cell r="B239" t="str">
            <v>PLANTES_SOL_HUMIDE</v>
          </cell>
          <cell r="C239" t="str">
            <v>JARDINS DE LEONIE</v>
          </cell>
          <cell r="D239">
            <v>3.15</v>
          </cell>
          <cell r="E239" t="str">
            <v>pc</v>
          </cell>
          <cell r="F239" t="str">
            <v>P  /  soleil  /  6  /  mai à juil  /  45</v>
          </cell>
        </row>
        <row r="240">
          <cell r="A240" t="str">
            <v>Houttuynia cordata chameleon</v>
          </cell>
          <cell r="B240" t="str">
            <v>PLANTES_SOL_HUMIDE</v>
          </cell>
          <cell r="C240" t="str">
            <v>JARDINS DE LEONIE</v>
          </cell>
          <cell r="D240">
            <v>2.8</v>
          </cell>
          <cell r="E240" t="str">
            <v>pc</v>
          </cell>
          <cell r="F240" t="str">
            <v>soleil/mi ombre  /  4  /  juin à août  /  35</v>
          </cell>
        </row>
        <row r="241">
          <cell r="A241" t="str">
            <v>Lysimachia nummularia aurea</v>
          </cell>
          <cell r="B241" t="str">
            <v>PLANTES_SOL_HUMIDE</v>
          </cell>
          <cell r="C241" t="str">
            <v>JARDINS DE LEONIE</v>
          </cell>
          <cell r="D241">
            <v>2.8</v>
          </cell>
          <cell r="E241" t="str">
            <v>pc</v>
          </cell>
          <cell r="F241" t="str">
            <v>P  /  soleil/mi ombre  /  5  /  mai à juil  /  5</v>
          </cell>
        </row>
        <row r="242">
          <cell r="A242" t="str">
            <v>Lysimachia punctata alexander</v>
          </cell>
          <cell r="B242" t="str">
            <v>PLANTES_SOL_HUMIDE</v>
          </cell>
          <cell r="C242" t="str">
            <v>JARDINS DE LEONIE</v>
          </cell>
          <cell r="D242">
            <v>2.8</v>
          </cell>
          <cell r="E242" t="str">
            <v>pc</v>
          </cell>
          <cell r="F242" t="str">
            <v>soleil/mi ombre  /  5  /  juin à août  /  60</v>
          </cell>
        </row>
        <row r="243">
          <cell r="A243" t="str">
            <v>Sagina subulata</v>
          </cell>
          <cell r="B243" t="str">
            <v>PLANTES_SOL_HUMIDE</v>
          </cell>
          <cell r="C243" t="str">
            <v>JARDINS DE LEONIE</v>
          </cell>
          <cell r="D243">
            <v>2.8</v>
          </cell>
          <cell r="E243" t="str">
            <v>pc</v>
          </cell>
          <cell r="F243" t="str">
            <v>P  /  soleil/mi ombre  /  20  /  mai à août  /  5</v>
          </cell>
        </row>
        <row r="244">
          <cell r="A244" t="str">
            <v>Schizostylis coccinea major</v>
          </cell>
          <cell r="B244" t="str">
            <v>PLANTES_SOL_HUMIDE</v>
          </cell>
          <cell r="C244" t="str">
            <v>JARDINS DE LEONIE</v>
          </cell>
          <cell r="D244">
            <v>2.8</v>
          </cell>
          <cell r="E244" t="str">
            <v>pc</v>
          </cell>
          <cell r="F244" t="str">
            <v>P  /  soleil/mi ombre  /  6  /  sept à dec  /  40</v>
          </cell>
        </row>
        <row r="245">
          <cell r="A245" t="str">
            <v>Thulbachia violacea</v>
          </cell>
          <cell r="B245" t="str">
            <v>PLANTES_SOL_HUMIDE</v>
          </cell>
          <cell r="C245" t="str">
            <v>JARDINS DE LEONIE</v>
          </cell>
          <cell r="D245">
            <v>3.15</v>
          </cell>
          <cell r="E245" t="str">
            <v>pc</v>
          </cell>
          <cell r="F245" t="str">
            <v>soleil  /  5  /  juil à oct  /  30</v>
          </cell>
        </row>
        <row r="246">
          <cell r="A246" t="str">
            <v>Tradescantia zwanenburg blue</v>
          </cell>
          <cell r="B246" t="str">
            <v>PLANTES_SOL_HUMIDE</v>
          </cell>
          <cell r="C246" t="str">
            <v>JARDINS DE LEONIE</v>
          </cell>
          <cell r="D246">
            <v>3.15</v>
          </cell>
          <cell r="E246" t="str">
            <v>pc</v>
          </cell>
          <cell r="F246" t="str">
            <v>soleil/mi ombre  /  6  /  mai à sept  /  40</v>
          </cell>
        </row>
        <row r="247">
          <cell r="B247" t="str">
            <v>PLANTES_SOL_FRAIS</v>
          </cell>
          <cell r="E247" t="str">
            <v>pc</v>
          </cell>
          <cell r="F247" t="str">
            <v>persistance  /  exposition  /  densité au m2  /  floraison  /  hauteur en cm</v>
          </cell>
        </row>
        <row r="248">
          <cell r="A248" t="str">
            <v>Acanthus spinosus</v>
          </cell>
          <cell r="B248" t="str">
            <v>PLANTES_SOL_FRAIS</v>
          </cell>
          <cell r="C248" t="str">
            <v>JARDINS DE LEONIE</v>
          </cell>
          <cell r="D248">
            <v>3.15</v>
          </cell>
          <cell r="E248" t="str">
            <v>pc</v>
          </cell>
          <cell r="F248" t="str">
            <v>P  /  soleil/mi ombre  /  3  /  juin à août  /  80</v>
          </cell>
        </row>
        <row r="249">
          <cell r="A249" t="str">
            <v>Acanthus whitewater</v>
          </cell>
          <cell r="B249" t="str">
            <v>PLANTES_SOL_FRAIS</v>
          </cell>
          <cell r="C249" t="str">
            <v>JARDINS DE LEONIE</v>
          </cell>
          <cell r="D249">
            <v>5.6</v>
          </cell>
          <cell r="E249" t="str">
            <v>pc</v>
          </cell>
          <cell r="F249" t="str">
            <v>P  /  soleil/mi ombre  /  3  /  juin à sept  /  150</v>
          </cell>
        </row>
        <row r="250">
          <cell r="A250" t="str">
            <v>feuillage panaché</v>
          </cell>
          <cell r="B250" t="str">
            <v>PLANTES_SOL_FRAIS</v>
          </cell>
          <cell r="C250" t="str">
            <v>JARDINS DE LEONIE</v>
          </cell>
          <cell r="E250" t="str">
            <v>pc</v>
          </cell>
          <cell r="F250" t="str">
            <v>Camassia blauwe donau</v>
          </cell>
        </row>
        <row r="251">
          <cell r="A251" t="str">
            <v>Camassia blauwe donau</v>
          </cell>
          <cell r="B251" t="str">
            <v>PLANTES_SOL_FRAIS</v>
          </cell>
          <cell r="C251" t="str">
            <v>JARDINS DE LEONIE</v>
          </cell>
          <cell r="D251">
            <v>3.15</v>
          </cell>
          <cell r="E251" t="str">
            <v>pc</v>
          </cell>
          <cell r="F251" t="str">
            <v>soleil/mi ombre  /  15  / mai-juin  /  60</v>
          </cell>
        </row>
        <row r="252">
          <cell r="A252" t="str">
            <v>Deschampsia flexuosa tatra gold</v>
          </cell>
          <cell r="B252" t="str">
            <v>PLANTES_SOL_FRAIS</v>
          </cell>
          <cell r="C252" t="str">
            <v>JARDINS DE LEONIE</v>
          </cell>
          <cell r="D252">
            <v>2.8</v>
          </cell>
          <cell r="E252" t="str">
            <v>pc</v>
          </cell>
          <cell r="F252" t="str">
            <v>P  /  soleil/mi ombre  /  9  /  50</v>
          </cell>
        </row>
        <row r="253">
          <cell r="A253" t="str">
            <v>Echinacea purpurea catharina</v>
          </cell>
          <cell r="B253" t="str">
            <v>PLANTES_SOL_FRAIS</v>
          </cell>
          <cell r="C253" t="str">
            <v>JARDINS DE LEONIE</v>
          </cell>
          <cell r="D253">
            <v>3.85</v>
          </cell>
          <cell r="E253" t="str">
            <v>pc</v>
          </cell>
          <cell r="F253" t="str">
            <v>soleil  /  8  /  juil à sept  /  60</v>
          </cell>
        </row>
        <row r="254">
          <cell r="A254" t="str">
            <v>Echinacea cinnamon cupcake</v>
          </cell>
          <cell r="B254" t="str">
            <v>PLANTES_SOL_FRAIS</v>
          </cell>
          <cell r="C254" t="str">
            <v>JARDINS DE LEONIE</v>
          </cell>
          <cell r="D254">
            <v>3.85</v>
          </cell>
          <cell r="E254" t="str">
            <v>pc</v>
          </cell>
          <cell r="F254" t="str">
            <v>soleil  /  8  /  juil à sept  /  50</v>
          </cell>
        </row>
        <row r="255">
          <cell r="A255" t="str">
            <v>Geranium orkney cherry</v>
          </cell>
          <cell r="B255" t="str">
            <v>PLANTES_SOL_FRAIS</v>
          </cell>
          <cell r="C255" t="str">
            <v>JARDINS DE LEONIE</v>
          </cell>
          <cell r="D255">
            <v>3.15</v>
          </cell>
          <cell r="E255" t="str">
            <v>pc</v>
          </cell>
          <cell r="F255" t="str">
            <v>P  /  toute  /  6  /  juin à sept  /  30</v>
          </cell>
        </row>
        <row r="256">
          <cell r="A256" t="str">
            <v>Hakonechloa macra nicolas</v>
          </cell>
          <cell r="B256" t="str">
            <v>PLANTES_SOL_FRAIS</v>
          </cell>
          <cell r="C256" t="str">
            <v>JARDINS DE LEONIE</v>
          </cell>
          <cell r="D256">
            <v>3.5</v>
          </cell>
          <cell r="E256" t="str">
            <v>pc</v>
          </cell>
          <cell r="F256" t="str">
            <v>P  /  soleil/mi ombre  /  4  /  40</v>
          </cell>
        </row>
        <row r="257">
          <cell r="A257" t="str">
            <v>bite</v>
          </cell>
          <cell r="B257" t="str">
            <v>PLANTES_SOL_FRAIS</v>
          </cell>
          <cell r="D257">
            <v>2</v>
          </cell>
          <cell r="E257" t="str">
            <v>un</v>
          </cell>
        </row>
        <row r="258">
          <cell r="A258" t="str">
            <v>Hosta francee</v>
          </cell>
          <cell r="B258" t="str">
            <v>PLANTES_SOL_FRAIS</v>
          </cell>
          <cell r="C258" t="str">
            <v>JARDINS DE LEONIE</v>
          </cell>
          <cell r="D258">
            <v>3.5</v>
          </cell>
          <cell r="E258" t="str">
            <v>pc</v>
          </cell>
          <cell r="F258" t="str">
            <v>soleil/mi ombre  /  4  /  juin-juil  /  60                                                                                                               une des rares hostas aimant le soleil et résistante aux limaces</v>
          </cell>
        </row>
        <row r="259">
          <cell r="A259" t="str">
            <v>Hosta guacamole</v>
          </cell>
          <cell r="B259" t="str">
            <v>PLANTES_SOL_FRAIS</v>
          </cell>
          <cell r="C259" t="str">
            <v>JARDINS DE LEONIE</v>
          </cell>
          <cell r="D259">
            <v>3.5</v>
          </cell>
          <cell r="E259" t="str">
            <v>pc</v>
          </cell>
          <cell r="F259" t="str">
            <v>soleil/mi ombre  /  4  /  juin-juil  /  60</v>
          </cell>
        </row>
        <row r="260">
          <cell r="A260" t="str">
            <v>une des rares hostas aimant le soleil</v>
          </cell>
          <cell r="B260" t="str">
            <v>PLANTES_SOL_FRAIS</v>
          </cell>
          <cell r="C260" t="str">
            <v>JARDINS DE LEONIE</v>
          </cell>
          <cell r="E260" t="str">
            <v>pc</v>
          </cell>
          <cell r="F260" t="str">
            <v>Ligularia dentala desdemona</v>
          </cell>
        </row>
        <row r="261">
          <cell r="A261" t="str">
            <v>Ligularia dentala desdemona</v>
          </cell>
          <cell r="B261" t="str">
            <v>PLANTES_SOL_FRAIS</v>
          </cell>
          <cell r="C261" t="str">
            <v>JARDINS DE LEONIE</v>
          </cell>
          <cell r="D261">
            <v>2.8</v>
          </cell>
          <cell r="E261" t="str">
            <v>pc</v>
          </cell>
          <cell r="F261" t="str">
            <v>mi ombre/o  /  4  /  juil à sept  /  100</v>
          </cell>
        </row>
        <row r="262">
          <cell r="A262" t="str">
            <v>Lychnis flos-cuculis</v>
          </cell>
          <cell r="B262" t="str">
            <v>PLANTES_SOL_FRAIS</v>
          </cell>
          <cell r="C262" t="str">
            <v>JARDINS DE LEONIE</v>
          </cell>
          <cell r="D262">
            <v>2.8</v>
          </cell>
          <cell r="E262" t="str">
            <v>pc</v>
          </cell>
          <cell r="F262" t="str">
            <v>P  /  soleil/mi ombre  /  8  /  mai-juin  /  40</v>
          </cell>
        </row>
        <row r="263">
          <cell r="A263" t="str">
            <v>Persicaria bistorta</v>
          </cell>
          <cell r="B263" t="str">
            <v>PLANTES_SOL_FRAIS</v>
          </cell>
          <cell r="C263" t="str">
            <v>JARDINS DE LEONIE</v>
          </cell>
          <cell r="D263">
            <v>2.8</v>
          </cell>
          <cell r="E263" t="str">
            <v>pc</v>
          </cell>
          <cell r="F263" t="str">
            <v>soleil  /  6  /  juin à août  /  40</v>
          </cell>
        </row>
        <row r="264">
          <cell r="A264" t="str">
            <v>Rodgersia chocolate wings</v>
          </cell>
          <cell r="B264" t="str">
            <v>PLANTES_SOL_FRAIS</v>
          </cell>
          <cell r="C264" t="str">
            <v>JARDINS DE LEONIE</v>
          </cell>
          <cell r="D264">
            <v>3.5</v>
          </cell>
          <cell r="E264" t="str">
            <v>pc</v>
          </cell>
          <cell r="F264" t="str">
            <v>soleil/mi ombre  /  1  /  juin à août  /  100</v>
          </cell>
        </row>
        <row r="265">
          <cell r="A265" t="str">
            <v>Tellima grandiflora rubra</v>
          </cell>
          <cell r="B265" t="str">
            <v>PLANTES_SOL_FRAIS</v>
          </cell>
          <cell r="C265" t="str">
            <v>JARDINS DE LEONIE</v>
          </cell>
          <cell r="D265">
            <v>2.8</v>
          </cell>
          <cell r="E265" t="str">
            <v>pc</v>
          </cell>
          <cell r="F265" t="str">
            <v>P  /  soleil/mi ombre  /  2  /  mai-juin  /  60</v>
          </cell>
        </row>
        <row r="266">
          <cell r="A266" t="str">
            <v>POSTE DE RELEVAGE EAUX USEES 2 POMPES</v>
          </cell>
          <cell r="B266" t="str">
            <v>POSTES_DE_RELEVAGES</v>
          </cell>
          <cell r="C266" t="str">
            <v>SASKIT</v>
          </cell>
          <cell r="D266">
            <v>0</v>
          </cell>
          <cell r="E266" t="str">
            <v>pc</v>
          </cell>
          <cell r="F266" t="str">
            <v>-</v>
          </cell>
        </row>
        <row r="267">
          <cell r="A267" t="str">
            <v>CONNECTEUR 3 POLES</v>
          </cell>
          <cell r="B267" t="str">
            <v>POSTES_DE_RELEVAGES</v>
          </cell>
          <cell r="C267" t="str">
            <v>SASKIT</v>
          </cell>
          <cell r="D267">
            <v>10.5</v>
          </cell>
          <cell r="E267" t="str">
            <v>pc</v>
          </cell>
          <cell r="F267" t="str">
            <v>-</v>
          </cell>
        </row>
        <row r="268">
          <cell r="A268" t="str">
            <v>RACCORD PEHD SOUPLE POUR POSTE DE RELEVAGE</v>
          </cell>
          <cell r="B268" t="str">
            <v>POSTES_DE_RELEVAGES</v>
          </cell>
          <cell r="C268" t="str">
            <v>SASKIT</v>
          </cell>
          <cell r="D268">
            <v>15</v>
          </cell>
          <cell r="E268" t="str">
            <v>pc</v>
          </cell>
          <cell r="F268" t="str">
            <v>-</v>
          </cell>
        </row>
        <row r="269">
          <cell r="A269" t="str">
            <v>BROYEUR AQUATIRIS</v>
          </cell>
          <cell r="B269" t="str">
            <v>POSTES_DE_RELEVAGES</v>
          </cell>
          <cell r="C269" t="str">
            <v>SASKIT</v>
          </cell>
          <cell r="D269">
            <v>497.35</v>
          </cell>
          <cell r="E269" t="str">
            <v>pc</v>
          </cell>
        </row>
        <row r="270">
          <cell r="A270" t="str">
            <v>POMPES EAUX CLAIRES - OPTIMA</v>
          </cell>
          <cell r="B270" t="str">
            <v>POSTES_DE_RELEVAGES</v>
          </cell>
          <cell r="C270" t="str">
            <v>SASKIT</v>
          </cell>
          <cell r="D270">
            <v>111</v>
          </cell>
          <cell r="E270" t="str">
            <v>pc</v>
          </cell>
          <cell r="F270" t="str">
            <v>-</v>
          </cell>
        </row>
        <row r="271">
          <cell r="A271" t="str">
            <v>POMPES EAUX CLAIRES - BEST ONE VOX</v>
          </cell>
          <cell r="B271" t="str">
            <v>POSTES_DE_RELEVAGES</v>
          </cell>
          <cell r="C271" t="str">
            <v>SASKIT</v>
          </cell>
          <cell r="D271">
            <v>129</v>
          </cell>
          <cell r="E271" t="str">
            <v>pc</v>
          </cell>
          <cell r="F271" t="str">
            <v>-</v>
          </cell>
        </row>
        <row r="272">
          <cell r="A272" t="str">
            <v>OVERFLOW ALARM BOX</v>
          </cell>
          <cell r="B272" t="str">
            <v>POSTES_DE_RELEVAGES</v>
          </cell>
          <cell r="C272" t="str">
            <v>SASKIT</v>
          </cell>
          <cell r="D272">
            <v>130.5</v>
          </cell>
          <cell r="E272" t="str">
            <v>pc</v>
          </cell>
          <cell r="F272" t="str">
            <v>-</v>
          </cell>
        </row>
        <row r="273">
          <cell r="A273" t="str">
            <v>POMPES SUBMERSIBLES POUR EAUX CHARGEES - RIGHT</v>
          </cell>
          <cell r="B273" t="str">
            <v>POSTES_DE_RELEVAGES</v>
          </cell>
          <cell r="C273" t="str">
            <v>SASKIT</v>
          </cell>
          <cell r="D273">
            <v>181.5</v>
          </cell>
          <cell r="E273" t="str">
            <v>pc</v>
          </cell>
          <cell r="F273" t="str">
            <v>-</v>
          </cell>
        </row>
        <row r="274">
          <cell r="A274" t="str">
            <v>POMPES SUBMERSIBLES POUR EAUX CHARGEES - RIGHT</v>
          </cell>
          <cell r="B274" t="str">
            <v>POSTES_DE_RELEVAGES</v>
          </cell>
          <cell r="C274" t="str">
            <v>SASKIT</v>
          </cell>
          <cell r="D274">
            <v>225.4</v>
          </cell>
          <cell r="E274" t="str">
            <v>pc</v>
          </cell>
          <cell r="F274" t="str">
            <v>-</v>
          </cell>
        </row>
        <row r="275">
          <cell r="A275" t="str">
            <v>POMPES SUBMERSIBLES POUR EAUX CHARGEES - DW VOX</v>
          </cell>
          <cell r="B275" t="str">
            <v>POSTES_DE_RELEVAGES</v>
          </cell>
          <cell r="C275" t="str">
            <v>SASKIT</v>
          </cell>
          <cell r="D275">
            <v>303.8</v>
          </cell>
          <cell r="E275" t="str">
            <v>pc</v>
          </cell>
          <cell r="F275" t="str">
            <v>-</v>
          </cell>
        </row>
        <row r="276">
          <cell r="A276" t="str">
            <v>POSTE DE RELEVAGE EAUX CLAIRES</v>
          </cell>
          <cell r="B276" t="str">
            <v>POSTES_DE_RELEVAGES</v>
          </cell>
          <cell r="C276" t="str">
            <v>SASKIT</v>
          </cell>
          <cell r="D276">
            <v>339.55</v>
          </cell>
          <cell r="E276" t="str">
            <v>pc</v>
          </cell>
          <cell r="F276" t="str">
            <v>-</v>
          </cell>
        </row>
        <row r="277">
          <cell r="A277" t="str">
            <v>POMPES SUBMERSIBLES POUR EAUX CHARGEES - DW VOX</v>
          </cell>
          <cell r="B277" t="str">
            <v>POSTES_DE_RELEVAGES</v>
          </cell>
          <cell r="C277" t="str">
            <v>SASKIT</v>
          </cell>
          <cell r="D277">
            <v>373.8</v>
          </cell>
          <cell r="E277" t="str">
            <v>pc</v>
          </cell>
          <cell r="F277" t="str">
            <v>-</v>
          </cell>
        </row>
        <row r="278">
          <cell r="A278" t="str">
            <v>POMPES SUBMERSIBLES POUR EAUX CHARGEES - DW VOX</v>
          </cell>
          <cell r="B278" t="str">
            <v>POSTES_DE_RELEVAGES</v>
          </cell>
          <cell r="C278" t="str">
            <v>SASKIT</v>
          </cell>
          <cell r="D278">
            <v>414.4</v>
          </cell>
          <cell r="E278" t="str">
            <v>pc</v>
          </cell>
          <cell r="F278" t="str">
            <v>-</v>
          </cell>
        </row>
        <row r="279">
          <cell r="A279" t="str">
            <v>Poste de relevage pompe Right</v>
          </cell>
          <cell r="B279" t="str">
            <v>POSTES_DE_RELEVAGES</v>
          </cell>
          <cell r="C279" t="str">
            <v>SASKIT</v>
          </cell>
          <cell r="D279">
            <v>669</v>
          </cell>
          <cell r="E279" t="str">
            <v>pc</v>
          </cell>
          <cell r="F279" t="str">
            <v>-</v>
          </cell>
        </row>
        <row r="280">
          <cell r="A280" t="str">
            <v>Poste de relevage cuve ø800</v>
          </cell>
          <cell r="B280" t="str">
            <v>POSTES_DE_RELEVAGES</v>
          </cell>
          <cell r="C280" t="str">
            <v>SASKIT</v>
          </cell>
          <cell r="D280">
            <v>755.67</v>
          </cell>
          <cell r="E280" t="str">
            <v>pc</v>
          </cell>
          <cell r="F280" t="str">
            <v>-</v>
          </cell>
        </row>
        <row r="281">
          <cell r="A281" t="str">
            <v>Poste de relevage pompe Dwvox</v>
          </cell>
          <cell r="B281" t="str">
            <v>POSTES_DE_RELEVAGES</v>
          </cell>
          <cell r="C281" t="str">
            <v>SASKIT</v>
          </cell>
          <cell r="D281">
            <v>785.7</v>
          </cell>
          <cell r="E281" t="str">
            <v>pc</v>
          </cell>
          <cell r="F281" t="str">
            <v>-</v>
          </cell>
        </row>
        <row r="282">
          <cell r="A282" t="str">
            <v>Poste de relevage avec barres de guidage</v>
          </cell>
          <cell r="B282" t="str">
            <v>POSTES_DE_RELEVAGES</v>
          </cell>
          <cell r="C282" t="str">
            <v>SASKIT</v>
          </cell>
          <cell r="D282">
            <v>899</v>
          </cell>
          <cell r="E282" t="str">
            <v>pc</v>
          </cell>
          <cell r="F282" t="str">
            <v>-</v>
          </cell>
        </row>
        <row r="283">
          <cell r="A283" t="str">
            <v>Raccord PE – PVC</v>
          </cell>
          <cell r="B283" t="str">
            <v>PRESSION_DIA_50</v>
          </cell>
          <cell r="C283" t="str">
            <v>PUM</v>
          </cell>
          <cell r="E283" t="str">
            <v>pc</v>
          </cell>
          <cell r="F283" t="str">
            <v>-</v>
          </cell>
        </row>
        <row r="284">
          <cell r="A284" t="str">
            <v>tuyaux pression PE  dia 50    50m</v>
          </cell>
          <cell r="B284" t="str">
            <v>PRESSION_DIA_50</v>
          </cell>
          <cell r="C284" t="str">
            <v>PUM</v>
          </cell>
          <cell r="D284">
            <v>3.7383999999999999</v>
          </cell>
          <cell r="E284" t="str">
            <v>pc</v>
          </cell>
          <cell r="F284" t="str">
            <v>-</v>
          </cell>
        </row>
        <row r="285">
          <cell r="A285" t="str">
            <v>Raccord PVC-PE DIA 50 x1/5 réf 3-3661</v>
          </cell>
          <cell r="B285" t="str">
            <v>PRESSION_DIA_50</v>
          </cell>
          <cell r="C285" t="str">
            <v>PUM</v>
          </cell>
          <cell r="E285" t="str">
            <v>pc</v>
          </cell>
          <cell r="F285" t="str">
            <v>-</v>
          </cell>
        </row>
        <row r="286">
          <cell r="A286" t="str">
            <v>Manchon PVC pression TAR RENF 50x1¨1/2 réf 1-3394</v>
          </cell>
          <cell r="B286" t="str">
            <v>PRESSION_DIA_50</v>
          </cell>
          <cell r="C286" t="str">
            <v>PUM</v>
          </cell>
          <cell r="E286" t="str">
            <v>pc</v>
          </cell>
          <cell r="F286" t="str">
            <v>-</v>
          </cell>
        </row>
        <row r="287">
          <cell r="A287" t="str">
            <v>Barre T 40</v>
          </cell>
          <cell r="B287" t="str">
            <v>PROTECTIONS_SANITAIRES</v>
          </cell>
          <cell r="C287" t="str">
            <v>SASKIT</v>
          </cell>
          <cell r="D287">
            <v>16.72</v>
          </cell>
          <cell r="E287" t="str">
            <v>ml</v>
          </cell>
          <cell r="F287" t="str">
            <v>-</v>
          </cell>
        </row>
        <row r="288">
          <cell r="A288" t="str">
            <v>Barre T 45</v>
          </cell>
          <cell r="B288" t="str">
            <v>PROTECTIONS_SANITAIRES</v>
          </cell>
          <cell r="C288" t="str">
            <v>SASKIT</v>
          </cell>
          <cell r="D288">
            <v>18.480000000000004</v>
          </cell>
          <cell r="E288" t="str">
            <v>ml</v>
          </cell>
          <cell r="F288" t="str">
            <v>-</v>
          </cell>
        </row>
        <row r="289">
          <cell r="A289" t="str">
            <v>Barre T 50</v>
          </cell>
          <cell r="B289" t="str">
            <v>PROTECTIONS_SANITAIRES</v>
          </cell>
          <cell r="C289" t="str">
            <v>SASKIT</v>
          </cell>
          <cell r="D289">
            <v>20.5</v>
          </cell>
          <cell r="E289" t="str">
            <v>ml</v>
          </cell>
        </row>
        <row r="290">
          <cell r="A290" t="str">
            <v>Cornière galva 40</v>
          </cell>
          <cell r="B290" t="str">
            <v>PROTECTIONS_SANITAIRES</v>
          </cell>
          <cell r="D290">
            <v>15</v>
          </cell>
          <cell r="E290" t="str">
            <v>ml</v>
          </cell>
        </row>
        <row r="291">
          <cell r="A291" t="str">
            <v>Caillebotis 1x1 m</v>
          </cell>
          <cell r="B291" t="str">
            <v>PROTECTIONS_SANITAIRES</v>
          </cell>
          <cell r="C291" t="str">
            <v>SASKIT</v>
          </cell>
          <cell r="D291">
            <v>24.09</v>
          </cell>
          <cell r="E291" t="str">
            <v>pc</v>
          </cell>
          <cell r="F291" t="str">
            <v>-</v>
          </cell>
        </row>
        <row r="292">
          <cell r="A292" t="str">
            <v>Caillebotis 1x1,5 m</v>
          </cell>
          <cell r="B292" t="str">
            <v>PROTECTIONS_SANITAIRES</v>
          </cell>
          <cell r="C292" t="str">
            <v>SASKIT</v>
          </cell>
          <cell r="D292">
            <v>29.997000000000003</v>
          </cell>
          <cell r="E292" t="str">
            <v>pc</v>
          </cell>
          <cell r="F292" t="str">
            <v>-</v>
          </cell>
        </row>
        <row r="293">
          <cell r="A293" t="str">
            <v>KIT CAILLEBOTIS FV GEOMEMBRANE 3EH3*2</v>
          </cell>
          <cell r="B293" t="str">
            <v>PROTECTIONS_SANITAIRES</v>
          </cell>
          <cell r="C293" t="str">
            <v>SASKIT</v>
          </cell>
          <cell r="D293">
            <v>221.69</v>
          </cell>
          <cell r="E293" t="str">
            <v>pc</v>
          </cell>
        </row>
        <row r="294">
          <cell r="A294" t="str">
            <v>KIT CAILLEBOTIS FV GEOMEMBRANE 4EH4*2</v>
          </cell>
          <cell r="B294" t="str">
            <v>PROTECTIONS_SANITAIRES</v>
          </cell>
          <cell r="C294" t="str">
            <v>SASKIT</v>
          </cell>
          <cell r="D294">
            <v>279.92</v>
          </cell>
          <cell r="E294" t="str">
            <v>pc</v>
          </cell>
          <cell r="F294" t="str">
            <v>-</v>
          </cell>
        </row>
        <row r="295">
          <cell r="A295" t="str">
            <v>KIT CAILLEBOTIS FV GEOMEMBRANE 5EH4*2,5</v>
          </cell>
          <cell r="B295" t="str">
            <v>PROTECTIONS_SANITAIRES</v>
          </cell>
          <cell r="C295" t="str">
            <v>SASKIT</v>
          </cell>
          <cell r="D295">
            <v>332.96</v>
          </cell>
          <cell r="E295" t="str">
            <v>pc</v>
          </cell>
          <cell r="F295" t="str">
            <v>-</v>
          </cell>
        </row>
        <row r="296">
          <cell r="A296" t="str">
            <v>KIT CAILLEBOTIS FV GEOMEMBRANE 6EH4*3</v>
          </cell>
          <cell r="B296" t="str">
            <v>PROTECTIONS_SANITAIRES</v>
          </cell>
          <cell r="C296" t="str">
            <v>SASKIT</v>
          </cell>
          <cell r="D296">
            <v>445.36</v>
          </cell>
          <cell r="E296" t="str">
            <v>pc</v>
          </cell>
          <cell r="F296" t="str">
            <v>-</v>
          </cell>
        </row>
        <row r="297">
          <cell r="A297" t="str">
            <v>KIT CAILLEBOTIS FV GEOMEMBRANE 6EH6*2</v>
          </cell>
          <cell r="B297" t="str">
            <v>PROTECTIONS_SANITAIRES</v>
          </cell>
          <cell r="C297" t="str">
            <v>SASKIT</v>
          </cell>
          <cell r="D297">
            <v>584.74</v>
          </cell>
          <cell r="E297" t="str">
            <v>pc</v>
          </cell>
          <cell r="F297" t="str">
            <v>-</v>
          </cell>
        </row>
        <row r="298">
          <cell r="A298" t="str">
            <v>KIT CAILLEBOTIS FV GEOMEMBRANE 7EH4*3,5</v>
          </cell>
          <cell r="B298" t="str">
            <v>PROTECTIONS_SANITAIRES</v>
          </cell>
          <cell r="C298" t="str">
            <v>SASKIT</v>
          </cell>
          <cell r="D298">
            <v>497.4</v>
          </cell>
          <cell r="E298" t="str">
            <v>pc</v>
          </cell>
          <cell r="F298" t="str">
            <v>-</v>
          </cell>
        </row>
        <row r="299">
          <cell r="A299" t="str">
            <v>KIT CAILLEBOTIS FV GEOMEMBRANE 8EH4*4</v>
          </cell>
          <cell r="B299" t="str">
            <v>PROTECTIONS_SANITAIRES</v>
          </cell>
          <cell r="C299" t="str">
            <v>SASKIT</v>
          </cell>
          <cell r="D299">
            <v>610.79999999999995</v>
          </cell>
          <cell r="E299" t="str">
            <v>pc</v>
          </cell>
          <cell r="F299" t="str">
            <v>-</v>
          </cell>
        </row>
        <row r="300">
          <cell r="A300" t="str">
            <v>KIT CAILLEBOTIS FV GEOMEMBRANE 9EH4*4,5</v>
          </cell>
          <cell r="B300" t="str">
            <v>PROTECTIONS_SANITAIRES</v>
          </cell>
          <cell r="C300" t="str">
            <v>SASKIT</v>
          </cell>
          <cell r="D300">
            <v>662.84</v>
          </cell>
          <cell r="E300" t="str">
            <v>pc</v>
          </cell>
        </row>
        <row r="301">
          <cell r="A301" t="str">
            <v>KIT CAILLEBOTIS FV GEOMEMBRANE 10EH4*5</v>
          </cell>
          <cell r="B301" t="str">
            <v>PROTECTIONS_SANITAIRES</v>
          </cell>
          <cell r="C301" t="str">
            <v>SASKIT</v>
          </cell>
          <cell r="D301">
            <v>776.24</v>
          </cell>
          <cell r="E301" t="str">
            <v>pc</v>
          </cell>
        </row>
        <row r="302">
          <cell r="A302" t="str">
            <v>KIT CAILLEBOTIS FV GEOMEMBRANE 12EH4*6</v>
          </cell>
          <cell r="B302" t="str">
            <v>PROTECTIONS_SANITAIRES</v>
          </cell>
          <cell r="C302" t="str">
            <v>SASKIT</v>
          </cell>
          <cell r="D302">
            <v>1002.06</v>
          </cell>
          <cell r="E302" t="str">
            <v>pc</v>
          </cell>
        </row>
        <row r="303">
          <cell r="A303" t="str">
            <v>KIT CAILLEBOTIS FV GEOMEMBRANE 14EH4*7</v>
          </cell>
          <cell r="B303" t="str">
            <v>PROTECTIONS_SANITAIRES</v>
          </cell>
          <cell r="C303" t="str">
            <v>SASKIT</v>
          </cell>
          <cell r="D303">
            <v>1160.3400000000001</v>
          </cell>
          <cell r="E303" t="str">
            <v>pc</v>
          </cell>
        </row>
        <row r="304">
          <cell r="A304" t="str">
            <v>KIT CAILLEBOTIS FV GEOMEMBRANE 14EH8*3,5</v>
          </cell>
          <cell r="B304" t="str">
            <v>PROTECTIONS_SANITAIRES</v>
          </cell>
          <cell r="C304" t="str">
            <v>SASKIT</v>
          </cell>
          <cell r="D304">
            <v>1055.68</v>
          </cell>
          <cell r="E304" t="str">
            <v>pc</v>
          </cell>
        </row>
        <row r="305">
          <cell r="A305" t="str">
            <v>KIT CAILLEBOTIS FV GEOMEMBRANE 16EH4*8</v>
          </cell>
          <cell r="B305" t="str">
            <v>PROTECTIONS_SANITAIRES</v>
          </cell>
          <cell r="C305" t="str">
            <v>SASKIT</v>
          </cell>
          <cell r="D305">
            <v>1309.92</v>
          </cell>
          <cell r="E305" t="str">
            <v>pc</v>
          </cell>
          <cell r="F305" t="str">
            <v>-</v>
          </cell>
        </row>
        <row r="306">
          <cell r="A306" t="str">
            <v>KIT CAILLEBOTIS FV GEOMEMBRANE 18EH4,5*8</v>
          </cell>
          <cell r="B306" t="str">
            <v>PROTECTIONS_SANITAIRES</v>
          </cell>
          <cell r="C306" t="str">
            <v>SASKIT</v>
          </cell>
          <cell r="D306">
            <v>1416</v>
          </cell>
          <cell r="E306" t="str">
            <v>pc</v>
          </cell>
          <cell r="F306" t="str">
            <v>-</v>
          </cell>
        </row>
        <row r="307">
          <cell r="A307" t="str">
            <v>KIT CAILLEBOTIS FV GEOMEMBRANE 20EH8*5</v>
          </cell>
          <cell r="B307" t="str">
            <v>PROTECTIONS_SANITAIRES</v>
          </cell>
          <cell r="C307" t="str">
            <v>SASKIT</v>
          </cell>
          <cell r="D307">
            <v>1670.24</v>
          </cell>
          <cell r="E307" t="str">
            <v>pc</v>
          </cell>
          <cell r="F307" t="str">
            <v>-</v>
          </cell>
        </row>
        <row r="308">
          <cell r="F308" t="str">
            <v>-</v>
          </cell>
        </row>
        <row r="309">
          <cell r="A309" t="str">
            <v>Vis penture</v>
          </cell>
          <cell r="B309" t="str">
            <v>QUINCAILLERIE</v>
          </cell>
          <cell r="C309" t="str">
            <v>FOUSSIER</v>
          </cell>
          <cell r="D309">
            <v>0.37119999999999997</v>
          </cell>
          <cell r="E309" t="str">
            <v>pc</v>
          </cell>
          <cell r="F309" t="str">
            <v>-</v>
          </cell>
        </row>
        <row r="310">
          <cell r="A310" t="str">
            <v>vis inox 50</v>
          </cell>
          <cell r="B310" t="str">
            <v>QUINCAILLERIE</v>
          </cell>
          <cell r="C310" t="str">
            <v>FOUSSIER</v>
          </cell>
          <cell r="D310">
            <v>0.11515</v>
          </cell>
          <cell r="E310" t="str">
            <v>pc</v>
          </cell>
          <cell r="F310" t="str">
            <v>-</v>
          </cell>
        </row>
        <row r="311">
          <cell r="A311" t="str">
            <v>vis inox 70</v>
          </cell>
          <cell r="B311" t="str">
            <v>QUINCAILLERIE</v>
          </cell>
          <cell r="C311" t="str">
            <v>FOUSSIER</v>
          </cell>
          <cell r="D311">
            <v>0.187</v>
          </cell>
          <cell r="E311" t="str">
            <v>pc</v>
          </cell>
          <cell r="F311" t="str">
            <v>-</v>
          </cell>
        </row>
        <row r="312">
          <cell r="A312" t="str">
            <v>clous inox</v>
          </cell>
          <cell r="B312" t="str">
            <v>QUINCAILLERIE</v>
          </cell>
          <cell r="D312">
            <v>0.15</v>
          </cell>
          <cell r="E312" t="str">
            <v>pc</v>
          </cell>
        </row>
        <row r="313">
          <cell r="A313" t="str">
            <v>vis inox 6/100 spéciale</v>
          </cell>
          <cell r="B313" t="str">
            <v>QUINCAILLERIE</v>
          </cell>
          <cell r="D313">
            <v>0.6</v>
          </cell>
          <cell r="E313" t="str">
            <v>pc</v>
          </cell>
          <cell r="F313" t="str">
            <v>-</v>
          </cell>
        </row>
        <row r="314">
          <cell r="A314" t="str">
            <v>vis inox 100</v>
          </cell>
          <cell r="B314" t="str">
            <v>QUINCAILLERIE</v>
          </cell>
          <cell r="C314" t="str">
            <v>FOUSSIER</v>
          </cell>
          <cell r="D314">
            <v>0.39483333333333337</v>
          </cell>
          <cell r="E314" t="str">
            <v>pc</v>
          </cell>
          <cell r="F314" t="str">
            <v>-</v>
          </cell>
        </row>
        <row r="315">
          <cell r="A315" t="str">
            <v>vis inox 120</v>
          </cell>
          <cell r="B315" t="str">
            <v>QUINCAILLERIE</v>
          </cell>
          <cell r="C315" t="str">
            <v>FOUSSIER</v>
          </cell>
          <cell r="D315">
            <v>0.4738</v>
          </cell>
          <cell r="E315" t="str">
            <v>pc</v>
          </cell>
          <cell r="F315" t="str">
            <v>-</v>
          </cell>
        </row>
        <row r="316">
          <cell r="A316" t="str">
            <v>Réduction 50-40</v>
          </cell>
          <cell r="B316" t="str">
            <v>REDUCTIONS</v>
          </cell>
          <cell r="C316" t="str">
            <v>PUM</v>
          </cell>
          <cell r="D316">
            <v>0.75</v>
          </cell>
          <cell r="E316" t="str">
            <v>pc</v>
          </cell>
          <cell r="F316" t="str">
            <v>-</v>
          </cell>
        </row>
        <row r="317">
          <cell r="A317" t="str">
            <v>Réduction 63-50</v>
          </cell>
          <cell r="B317" t="str">
            <v>REDUCTIONS</v>
          </cell>
          <cell r="C317" t="str">
            <v>PUM</v>
          </cell>
          <cell r="D317">
            <v>3.04</v>
          </cell>
          <cell r="E317" t="str">
            <v>pc</v>
          </cell>
          <cell r="F317" t="str">
            <v>-</v>
          </cell>
        </row>
        <row r="318">
          <cell r="A318" t="str">
            <v>Réduction 100-50</v>
          </cell>
          <cell r="B318" t="str">
            <v>REDUCTIONS</v>
          </cell>
          <cell r="C318" t="str">
            <v>PUM</v>
          </cell>
          <cell r="D318">
            <v>3.04</v>
          </cell>
          <cell r="E318" t="str">
            <v>pc</v>
          </cell>
          <cell r="F318" t="str">
            <v>-</v>
          </cell>
        </row>
        <row r="319">
          <cell r="A319" t="str">
            <v>Réduction 100-63</v>
          </cell>
          <cell r="B319" t="str">
            <v>REDUCTIONS</v>
          </cell>
          <cell r="C319" t="str">
            <v>PUM</v>
          </cell>
          <cell r="D319">
            <v>3.6</v>
          </cell>
          <cell r="E319" t="str">
            <v>pc</v>
          </cell>
          <cell r="F319" t="str">
            <v>-</v>
          </cell>
        </row>
        <row r="320">
          <cell r="A320" t="str">
            <v>Réduction 100-80</v>
          </cell>
          <cell r="B320" t="str">
            <v>REDUCTIONS</v>
          </cell>
          <cell r="C320" t="str">
            <v>PUM</v>
          </cell>
          <cell r="D320">
            <v>3.21</v>
          </cell>
          <cell r="E320" t="str">
            <v>pc</v>
          </cell>
          <cell r="F320" t="str">
            <v>-</v>
          </cell>
        </row>
        <row r="321">
          <cell r="A321" t="str">
            <v>Réduction 110-100</v>
          </cell>
          <cell r="B321" t="str">
            <v>REDUCTIONS</v>
          </cell>
          <cell r="C321" t="str">
            <v>PUM</v>
          </cell>
          <cell r="D321">
            <v>4.03</v>
          </cell>
          <cell r="E321" t="str">
            <v>pc</v>
          </cell>
          <cell r="F321" t="str">
            <v>-</v>
          </cell>
        </row>
        <row r="322">
          <cell r="A322" t="str">
            <v>regard pluviale béton 25 x 25</v>
          </cell>
          <cell r="B322" t="str">
            <v>REGARDS_ BETON</v>
          </cell>
          <cell r="C322" t="str">
            <v>PUM</v>
          </cell>
          <cell r="D322">
            <v>10.98</v>
          </cell>
          <cell r="E322" t="str">
            <v>pc</v>
          </cell>
          <cell r="F322" t="str">
            <v>-</v>
          </cell>
        </row>
        <row r="323">
          <cell r="A323" t="str">
            <v>rehausse béton 25 x 25</v>
          </cell>
          <cell r="B323" t="str">
            <v>REGARDS_ BETON</v>
          </cell>
          <cell r="C323" t="str">
            <v>PUM</v>
          </cell>
          <cell r="D323">
            <v>8.93</v>
          </cell>
          <cell r="E323" t="str">
            <v>pc</v>
          </cell>
          <cell r="F323" t="str">
            <v>-</v>
          </cell>
        </row>
        <row r="324">
          <cell r="A324" t="str">
            <v>couvercle pour boite pluviale béton 25 x 25</v>
          </cell>
          <cell r="B324" t="str">
            <v>REGARDS_ BETON</v>
          </cell>
          <cell r="C324" t="str">
            <v>PUM</v>
          </cell>
          <cell r="D324">
            <v>4.2</v>
          </cell>
          <cell r="E324" t="str">
            <v>pc</v>
          </cell>
          <cell r="F324" t="str">
            <v>-</v>
          </cell>
        </row>
        <row r="325">
          <cell r="A325" t="str">
            <v>regard béton flasque plastique 30 x30</v>
          </cell>
          <cell r="B325" t="str">
            <v>REGARDS_ BETON</v>
          </cell>
          <cell r="C325" t="str">
            <v>PUM</v>
          </cell>
          <cell r="D325">
            <v>13.28</v>
          </cell>
          <cell r="E325" t="str">
            <v>pc</v>
          </cell>
          <cell r="F325" t="str">
            <v>-</v>
          </cell>
        </row>
        <row r="326">
          <cell r="A326" t="str">
            <v>Couvercle pr boite pluviale 30 x30</v>
          </cell>
          <cell r="B326" t="str">
            <v>REGARDS_ BETON</v>
          </cell>
          <cell r="C326" t="str">
            <v>PUM</v>
          </cell>
          <cell r="D326">
            <v>4.8</v>
          </cell>
          <cell r="E326" t="str">
            <v>pc</v>
          </cell>
          <cell r="F326" t="str">
            <v>-</v>
          </cell>
        </row>
        <row r="327">
          <cell r="A327" t="str">
            <v>KIT RELEVAGE 3 VOIES DIAM 63</v>
          </cell>
          <cell r="B327" t="str">
            <v>REGARDS_ET_REPARTITEURS</v>
          </cell>
          <cell r="C327" t="str">
            <v>SASKIT</v>
          </cell>
          <cell r="D327">
            <v>177.23</v>
          </cell>
          <cell r="E327" t="str">
            <v>pc</v>
          </cell>
          <cell r="F327" t="str">
            <v>-</v>
          </cell>
        </row>
        <row r="328">
          <cell r="A328" t="str">
            <v>COUVERCLE AQUATIRIS POUR REGARD DIR01</v>
          </cell>
          <cell r="B328" t="str">
            <v>REGARDS_ET_REPARTITEURS</v>
          </cell>
          <cell r="C328" t="str">
            <v>SASKIT</v>
          </cell>
          <cell r="D328">
            <v>20</v>
          </cell>
          <cell r="E328" t="str">
            <v>pc</v>
          </cell>
          <cell r="F328" t="str">
            <v>-</v>
          </cell>
        </row>
        <row r="329">
          <cell r="A329" t="str">
            <v>REHAUSSE</v>
          </cell>
          <cell r="B329" t="str">
            <v>REGARDS_ET_REPARTITEURS</v>
          </cell>
          <cell r="C329" t="str">
            <v>SASKIT</v>
          </cell>
          <cell r="D329">
            <v>30</v>
          </cell>
          <cell r="E329" t="str">
            <v>pc</v>
          </cell>
          <cell r="F329" t="str">
            <v>-</v>
          </cell>
        </row>
        <row r="330">
          <cell r="A330" t="str">
            <v>COUVERCLE AQUATIRIS POUR REGARD PE</v>
          </cell>
          <cell r="B330" t="str">
            <v>REGARDS_ET_REPARTITEURS</v>
          </cell>
          <cell r="C330" t="str">
            <v>SASKIT</v>
          </cell>
          <cell r="D330">
            <v>34.200000000000003</v>
          </cell>
          <cell r="E330" t="str">
            <v>pc</v>
          </cell>
          <cell r="F330" t="str">
            <v>-</v>
          </cell>
        </row>
        <row r="331">
          <cell r="A331" t="str">
            <v>COUVERCLE REGARD GRAVITAIRE DOUBLE SORTIE</v>
          </cell>
          <cell r="B331" t="str">
            <v>REGARDS_ET_REPARTITEURS</v>
          </cell>
          <cell r="C331" t="str">
            <v>SASKIT</v>
          </cell>
          <cell r="D331">
            <v>36</v>
          </cell>
          <cell r="E331" t="str">
            <v>pc</v>
          </cell>
          <cell r="F331" t="str">
            <v>-</v>
          </cell>
        </row>
        <row r="332">
          <cell r="A332" t="str">
            <v>REHAUSSE REGARD</v>
          </cell>
          <cell r="B332" t="str">
            <v>REGARDS_ET_REPARTITEURS</v>
          </cell>
          <cell r="C332" t="str">
            <v>SASKIT</v>
          </cell>
          <cell r="D332">
            <v>37.5</v>
          </cell>
          <cell r="E332" t="str">
            <v>pc</v>
          </cell>
          <cell r="F332" t="str">
            <v>-</v>
          </cell>
        </row>
        <row r="333">
          <cell r="A333" t="str">
            <v>REGARD DE SORTIE SANS FOND (ZRV)</v>
          </cell>
          <cell r="B333" t="str">
            <v>REGARDS_ET_REPARTITEURS</v>
          </cell>
          <cell r="C333" t="str">
            <v>SASKIT</v>
          </cell>
          <cell r="D333">
            <v>50</v>
          </cell>
          <cell r="E333" t="str">
            <v>pc</v>
          </cell>
          <cell r="F333" t="str">
            <v>-</v>
          </cell>
        </row>
        <row r="334">
          <cell r="A334" t="str">
            <v>REPARTITEUR</v>
          </cell>
          <cell r="B334" t="str">
            <v>REGARDS_ET_REPARTITEURS</v>
          </cell>
          <cell r="C334" t="str">
            <v>SASKIT</v>
          </cell>
          <cell r="D334">
            <v>50</v>
          </cell>
          <cell r="E334" t="str">
            <v>pc</v>
          </cell>
          <cell r="F334" t="str">
            <v>-</v>
          </cell>
        </row>
        <row r="335">
          <cell r="A335" t="str">
            <v>REGARD HEXAGONAL NON PERCE  AVEC COUVERCLE</v>
          </cell>
          <cell r="B335" t="str">
            <v>REGARDS_ET_REPARTITEURS</v>
          </cell>
          <cell r="C335" t="str">
            <v>SASKIT</v>
          </cell>
          <cell r="D335">
            <v>66</v>
          </cell>
          <cell r="E335" t="str">
            <v>pc</v>
          </cell>
          <cell r="F335" t="str">
            <v>-</v>
          </cell>
        </row>
        <row r="336">
          <cell r="A336" t="str">
            <v>REGARD CARRE AVEC COUVERCLE</v>
          </cell>
          <cell r="B336" t="str">
            <v>REGARDS_ET_REPARTITEURS</v>
          </cell>
          <cell r="C336" t="str">
            <v>SASKIT</v>
          </cell>
          <cell r="D336">
            <v>91.8</v>
          </cell>
          <cell r="E336" t="str">
            <v>pc</v>
          </cell>
          <cell r="F336" t="str">
            <v>-</v>
          </cell>
        </row>
        <row r="337">
          <cell r="A337" t="str">
            <v>REGARD DE COLLECTE AVEC COUVERCLE</v>
          </cell>
          <cell r="B337" t="str">
            <v>REGARDS_ET_REPARTITEURS</v>
          </cell>
          <cell r="C337" t="str">
            <v>SASKIT</v>
          </cell>
          <cell r="D337">
            <v>99</v>
          </cell>
          <cell r="E337" t="str">
            <v>pc</v>
          </cell>
          <cell r="F337" t="str">
            <v>-</v>
          </cell>
        </row>
        <row r="338">
          <cell r="A338" t="str">
            <v>KIT DE REPARTITION</v>
          </cell>
          <cell r="B338" t="str">
            <v>REGARDS_ET_REPARTITEURS</v>
          </cell>
          <cell r="C338" t="str">
            <v>SASKIT</v>
          </cell>
          <cell r="D338">
            <v>112.15</v>
          </cell>
          <cell r="E338" t="str">
            <v>pc</v>
          </cell>
          <cell r="F338" t="str">
            <v>-</v>
          </cell>
        </row>
        <row r="339">
          <cell r="A339" t="str">
            <v>Répartiteurs (la paire)</v>
          </cell>
          <cell r="B339" t="str">
            <v>REGARDS_ET_REPARTITEURS</v>
          </cell>
          <cell r="C339" t="str">
            <v>SASKIT</v>
          </cell>
          <cell r="D339">
            <v>112.15</v>
          </cell>
          <cell r="E339" t="str">
            <v>pc</v>
          </cell>
          <cell r="F339" t="str">
            <v>-</v>
          </cell>
        </row>
        <row r="340">
          <cell r="A340" t="str">
            <v>KIT FV RELEVAGE VANGUI50</v>
          </cell>
          <cell r="B340" t="str">
            <v>REGARDS_ET_REPARTITEURS</v>
          </cell>
          <cell r="C340" t="str">
            <v>SASKIT</v>
          </cell>
          <cell r="D340">
            <v>121.1</v>
          </cell>
          <cell r="E340" t="str">
            <v>pc</v>
          </cell>
          <cell r="F340" t="str">
            <v>-</v>
          </cell>
        </row>
        <row r="341">
          <cell r="A341" t="str">
            <v>regard pression DIR 01 guillotines</v>
          </cell>
          <cell r="B341" t="str">
            <v>REGARDS_ET_REPARTITEURS</v>
          </cell>
          <cell r="C341" t="str">
            <v>SASKIT</v>
          </cell>
          <cell r="D341">
            <v>120.5</v>
          </cell>
          <cell r="E341" t="str">
            <v>pc</v>
          </cell>
          <cell r="F341" t="str">
            <v>-</v>
          </cell>
        </row>
        <row r="342">
          <cell r="A342" t="str">
            <v>KIT RELEVAGE 3 VOIES DIAM 50</v>
          </cell>
          <cell r="B342" t="str">
            <v>REGARDS_ET_REPARTITEURS</v>
          </cell>
          <cell r="C342" t="str">
            <v>SASKIT</v>
          </cell>
          <cell r="D342">
            <v>158.16999999999999</v>
          </cell>
          <cell r="E342" t="str">
            <v>pc</v>
          </cell>
          <cell r="F342" t="str">
            <v>-</v>
          </cell>
        </row>
        <row r="343">
          <cell r="A343" t="str">
            <v>REGARD DE COLLECTE+KIT MISE EN CHARGE</v>
          </cell>
          <cell r="B343" t="str">
            <v>REGARDS_ET_REPARTITEURS</v>
          </cell>
          <cell r="C343" t="str">
            <v>SASKIT</v>
          </cell>
          <cell r="D343">
            <v>164.33</v>
          </cell>
          <cell r="E343" t="str">
            <v>pc</v>
          </cell>
          <cell r="F343" t="str">
            <v>-</v>
          </cell>
        </row>
        <row r="344">
          <cell r="A344" t="str">
            <v>regard de sortie</v>
          </cell>
          <cell r="B344" t="str">
            <v>REGARDS_ET_REPARTITEURS</v>
          </cell>
          <cell r="C344" t="str">
            <v>SASKIT</v>
          </cell>
          <cell r="D344">
            <v>164.33</v>
          </cell>
          <cell r="E344" t="str">
            <v>pc</v>
          </cell>
          <cell r="F344" t="str">
            <v>-</v>
          </cell>
        </row>
        <row r="345">
          <cell r="A345" t="str">
            <v>KIT FV RELEVAGE VANGUI63</v>
          </cell>
          <cell r="B345" t="str">
            <v>REGARDS_ET_REPARTITEURS</v>
          </cell>
          <cell r="C345" t="str">
            <v>SASKIT</v>
          </cell>
          <cell r="D345">
            <v>167.08</v>
          </cell>
          <cell r="E345" t="str">
            <v>pc</v>
          </cell>
          <cell r="F345" t="str">
            <v>-</v>
          </cell>
        </row>
        <row r="346">
          <cell r="A346" t="str">
            <v>KIT GRAVITAIRE PELLE INOX</v>
          </cell>
          <cell r="B346" t="str">
            <v>REGARDS_ET_REPARTITEURS</v>
          </cell>
          <cell r="C346" t="str">
            <v>SASKIT</v>
          </cell>
          <cell r="D346">
            <v>167.89</v>
          </cell>
          <cell r="E346" t="str">
            <v>pc</v>
          </cell>
          <cell r="F346" t="str">
            <v>-</v>
          </cell>
        </row>
        <row r="347">
          <cell r="A347" t="str">
            <v>KIT FV GRAVITAIRE  vannes guillotines 110</v>
          </cell>
          <cell r="B347" t="str">
            <v>REGARDS_ET_REPARTITEURS</v>
          </cell>
          <cell r="C347" t="str">
            <v>SASKIT</v>
          </cell>
          <cell r="D347">
            <v>174.48</v>
          </cell>
          <cell r="E347" t="str">
            <v>pc</v>
          </cell>
          <cell r="F347" t="str">
            <v>-</v>
          </cell>
        </row>
        <row r="348">
          <cell r="A348" t="str">
            <v>KIT RELEVAGE 3 VOIES MOTORISÉE DIAM 50 AVEC HORLOGE</v>
          </cell>
          <cell r="B348" t="str">
            <v>REGARDS_ET_REPARTITEURS</v>
          </cell>
          <cell r="C348" t="str">
            <v>SASKIT</v>
          </cell>
          <cell r="D348">
            <v>494.11</v>
          </cell>
          <cell r="E348" t="str">
            <v>pc</v>
          </cell>
          <cell r="F348" t="str">
            <v>-</v>
          </cell>
        </row>
        <row r="349">
          <cell r="A349" t="str">
            <v>KIT RELEVAGE 3 VOIES MOTORISEE DIAM 63 AVEC HORLOGE</v>
          </cell>
          <cell r="B349" t="str">
            <v>REGARDS_ET_REPARTITEURS</v>
          </cell>
          <cell r="C349" t="str">
            <v>SASKIT</v>
          </cell>
          <cell r="D349">
            <v>520.05999999999995</v>
          </cell>
          <cell r="E349" t="str">
            <v>pc</v>
          </cell>
          <cell r="F349" t="str">
            <v>-</v>
          </cell>
        </row>
        <row r="350">
          <cell r="A350" t="str">
            <v>NSPR-1800</v>
          </cell>
          <cell r="B350" t="str">
            <v>RELEVAGE</v>
          </cell>
          <cell r="C350" t="str">
            <v>SASKIT</v>
          </cell>
          <cell r="D350">
            <v>879</v>
          </cell>
          <cell r="E350" t="str">
            <v>pc</v>
          </cell>
          <cell r="F350" t="str">
            <v>-</v>
          </cell>
        </row>
        <row r="351">
          <cell r="A351" t="str">
            <v>ECSPR-900</v>
          </cell>
          <cell r="B351" t="str">
            <v>RELEVAGE</v>
          </cell>
          <cell r="C351" t="str">
            <v>SASKIT</v>
          </cell>
          <cell r="D351">
            <v>369</v>
          </cell>
          <cell r="E351" t="str">
            <v>pc</v>
          </cell>
          <cell r="F351" t="str">
            <v>-</v>
          </cell>
        </row>
        <row r="352">
          <cell r="A352" t="str">
            <v>ECSPR-1200</v>
          </cell>
          <cell r="B352" t="str">
            <v>RELEVAGE</v>
          </cell>
          <cell r="C352" t="str">
            <v>SASKIT</v>
          </cell>
          <cell r="D352">
            <v>399</v>
          </cell>
          <cell r="E352" t="str">
            <v>pc</v>
          </cell>
          <cell r="F352" t="str">
            <v>-</v>
          </cell>
        </row>
        <row r="353">
          <cell r="A353" t="str">
            <v>ECSPR-1500</v>
          </cell>
          <cell r="B353" t="str">
            <v>RELEVAGE</v>
          </cell>
          <cell r="C353" t="str">
            <v>SASKIT</v>
          </cell>
          <cell r="D353">
            <v>459</v>
          </cell>
          <cell r="E353" t="str">
            <v>pc</v>
          </cell>
          <cell r="F353" t="str">
            <v>-</v>
          </cell>
        </row>
        <row r="354">
          <cell r="A354" t="str">
            <v>ECSPR-1800</v>
          </cell>
          <cell r="B354" t="str">
            <v>RELEVAGE</v>
          </cell>
          <cell r="C354" t="str">
            <v>SASKIT</v>
          </cell>
          <cell r="D354">
            <v>499</v>
          </cell>
          <cell r="E354" t="str">
            <v>pc</v>
          </cell>
          <cell r="F354" t="str">
            <v>-</v>
          </cell>
        </row>
        <row r="355">
          <cell r="A355" t="str">
            <v>ECSPR-2100</v>
          </cell>
          <cell r="B355" t="str">
            <v>RELEVAGE</v>
          </cell>
          <cell r="C355" t="str">
            <v>SASKIT</v>
          </cell>
          <cell r="D355">
            <v>559</v>
          </cell>
          <cell r="E355" t="str">
            <v>pc</v>
          </cell>
          <cell r="F355" t="str">
            <v>-</v>
          </cell>
        </row>
        <row r="356">
          <cell r="A356" t="str">
            <v>SPR-900-50</v>
          </cell>
          <cell r="B356" t="str">
            <v>RELEVAGE</v>
          </cell>
          <cell r="C356" t="str">
            <v>SASKIT</v>
          </cell>
          <cell r="D356">
            <v>669</v>
          </cell>
          <cell r="E356" t="str">
            <v>pc</v>
          </cell>
          <cell r="F356" t="str">
            <v>-</v>
          </cell>
        </row>
        <row r="357">
          <cell r="A357" t="str">
            <v>SPR-1500-50</v>
          </cell>
          <cell r="B357" t="str">
            <v>RELEVAGE</v>
          </cell>
          <cell r="C357" t="str">
            <v>SASKIT</v>
          </cell>
          <cell r="D357">
            <v>729</v>
          </cell>
          <cell r="E357" t="str">
            <v>pc</v>
          </cell>
          <cell r="F357" t="str">
            <v>-</v>
          </cell>
        </row>
        <row r="358">
          <cell r="A358" t="str">
            <v>SPR-1200-50</v>
          </cell>
          <cell r="B358" t="str">
            <v>RELEVAGE</v>
          </cell>
          <cell r="C358" t="str">
            <v>SASKIT</v>
          </cell>
          <cell r="D358">
            <v>699</v>
          </cell>
          <cell r="E358" t="str">
            <v>pc</v>
          </cell>
        </row>
        <row r="359">
          <cell r="A359" t="str">
            <v>NSPR-900</v>
          </cell>
          <cell r="B359" t="str">
            <v>RELEVAGE</v>
          </cell>
          <cell r="C359" t="str">
            <v>SASKIT</v>
          </cell>
          <cell r="D359">
            <v>755.67</v>
          </cell>
          <cell r="E359" t="str">
            <v>pc</v>
          </cell>
          <cell r="F359" t="str">
            <v>-</v>
          </cell>
        </row>
        <row r="360">
          <cell r="A360" t="str">
            <v>SPR-1800-50</v>
          </cell>
          <cell r="B360" t="str">
            <v>RELEVAGE</v>
          </cell>
          <cell r="C360" t="str">
            <v>SASKIT</v>
          </cell>
          <cell r="D360">
            <v>759</v>
          </cell>
          <cell r="E360" t="str">
            <v>pc</v>
          </cell>
          <cell r="F360" t="str">
            <v>-</v>
          </cell>
        </row>
        <row r="361">
          <cell r="A361" t="str">
            <v>SPR-900-63</v>
          </cell>
          <cell r="B361" t="str">
            <v>RELEVAGE</v>
          </cell>
          <cell r="C361" t="str">
            <v>SASKIT</v>
          </cell>
          <cell r="D361">
            <v>785.7</v>
          </cell>
          <cell r="E361" t="str">
            <v>pc</v>
          </cell>
          <cell r="F361" t="str">
            <v>-</v>
          </cell>
        </row>
        <row r="362">
          <cell r="A362" t="str">
            <v>SPR-2100-50</v>
          </cell>
          <cell r="B362" t="str">
            <v>RELEVAGE</v>
          </cell>
          <cell r="C362" t="str">
            <v>SASKIT</v>
          </cell>
          <cell r="D362">
            <v>789</v>
          </cell>
          <cell r="E362" t="str">
            <v>pc</v>
          </cell>
          <cell r="F362" t="str">
            <v>-</v>
          </cell>
        </row>
        <row r="363">
          <cell r="A363" t="str">
            <v>SPR-1200-63</v>
          </cell>
          <cell r="B363" t="str">
            <v>RELEVAGE</v>
          </cell>
          <cell r="C363" t="str">
            <v>SASKIT</v>
          </cell>
          <cell r="D363">
            <v>815.3</v>
          </cell>
          <cell r="E363" t="str">
            <v>pc</v>
          </cell>
          <cell r="F363" t="str">
            <v>-</v>
          </cell>
        </row>
        <row r="364">
          <cell r="A364" t="str">
            <v>NSPR-1200</v>
          </cell>
          <cell r="B364" t="str">
            <v>RELEVAGE</v>
          </cell>
          <cell r="C364" t="str">
            <v>SASKIT</v>
          </cell>
          <cell r="D364">
            <v>819</v>
          </cell>
          <cell r="E364" t="str">
            <v>pc</v>
          </cell>
          <cell r="F364" t="str">
            <v>-</v>
          </cell>
        </row>
        <row r="365">
          <cell r="A365" t="str">
            <v>NSPR-1500</v>
          </cell>
          <cell r="B365" t="str">
            <v>RELEVAGE</v>
          </cell>
          <cell r="C365" t="str">
            <v>SASKIT</v>
          </cell>
          <cell r="D365">
            <v>849</v>
          </cell>
          <cell r="E365" t="str">
            <v>pc</v>
          </cell>
          <cell r="F365" t="str">
            <v>-</v>
          </cell>
        </row>
        <row r="366">
          <cell r="A366" t="str">
            <v>SPR-1500-63</v>
          </cell>
          <cell r="B366" t="str">
            <v>RELEVAGE</v>
          </cell>
          <cell r="C366" t="str">
            <v>SASKIT</v>
          </cell>
          <cell r="D366">
            <v>849</v>
          </cell>
          <cell r="E366" t="str">
            <v>pc</v>
          </cell>
          <cell r="F366" t="str">
            <v>-</v>
          </cell>
        </row>
        <row r="367">
          <cell r="A367" t="str">
            <v>SPR-1800-63</v>
          </cell>
          <cell r="B367" t="str">
            <v>RELEVAGE</v>
          </cell>
          <cell r="C367" t="str">
            <v>SASKIT</v>
          </cell>
          <cell r="D367">
            <v>879</v>
          </cell>
          <cell r="E367" t="str">
            <v>pc</v>
          </cell>
          <cell r="F367" t="str">
            <v>-</v>
          </cell>
        </row>
        <row r="368">
          <cell r="A368" t="str">
            <v>NSPR-1200-PA</v>
          </cell>
          <cell r="B368" t="str">
            <v>RELEVAGE</v>
          </cell>
          <cell r="C368" t="str">
            <v>SASKIT</v>
          </cell>
          <cell r="D368">
            <v>899</v>
          </cell>
          <cell r="E368" t="str">
            <v>pc</v>
          </cell>
          <cell r="F368" t="str">
            <v>-</v>
          </cell>
        </row>
        <row r="369">
          <cell r="A369" t="str">
            <v>SPR-2100-63</v>
          </cell>
          <cell r="B369" t="str">
            <v>RELEVAGE</v>
          </cell>
          <cell r="C369" t="str">
            <v>SASKIT</v>
          </cell>
          <cell r="D369">
            <v>909</v>
          </cell>
          <cell r="E369" t="str">
            <v>pc</v>
          </cell>
          <cell r="F369" t="str">
            <v>-</v>
          </cell>
        </row>
        <row r="370">
          <cell r="A370" t="str">
            <v>NSPR-2100</v>
          </cell>
          <cell r="B370" t="str">
            <v>RELEVAGE</v>
          </cell>
          <cell r="C370" t="str">
            <v>SASKIT</v>
          </cell>
          <cell r="D370">
            <v>910</v>
          </cell>
          <cell r="E370" t="str">
            <v>pc</v>
          </cell>
          <cell r="F370" t="str">
            <v>-</v>
          </cell>
        </row>
        <row r="371">
          <cell r="A371" t="str">
            <v>NSPR-1500-PA</v>
          </cell>
          <cell r="B371" t="str">
            <v>RELEVAGE</v>
          </cell>
          <cell r="C371" t="str">
            <v>SASKIT</v>
          </cell>
          <cell r="D371">
            <v>929</v>
          </cell>
          <cell r="E371" t="str">
            <v>pc</v>
          </cell>
          <cell r="F371" t="str">
            <v>-</v>
          </cell>
        </row>
        <row r="372">
          <cell r="A372" t="str">
            <v>NSPR-1800-PA</v>
          </cell>
          <cell r="B372" t="str">
            <v>RELEVAGE</v>
          </cell>
          <cell r="C372" t="str">
            <v>SASKIT</v>
          </cell>
          <cell r="D372">
            <v>990</v>
          </cell>
          <cell r="E372" t="str">
            <v>pc</v>
          </cell>
          <cell r="F372" t="str">
            <v>-</v>
          </cell>
        </row>
        <row r="373">
          <cell r="A373" t="str">
            <v>NSPR-2100-PA</v>
          </cell>
          <cell r="B373" t="str">
            <v>RELEVAGE</v>
          </cell>
          <cell r="C373" t="str">
            <v>SASKIT</v>
          </cell>
          <cell r="D373">
            <v>1049</v>
          </cell>
          <cell r="E373" t="str">
            <v>pc</v>
          </cell>
          <cell r="F373" t="str">
            <v>-</v>
          </cell>
        </row>
        <row r="374">
          <cell r="A374" t="str">
            <v>Tube drain DIA 100 CR4</v>
          </cell>
          <cell r="B374" t="str">
            <v>TUBES</v>
          </cell>
          <cell r="C374" t="str">
            <v>PUM</v>
          </cell>
          <cell r="D374">
            <v>1.99</v>
          </cell>
          <cell r="E374" t="str">
            <v>ml</v>
          </cell>
          <cell r="F374" t="str">
            <v>-</v>
          </cell>
        </row>
        <row r="375">
          <cell r="A375" t="str">
            <v>Tube DIA 100</v>
          </cell>
          <cell r="B375" t="str">
            <v>TUBES</v>
          </cell>
          <cell r="C375" t="str">
            <v>PUM</v>
          </cell>
          <cell r="D375">
            <v>1.89</v>
          </cell>
          <cell r="E375" t="str">
            <v>ml</v>
          </cell>
          <cell r="F375" t="str">
            <v>-</v>
          </cell>
        </row>
        <row r="376">
          <cell r="A376" t="str">
            <v>Tube 100 CR 4</v>
          </cell>
          <cell r="B376" t="str">
            <v>TUBES</v>
          </cell>
          <cell r="C376" t="str">
            <v>PUM</v>
          </cell>
          <cell r="D376">
            <v>2.27</v>
          </cell>
          <cell r="E376" t="str">
            <v>ml</v>
          </cell>
          <cell r="F376" t="str">
            <v>-</v>
          </cell>
        </row>
        <row r="377">
          <cell r="A377" t="str">
            <v>Tube 100 CR 8</v>
          </cell>
          <cell r="B377" t="str">
            <v>TUBES</v>
          </cell>
          <cell r="C377" t="str">
            <v>PUM</v>
          </cell>
          <cell r="D377">
            <v>2.5</v>
          </cell>
          <cell r="E377" t="str">
            <v>ml</v>
          </cell>
          <cell r="F377" t="str">
            <v>-</v>
          </cell>
        </row>
        <row r="378">
          <cell r="A378" t="str">
            <v>Joint forsheda bacs additionnels</v>
          </cell>
          <cell r="C378" t="str">
            <v>SASKIT</v>
          </cell>
          <cell r="D378">
            <v>4.42</v>
          </cell>
          <cell r="E378" t="str">
            <v>pc</v>
          </cell>
          <cell r="F378" t="str">
            <v>-</v>
          </cell>
        </row>
        <row r="379">
          <cell r="A379" t="str">
            <v>Bouchons + manchons pour BACS</v>
          </cell>
          <cell r="C379" t="str">
            <v>SASKIT</v>
          </cell>
          <cell r="D379">
            <v>4.6100000000000003</v>
          </cell>
          <cell r="E379" t="str">
            <v>pc</v>
          </cell>
          <cell r="F379" t="str">
            <v>-</v>
          </cell>
        </row>
        <row r="380">
          <cell r="A380" t="str">
            <v>barre PVC dia 50</v>
          </cell>
          <cell r="C380" t="str">
            <v>SASKIT</v>
          </cell>
          <cell r="D380">
            <v>5.85</v>
          </cell>
          <cell r="E380" t="str">
            <v>pc</v>
          </cell>
          <cell r="F380" t="str">
            <v>-</v>
          </cell>
        </row>
        <row r="381">
          <cell r="A381" t="str">
            <v>rehausse béton</v>
          </cell>
          <cell r="C381" t="str">
            <v>SASKIT</v>
          </cell>
          <cell r="D381">
            <v>6.2</v>
          </cell>
          <cell r="E381" t="str">
            <v>pc</v>
          </cell>
          <cell r="F381" t="str">
            <v>-</v>
          </cell>
        </row>
        <row r="382">
          <cell r="A382" t="str">
            <v>Aération filtres</v>
          </cell>
          <cell r="C382" t="str">
            <v>SASKIT</v>
          </cell>
          <cell r="D382">
            <v>12</v>
          </cell>
          <cell r="E382" t="str">
            <v>pc</v>
          </cell>
          <cell r="F382" t="str">
            <v>-</v>
          </cell>
        </row>
        <row r="383">
          <cell r="A383" t="str">
            <v>raccord PE – PVC</v>
          </cell>
          <cell r="C383" t="str">
            <v>SASKIT</v>
          </cell>
          <cell r="D383">
            <v>15.77</v>
          </cell>
          <cell r="E383" t="str">
            <v>pc</v>
          </cell>
          <cell r="F383" t="str">
            <v>-</v>
          </cell>
        </row>
        <row r="384">
          <cell r="A384" t="str">
            <v>Aération pompe</v>
          </cell>
          <cell r="C384" t="str">
            <v>SASKIT</v>
          </cell>
          <cell r="D384">
            <v>19.27</v>
          </cell>
          <cell r="E384" t="str">
            <v>pc</v>
          </cell>
          <cell r="F384" t="str">
            <v>-</v>
          </cell>
        </row>
        <row r="385">
          <cell r="A385" t="str">
            <v>Graviers 2/4</v>
          </cell>
          <cell r="B385" t="str">
            <v>GRANULATS</v>
          </cell>
          <cell r="C385" t="str">
            <v>PIGEON</v>
          </cell>
          <cell r="D385">
            <v>40</v>
          </cell>
          <cell r="E385" t="str">
            <v>t</v>
          </cell>
        </row>
        <row r="386">
          <cell r="A386" t="str">
            <v>Graviers 4/6,3</v>
          </cell>
          <cell r="B386" t="str">
            <v>GRANULATS</v>
          </cell>
          <cell r="C386" t="str">
            <v>PIGEON</v>
          </cell>
          <cell r="D386">
            <v>30</v>
          </cell>
          <cell r="E386" t="str">
            <v>t</v>
          </cell>
        </row>
        <row r="387">
          <cell r="A387" t="str">
            <v>Sable filtrant</v>
          </cell>
          <cell r="B387" t="str">
            <v>GRANULATS</v>
          </cell>
          <cell r="C387" t="str">
            <v>PIGEON</v>
          </cell>
          <cell r="D387">
            <v>50</v>
          </cell>
          <cell r="E387" t="str">
            <v>t</v>
          </cell>
        </row>
        <row r="388">
          <cell r="A388" t="str">
            <v>Sable tranchée</v>
          </cell>
          <cell r="B388" t="str">
            <v>GRANULATS</v>
          </cell>
          <cell r="C388" t="str">
            <v>PIGEON</v>
          </cell>
          <cell r="D388">
            <v>20</v>
          </cell>
          <cell r="E388" t="str">
            <v>t</v>
          </cell>
        </row>
        <row r="389">
          <cell r="A389" t="str">
            <v>Graviers 6,3/10</v>
          </cell>
          <cell r="B389" t="str">
            <v>GRANULATS</v>
          </cell>
          <cell r="C389" t="str">
            <v>PIGEON</v>
          </cell>
          <cell r="D389">
            <v>30</v>
          </cell>
          <cell r="E389" t="str">
            <v>t</v>
          </cell>
        </row>
        <row r="390">
          <cell r="A390" t="str">
            <v>Graviers 16/31,5</v>
          </cell>
          <cell r="B390" t="str">
            <v>GRANULATS</v>
          </cell>
          <cell r="C390" t="str">
            <v>PIGEON</v>
          </cell>
          <cell r="D390">
            <v>30</v>
          </cell>
          <cell r="E390" t="str">
            <v>t</v>
          </cell>
        </row>
        <row r="391">
          <cell r="A391" t="str">
            <v>PARPAINGS 25*50*15</v>
          </cell>
          <cell r="B391" t="str">
            <v>BETON</v>
          </cell>
          <cell r="C391" t="str">
            <v>PIGEON</v>
          </cell>
          <cell r="D391">
            <v>2</v>
          </cell>
          <cell r="E391" t="str">
            <v>pc</v>
          </cell>
        </row>
        <row r="392">
          <cell r="A392" t="str">
            <v>PARPAINGS D'ANGLE</v>
          </cell>
          <cell r="B392" t="str">
            <v>BETON</v>
          </cell>
          <cell r="C392" t="str">
            <v>PIGEON</v>
          </cell>
          <cell r="D392">
            <v>2.1</v>
          </cell>
          <cell r="E392" t="str">
            <v>pc</v>
          </cell>
        </row>
        <row r="393">
          <cell r="A393" t="str">
            <v>PARPAINGS EN U (bloc linteau)</v>
          </cell>
          <cell r="B393" t="str">
            <v>BETON</v>
          </cell>
          <cell r="C393" t="str">
            <v>PIGEON</v>
          </cell>
          <cell r="D393">
            <v>1.9</v>
          </cell>
          <cell r="E393" t="str">
            <v>pc</v>
          </cell>
        </row>
        <row r="394">
          <cell r="A394" t="str">
            <v>Chevron PE 5*8</v>
          </cell>
          <cell r="B394" t="str">
            <v>PVC</v>
          </cell>
          <cell r="C394" t="str">
            <v>SASKIT</v>
          </cell>
          <cell r="D394">
            <v>5</v>
          </cell>
          <cell r="E394" t="str">
            <v>ml</v>
          </cell>
        </row>
        <row r="395">
          <cell r="A395" t="str">
            <v>Plaques PVC 1m</v>
          </cell>
          <cell r="B395" t="str">
            <v>PVC</v>
          </cell>
          <cell r="C395" t="str">
            <v>SASKIT</v>
          </cell>
          <cell r="D395">
            <v>17</v>
          </cell>
          <cell r="E395" t="str">
            <v>ml</v>
          </cell>
        </row>
        <row r="396">
          <cell r="A396" t="str">
            <v>Lame bois finition douglas 2,5 cm</v>
          </cell>
          <cell r="B396" t="str">
            <v>PVC</v>
          </cell>
          <cell r="C396" t="str">
            <v>SASKIT</v>
          </cell>
          <cell r="D396">
            <v>5</v>
          </cell>
          <cell r="E396" t="str">
            <v>ml</v>
          </cell>
        </row>
        <row r="397">
          <cell r="B397" t="str">
            <v>PVC</v>
          </cell>
          <cell r="C397" t="str">
            <v>SASKIT</v>
          </cell>
          <cell r="E397" t="str">
            <v>ml</v>
          </cell>
        </row>
        <row r="398">
          <cell r="B398" t="str">
            <v>PVC</v>
          </cell>
          <cell r="C398" t="str">
            <v>SASKIT</v>
          </cell>
        </row>
        <row r="399">
          <cell r="B399" t="str">
            <v>PVC</v>
          </cell>
          <cell r="C399" t="str">
            <v>SASKIT</v>
          </cell>
        </row>
        <row r="400">
          <cell r="B400" t="str">
            <v>PVC</v>
          </cell>
          <cell r="C400" t="str">
            <v>SASKIT</v>
          </cell>
        </row>
        <row r="401">
          <cell r="B401" t="str">
            <v>PVC</v>
          </cell>
          <cell r="C401" t="str">
            <v>SASKIT</v>
          </cell>
        </row>
        <row r="402">
          <cell r="B402" t="str">
            <v>PVC</v>
          </cell>
          <cell r="C402" t="str">
            <v>SASKIT</v>
          </cell>
        </row>
        <row r="403">
          <cell r="B403" t="str">
            <v>PVC</v>
          </cell>
          <cell r="C403" t="str">
            <v>SASKIT</v>
          </cell>
        </row>
      </sheetData>
      <sheetData sheetId="8" refreshError="1">
        <row r="2">
          <cell r="A2" t="str">
            <v>Fond de forme (sable)</v>
          </cell>
          <cell r="B2" t="str">
            <v>MP_CHARGEMENT</v>
          </cell>
          <cell r="C2" t="str">
            <v>m²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</row>
      </sheetData>
      <sheetData sheetId="9" refreshError="1">
        <row r="2">
          <cell r="A2" t="str">
            <v>Aération poste de relevage</v>
          </cell>
          <cell r="B2" t="str">
            <v>MOC_ALIM</v>
          </cell>
          <cell r="C2" t="str">
            <v>pc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</row>
        <row r="37">
          <cell r="A37" t="str">
            <v>Pose chevron PE</v>
          </cell>
          <cell r="B37" t="str">
            <v>MOC_Systèmes_Constructifs</v>
          </cell>
          <cell r="C37" t="str">
            <v>ml</v>
          </cell>
        </row>
        <row r="38">
          <cell r="A38" t="str">
            <v>Pose plaque PVC</v>
          </cell>
          <cell r="B38" t="str">
            <v>MOC_Systèmes_Constructifs</v>
          </cell>
          <cell r="C38" t="str">
            <v>ml</v>
          </cell>
        </row>
        <row r="39">
          <cell r="A39" t="str">
            <v>Pose cornière</v>
          </cell>
          <cell r="B39" t="str">
            <v>MOC_Systèmes_Constructifs</v>
          </cell>
          <cell r="C39" t="str">
            <v>ml</v>
          </cell>
        </row>
        <row r="40">
          <cell r="A40" t="str">
            <v>Pose CHEVRON CL4 Cadre 70/40</v>
          </cell>
          <cell r="B40" t="str">
            <v>MOC_Systèmes_Constructifs</v>
          </cell>
          <cell r="C40" t="str">
            <v>ml</v>
          </cell>
        </row>
        <row r="41">
          <cell r="A41" t="str">
            <v>Pose bastaings douglas</v>
          </cell>
          <cell r="B41" t="str">
            <v>MOC_Systèmes_Constructifs</v>
          </cell>
          <cell r="C41" t="str">
            <v>ml</v>
          </cell>
        </row>
        <row r="42">
          <cell r="A42" t="str">
            <v>Pose CHEVRON milieu</v>
          </cell>
          <cell r="B42" t="str">
            <v>MOC_Systèmes_Constructifs</v>
          </cell>
          <cell r="C42" t="str">
            <v>ml</v>
          </cell>
        </row>
        <row r="43">
          <cell r="A43" t="str">
            <v xml:space="preserve"> Pose delta MS</v>
          </cell>
          <cell r="B43" t="str">
            <v>MOC_Systèmes_Constructifs</v>
          </cell>
          <cell r="C43" t="str">
            <v>ml</v>
          </cell>
        </row>
        <row r="44">
          <cell r="A44" t="str">
            <v>Gabion sous bastaings</v>
          </cell>
          <cell r="B44" t="str">
            <v>MOC_Systèmes_Constructifs</v>
          </cell>
          <cell r="C44" t="str">
            <v>ml</v>
          </cell>
        </row>
        <row r="45">
          <cell r="A45" t="str">
            <v>Gabion sous traverses</v>
          </cell>
          <cell r="B45" t="str">
            <v>MOC_Systèmes_Constructifs</v>
          </cell>
          <cell r="C45" t="str">
            <v>ml</v>
          </cell>
        </row>
        <row r="46">
          <cell r="A46" t="str">
            <v>passage membrane collage</v>
          </cell>
          <cell r="B46" t="str">
            <v>MOC_Systèmes_Constructifs</v>
          </cell>
          <cell r="C46" t="str">
            <v>unité</v>
          </cell>
        </row>
        <row r="47">
          <cell r="A47" t="str">
            <v>Planter Piquets BOIS 50/50 ou 46/46</v>
          </cell>
          <cell r="B47" t="str">
            <v>MOC_Systèmes_Constructifs</v>
          </cell>
          <cell r="C47" t="str">
            <v>pc</v>
          </cell>
        </row>
        <row r="48">
          <cell r="A48" t="str">
            <v>Pose plaques béton 25</v>
          </cell>
          <cell r="B48" t="str">
            <v>MOC_Systèmes_Constructifs</v>
          </cell>
          <cell r="C48" t="str">
            <v>ml</v>
          </cell>
        </row>
        <row r="49">
          <cell r="A49" t="str">
            <v>Pose plaques béton 50</v>
          </cell>
          <cell r="B49" t="str">
            <v>MOC_Systèmes_Constructifs</v>
          </cell>
          <cell r="C49" t="str">
            <v>ml</v>
          </cell>
        </row>
        <row r="50">
          <cell r="A50" t="str">
            <v>Pose tablette chêne</v>
          </cell>
          <cell r="B50" t="str">
            <v>MOC_Systèmes_Constructifs</v>
          </cell>
          <cell r="C50" t="str">
            <v>ml</v>
          </cell>
        </row>
        <row r="51">
          <cell r="A51" t="str">
            <v>sable remplissage coffrage bacs</v>
          </cell>
          <cell r="B51" t="str">
            <v>MOC_Systèmes_Constructifs</v>
          </cell>
          <cell r="C51" t="str">
            <v>T</v>
          </cell>
        </row>
        <row r="52">
          <cell r="A52" t="str">
            <v>Découpe + Pose bardage bois</v>
          </cell>
          <cell r="B52" t="str">
            <v>MOC_Systèmes_Constructifs</v>
          </cell>
          <cell r="C52" t="str">
            <v>m²</v>
          </cell>
        </row>
        <row r="53">
          <cell r="A53" t="str">
            <v>Terrassement volumique</v>
          </cell>
          <cell r="B53" t="str">
            <v>MOC_Systèmes_Constructifs</v>
          </cell>
          <cell r="C53" t="str">
            <v>m3</v>
          </cell>
        </row>
        <row r="54">
          <cell r="A54" t="str">
            <v>Tige métal pour traverse 200/100</v>
          </cell>
          <cell r="B54" t="str">
            <v>MOC_Systèmes_Constructifs</v>
          </cell>
          <cell r="C54" t="str">
            <v>pc</v>
          </cell>
        </row>
        <row r="55">
          <cell r="A55" t="str">
            <v>Traverse de chêne 200/100 (retenue grav)</v>
          </cell>
          <cell r="B55" t="str">
            <v>MOC_Systèmes_Constructifs</v>
          </cell>
          <cell r="C55" t="str">
            <v>ml</v>
          </cell>
        </row>
        <row r="56">
          <cell r="A56" t="str">
            <v>Traverse de chêne 200/100</v>
          </cell>
          <cell r="B56" t="str">
            <v>MOC_Systèmes_Constructifs</v>
          </cell>
          <cell r="C56" t="str">
            <v>ml</v>
          </cell>
        </row>
        <row r="57">
          <cell r="A57" t="str">
            <v xml:space="preserve"> joint forsheda dia 100  PE</v>
          </cell>
          <cell r="B57" t="str">
            <v>MOC_Tronc_Commun</v>
          </cell>
          <cell r="C57" t="str">
            <v>pc</v>
          </cell>
        </row>
        <row r="58">
          <cell r="A58" t="str">
            <v>Pose passage de membrane dia 50</v>
          </cell>
          <cell r="B58" t="str">
            <v>MOC_Tronc_Commun</v>
          </cell>
          <cell r="C58" t="str">
            <v>pc</v>
          </cell>
        </row>
        <row r="59">
          <cell r="A59" t="str">
            <v>Pose drain de sorties BAC</v>
          </cell>
          <cell r="B59" t="str">
            <v>MOC_Tronc_Commun</v>
          </cell>
          <cell r="C59" t="str">
            <v>unité</v>
          </cell>
        </row>
        <row r="60">
          <cell r="A60" t="str">
            <v>Pose joint forsheda dia 50</v>
          </cell>
          <cell r="B60" t="str">
            <v>MOC_Tronc_Commun</v>
          </cell>
          <cell r="C60" t="str">
            <v>pc</v>
          </cell>
        </row>
        <row r="61">
          <cell r="A61" t="str">
            <v>Pose BAC sur fond de forme (1 bac)</v>
          </cell>
          <cell r="B61" t="str">
            <v>MOC_Tronc_Commun</v>
          </cell>
          <cell r="C61" t="str">
            <v>forfait</v>
          </cell>
        </row>
        <row r="62">
          <cell r="A62" t="str">
            <v>Pose Regard de sortie FH</v>
          </cell>
          <cell r="B62" t="str">
            <v>MOC_Tronc_Commun</v>
          </cell>
          <cell r="C62" t="str">
            <v>pc</v>
          </cell>
        </row>
        <row r="63">
          <cell r="A63" t="str">
            <v>Pose réhausse béton FH</v>
          </cell>
          <cell r="B63" t="str">
            <v>MOC_Tronc_Commun</v>
          </cell>
          <cell r="C63" t="str">
            <v>pc</v>
          </cell>
        </row>
        <row r="64">
          <cell r="A64" t="str">
            <v>Plantation phragmites</v>
          </cell>
          <cell r="B64" t="str">
            <v>MOC_Tronc_Commun</v>
          </cell>
          <cell r="C64" t="str">
            <v>pc</v>
          </cell>
        </row>
        <row r="65">
          <cell r="A65" t="str">
            <v>Plantation plantes aquatiques</v>
          </cell>
          <cell r="B65" t="str">
            <v>MOC_Tronc_Commun</v>
          </cell>
          <cell r="C65" t="str">
            <v>pc</v>
          </cell>
        </row>
        <row r="66">
          <cell r="A66" t="str">
            <v>plantes de noues</v>
          </cell>
          <cell r="B66" t="str">
            <v>MOC_Tronc_Commun</v>
          </cell>
          <cell r="C66" t="str">
            <v>pc</v>
          </cell>
        </row>
        <row r="67">
          <cell r="A67" t="str">
            <v>Barrière antiracinaire</v>
          </cell>
          <cell r="B67" t="str">
            <v>MOC_Tronc_Commun</v>
          </cell>
          <cell r="C67" t="str">
            <v>ml</v>
          </cell>
        </row>
        <row r="68">
          <cell r="A68" t="str">
            <v>Pliage coins EPDM</v>
          </cell>
          <cell r="B68" t="str">
            <v>MOC_Tronc_Commun</v>
          </cell>
          <cell r="C68" t="str">
            <v>pc</v>
          </cell>
        </row>
        <row r="69">
          <cell r="A69" t="str">
            <v>Pose Drain de sorties  FV + FH</v>
          </cell>
          <cell r="B69" t="str">
            <v>MOC_Tronc_Commun</v>
          </cell>
          <cell r="C69" t="str">
            <v>ml</v>
          </cell>
        </row>
        <row r="70">
          <cell r="A70" t="str">
            <v>Fond de forme (sable)</v>
          </cell>
          <cell r="B70" t="str">
            <v>MOC_Tronc_Commun</v>
          </cell>
          <cell r="C70" t="str">
            <v>m²</v>
          </cell>
        </row>
        <row r="71">
          <cell r="A71" t="str">
            <v>Mise à plat emplacement</v>
          </cell>
          <cell r="B71" t="str">
            <v>MOC_Tronc_Commun</v>
          </cell>
          <cell r="C71" t="str">
            <v>m²</v>
          </cell>
        </row>
        <row r="72">
          <cell r="A72" t="str">
            <v>Pose bâche sanwich FH</v>
          </cell>
          <cell r="B72" t="str">
            <v>MOC_Tronc_Commun</v>
          </cell>
          <cell r="C72" t="str">
            <v>m²</v>
          </cell>
        </row>
        <row r="73">
          <cell r="A73" t="str">
            <v>Pose bâche sanwich FV</v>
          </cell>
          <cell r="B73" t="str">
            <v>MOC_Tronc_Commun</v>
          </cell>
          <cell r="C73" t="str">
            <v>m²</v>
          </cell>
        </row>
        <row r="74">
          <cell r="A74" t="str">
            <v>Pose plaque béton milieu</v>
          </cell>
          <cell r="B74" t="str">
            <v>MOC_Tronc_Commun</v>
          </cell>
          <cell r="C74" t="str">
            <v>ml</v>
          </cell>
        </row>
        <row r="75">
          <cell r="A75" t="str">
            <v>Remplissage granulats filtre</v>
          </cell>
          <cell r="B75" t="str">
            <v>MOC_Tronc_Commun</v>
          </cell>
          <cell r="C75" t="str">
            <v>m3</v>
          </cell>
        </row>
        <row r="76">
          <cell r="A76" t="str">
            <v>Pose passage de membrane dia 110</v>
          </cell>
          <cell r="B76" t="str">
            <v>MOC_Tronc_Commun</v>
          </cell>
          <cell r="C76" t="str">
            <v>pc</v>
          </cell>
        </row>
        <row r="77">
          <cell r="A77" t="str">
            <v>Pose aération filtre (FV-FH-BAC)</v>
          </cell>
          <cell r="B77" t="str">
            <v>MOC_Tronc_Commun</v>
          </cell>
          <cell r="C77" t="str">
            <v>forfait</v>
          </cell>
        </row>
        <row r="78">
          <cell r="A78" t="str">
            <v>Pose écolat</v>
          </cell>
          <cell r="B78" t="str">
            <v>MOC_Bordures</v>
          </cell>
          <cell r="C78" t="str">
            <v>ml</v>
          </cell>
        </row>
        <row r="80">
          <cell r="A80" t="str">
            <v>Pose plaque Schiste</v>
          </cell>
          <cell r="B80" t="str">
            <v>MOC_Bordures</v>
          </cell>
          <cell r="C80" t="str">
            <v>ml</v>
          </cell>
        </row>
        <row r="81">
          <cell r="A81" t="str">
            <v>Pose bordure béton</v>
          </cell>
          <cell r="B81" t="str">
            <v>MOC_Bordures</v>
          </cell>
          <cell r="C81" t="str">
            <v>ml</v>
          </cell>
        </row>
        <row r="82">
          <cell r="A82" t="str">
            <v>Pose rondins bois</v>
          </cell>
          <cell r="B82" t="str">
            <v>MOC_Bordures</v>
          </cell>
          <cell r="C82" t="str">
            <v>ml</v>
          </cell>
        </row>
        <row r="83">
          <cell r="A83" t="str">
            <v>Pose bordure métal</v>
          </cell>
          <cell r="B83" t="str">
            <v>MOC_Bordures</v>
          </cell>
          <cell r="C83" t="str">
            <v>ml</v>
          </cell>
        </row>
      </sheetData>
      <sheetData sheetId="10" refreshError="1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0.25</v>
          </cell>
          <cell r="E6" t="str">
            <v>taille crayon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>
        <row r="55">
          <cell r="E55">
            <v>3</v>
          </cell>
          <cell r="G55">
            <v>4.5</v>
          </cell>
          <cell r="I55">
            <v>4.5</v>
          </cell>
          <cell r="K55">
            <v>10.5</v>
          </cell>
          <cell r="M55">
            <v>10.5</v>
          </cell>
          <cell r="O55">
            <v>26</v>
          </cell>
        </row>
        <row r="56">
          <cell r="E56">
            <v>2</v>
          </cell>
          <cell r="G56">
            <v>2</v>
          </cell>
          <cell r="I56">
            <v>2</v>
          </cell>
          <cell r="K56">
            <v>2</v>
          </cell>
          <cell r="M56">
            <v>2</v>
          </cell>
          <cell r="O56">
            <v>2</v>
          </cell>
        </row>
        <row r="57">
          <cell r="E57">
            <v>2</v>
          </cell>
          <cell r="G57">
            <v>2</v>
          </cell>
          <cell r="I57">
            <v>2</v>
          </cell>
          <cell r="K57">
            <v>4</v>
          </cell>
          <cell r="M57">
            <v>4</v>
          </cell>
          <cell r="O57">
            <v>8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>
        <row r="62">
          <cell r="O62">
            <v>3</v>
          </cell>
        </row>
      </sheetData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  <cell r="G2">
            <v>4.74</v>
          </cell>
          <cell r="J2" t="str">
            <v>EVACUATION_DIA_100</v>
          </cell>
          <cell r="K2">
            <v>1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  <cell r="G3">
            <v>6.11</v>
          </cell>
          <cell r="J3" t="str">
            <v>Accessoires</v>
          </cell>
          <cell r="K3">
            <v>2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  <cell r="G4">
            <v>5.18</v>
          </cell>
          <cell r="J4" t="str">
            <v>Accessoires_au_détail</v>
          </cell>
          <cell r="K4">
            <v>3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  <cell r="G5">
            <v>7.02</v>
          </cell>
          <cell r="J5" t="str">
            <v>BACS</v>
          </cell>
          <cell r="K5">
            <v>4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  <cell r="G6">
            <v>2.93</v>
          </cell>
          <cell r="J6" t="str">
            <v>BOIS</v>
          </cell>
          <cell r="K6">
            <v>5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  <cell r="G7">
            <v>3.56</v>
          </cell>
          <cell r="J7" t="str">
            <v>BORDURES</v>
          </cell>
          <cell r="K7">
            <v>6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  <cell r="G8">
            <v>3.12</v>
          </cell>
          <cell r="J8" t="str">
            <v>DIVERS</v>
          </cell>
          <cell r="K8">
            <v>7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  <cell r="G9">
            <v>3.34</v>
          </cell>
          <cell r="J9" t="str">
            <v>EPDM</v>
          </cell>
          <cell r="K9">
            <v>8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  <cell r="G10">
            <v>3.82</v>
          </cell>
          <cell r="J10" t="str">
            <v>EPDM_FH</v>
          </cell>
          <cell r="K10">
            <v>9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  <cell r="G11">
            <v>4.21</v>
          </cell>
          <cell r="J11" t="str">
            <v>EPDM_FV</v>
          </cell>
          <cell r="K11">
            <v>10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  <cell r="G12">
            <v>5.43</v>
          </cell>
          <cell r="J12" t="str">
            <v>EVACUATION_DIA_50</v>
          </cell>
          <cell r="K12">
            <v>11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  <cell r="G13">
            <v>4.21</v>
          </cell>
          <cell r="J13" t="str">
            <v>FINITION</v>
          </cell>
          <cell r="K13">
            <v>12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  <cell r="G14">
            <v>4.12</v>
          </cell>
          <cell r="J14" t="str">
            <v>Fournitures</v>
          </cell>
          <cell r="K14">
            <v>13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  <cell r="G15">
            <v>1.49</v>
          </cell>
          <cell r="J15" t="str">
            <v>CHASSES</v>
          </cell>
          <cell r="K15">
            <v>14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  <cell r="G16">
            <v>2.17</v>
          </cell>
          <cell r="J16" t="str">
            <v>GEOTEXTILE</v>
          </cell>
          <cell r="K16">
            <v>15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  <cell r="G17">
            <v>3.12</v>
          </cell>
          <cell r="J17" t="str">
            <v>Outillage</v>
          </cell>
          <cell r="K17">
            <v>16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  <cell r="G18">
            <v>1.7</v>
          </cell>
          <cell r="J18" t="str">
            <v>PIGEON_MATERIAUX</v>
          </cell>
          <cell r="K18">
            <v>17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  <cell r="G19">
            <v>1.76</v>
          </cell>
          <cell r="J19" t="str">
            <v>PLANTES_EPURATRICES</v>
          </cell>
          <cell r="K19">
            <v>18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  <cell r="G20">
            <v>2.62</v>
          </cell>
          <cell r="J20" t="str">
            <v>PLANTES_AQUATIQUES</v>
          </cell>
          <cell r="K20">
            <v>19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  <cell r="G21">
            <v>5.85</v>
          </cell>
          <cell r="J21" t="str">
            <v>PLANTES EPURATRICES</v>
          </cell>
          <cell r="K21">
            <v>20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  <cell r="G22">
            <v>1.36</v>
          </cell>
          <cell r="J22" t="str">
            <v>PLANTES_SOL_HUMIDE</v>
          </cell>
          <cell r="K22">
            <v>21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  <cell r="G23">
            <v>2.36</v>
          </cell>
          <cell r="J23" t="str">
            <v>PLANTES_SOL_FRAIS</v>
          </cell>
          <cell r="K23">
            <v>22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  <cell r="G24">
            <v>2.36</v>
          </cell>
          <cell r="J24" t="str">
            <v>POSTES_DE_RELEVAGES</v>
          </cell>
          <cell r="K24">
            <v>23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  <cell r="G25" t="str">
            <v>-</v>
          </cell>
          <cell r="J25" t="str">
            <v>PRESSION_DIA_50</v>
          </cell>
          <cell r="K25">
            <v>24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  <cell r="G26" t="str">
            <v>-</v>
          </cell>
          <cell r="J26" t="str">
            <v>PROTECTIONS_SANITAIRES</v>
          </cell>
          <cell r="K26">
            <v>25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  <cell r="G27" t="str">
            <v>-</v>
          </cell>
          <cell r="K27">
            <v>26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  <cell r="G28" t="str">
            <v>-</v>
          </cell>
          <cell r="J28" t="str">
            <v>QUINCAILLERIE</v>
          </cell>
          <cell r="K28">
            <v>27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J29" t="str">
            <v>REDUCTIONS</v>
          </cell>
          <cell r="K29">
            <v>28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  <cell r="G30" t="str">
            <v>-</v>
          </cell>
          <cell r="J30" t="str">
            <v>REGARDS_ BETON</v>
          </cell>
          <cell r="K30">
            <v>29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  <cell r="G31" t="str">
            <v>-</v>
          </cell>
          <cell r="J31" t="str">
            <v>REGARDS_ET_REPARTITEURS</v>
          </cell>
          <cell r="K31">
            <v>30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  <cell r="G32" t="str">
            <v>-</v>
          </cell>
          <cell r="J32" t="str">
            <v>RELEVAGE</v>
          </cell>
          <cell r="K32">
            <v>31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  <cell r="G33" t="str">
            <v>-</v>
          </cell>
          <cell r="J33" t="str">
            <v>TUBES</v>
          </cell>
          <cell r="K33">
            <v>32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  <cell r="G34" t="str">
            <v>-</v>
          </cell>
          <cell r="J34" t="str">
            <v>GRANULATS</v>
          </cell>
          <cell r="K34">
            <v>33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  <cell r="G35" t="str">
            <v>-</v>
          </cell>
          <cell r="J35" t="str">
            <v>BETON</v>
          </cell>
          <cell r="K35">
            <v>34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  <cell r="G36" t="str">
            <v>-</v>
          </cell>
          <cell r="J36" t="str">
            <v>PVC</v>
          </cell>
          <cell r="K36">
            <v>35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  <cell r="G37" t="str">
            <v>-</v>
          </cell>
          <cell r="K37">
            <v>36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  <cell r="G38" t="str">
            <v>-</v>
          </cell>
          <cell r="K38">
            <v>37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  <cell r="G39" t="str">
            <v>-</v>
          </cell>
          <cell r="K39">
            <v>38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  <cell r="G40" t="str">
            <v>-</v>
          </cell>
          <cell r="K40">
            <v>39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  <cell r="G41" t="str">
            <v>-</v>
          </cell>
          <cell r="K41">
            <v>40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  <cell r="G42" t="str">
            <v>-</v>
          </cell>
          <cell r="K42">
            <v>41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  <cell r="G43" t="str">
            <v>-</v>
          </cell>
          <cell r="K43">
            <v>42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  <cell r="G44" t="str">
            <v>-</v>
          </cell>
          <cell r="K44">
            <v>43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  <cell r="G45" t="str">
            <v>-</v>
          </cell>
          <cell r="K45">
            <v>44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  <cell r="G46" t="str">
            <v>-</v>
          </cell>
          <cell r="K46">
            <v>45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  <cell r="G47" t="str">
            <v>-</v>
          </cell>
          <cell r="K47">
            <v>46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  <cell r="G48" t="str">
            <v>-</v>
          </cell>
          <cell r="K48">
            <v>47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  <cell r="G49" t="str">
            <v>-</v>
          </cell>
          <cell r="K49">
            <v>48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  <cell r="G50" t="str">
            <v>-</v>
          </cell>
          <cell r="K50">
            <v>49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  <cell r="G51" t="str">
            <v>-</v>
          </cell>
          <cell r="K51">
            <v>50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  <cell r="G52" t="str">
            <v>-</v>
          </cell>
          <cell r="K52">
            <v>51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  <cell r="G53" t="str">
            <v>-</v>
          </cell>
          <cell r="K53">
            <v>52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  <cell r="G54" t="str">
            <v>-</v>
          </cell>
          <cell r="K54">
            <v>53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  <cell r="G55" t="str">
            <v>-</v>
          </cell>
          <cell r="K55">
            <v>54</v>
          </cell>
        </row>
        <row r="56">
          <cell r="A56" t="str">
            <v>Traverse de chêne 200/100</v>
          </cell>
          <cell r="B56" t="str">
            <v>BOIS</v>
          </cell>
          <cell r="D56">
            <v>7</v>
          </cell>
          <cell r="E56" t="str">
            <v>ml</v>
          </cell>
          <cell r="F56" t="str">
            <v>-</v>
          </cell>
          <cell r="G56" t="str">
            <v>-</v>
          </cell>
          <cell r="K56">
            <v>55</v>
          </cell>
        </row>
        <row r="57">
          <cell r="A57" t="str">
            <v>Traverse de chêne 200/120</v>
          </cell>
          <cell r="B57" t="str">
            <v>BOIS</v>
          </cell>
          <cell r="D57">
            <v>9</v>
          </cell>
          <cell r="E57" t="str">
            <v>ml</v>
          </cell>
          <cell r="K57">
            <v>56</v>
          </cell>
        </row>
        <row r="58">
          <cell r="A58" t="str">
            <v>tablette chêne 220/4</v>
          </cell>
          <cell r="B58" t="str">
            <v>BOIS</v>
          </cell>
          <cell r="D58">
            <v>20.521600000000003</v>
          </cell>
          <cell r="E58" t="str">
            <v>ml</v>
          </cell>
          <cell r="F58" t="str">
            <v>-</v>
          </cell>
          <cell r="G58" t="str">
            <v>-</v>
          </cell>
          <cell r="K58">
            <v>57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  <cell r="G59">
            <v>2</v>
          </cell>
          <cell r="K59">
            <v>58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  <cell r="G60">
            <v>5.5814400000000006</v>
          </cell>
          <cell r="K60">
            <v>59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  <cell r="G61">
            <v>1.4364000000000001</v>
          </cell>
          <cell r="K61">
            <v>60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  <cell r="G62">
            <v>1.026</v>
          </cell>
          <cell r="K62">
            <v>61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  <cell r="G63">
            <v>16.2</v>
          </cell>
          <cell r="K63">
            <v>62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  <cell r="G64">
            <v>6.85</v>
          </cell>
          <cell r="K64">
            <v>63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  <cell r="G65">
            <v>1.89</v>
          </cell>
          <cell r="K65">
            <v>64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  <cell r="G66">
            <v>2.4500000000000002</v>
          </cell>
          <cell r="K66">
            <v>65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  <cell r="G67">
            <v>3.9</v>
          </cell>
          <cell r="K67">
            <v>66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  <cell r="G68">
            <v>7.02</v>
          </cell>
          <cell r="K68">
            <v>67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  <cell r="G69">
            <v>12.48</v>
          </cell>
          <cell r="K69">
            <v>68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  <cell r="G70">
            <v>31.2</v>
          </cell>
          <cell r="K70">
            <v>69</v>
          </cell>
        </row>
        <row r="71">
          <cell r="B71" t="str">
            <v>BORDURES</v>
          </cell>
          <cell r="E71" t="str">
            <v>pc</v>
          </cell>
          <cell r="F71" t="str">
            <v>-</v>
          </cell>
          <cell r="K71">
            <v>70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  <cell r="G72">
            <v>2.9751999999999996</v>
          </cell>
          <cell r="K72">
            <v>71</v>
          </cell>
        </row>
        <row r="73">
          <cell r="A73" t="str">
            <v>Piquet ecopic pour ECOLAT</v>
          </cell>
          <cell r="B73" t="str">
            <v>BORDURES</v>
          </cell>
          <cell r="D73">
            <v>1.79</v>
          </cell>
          <cell r="E73" t="str">
            <v>pc</v>
          </cell>
          <cell r="F73" t="str">
            <v>-</v>
          </cell>
          <cell r="G73">
            <v>1.79</v>
          </cell>
          <cell r="K73">
            <v>72</v>
          </cell>
        </row>
        <row r="74">
          <cell r="B74" t="str">
            <v>BORDURES</v>
          </cell>
          <cell r="E74" t="str">
            <v>pc</v>
          </cell>
          <cell r="F74" t="str">
            <v>-</v>
          </cell>
          <cell r="K74">
            <v>73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  <cell r="G75">
            <v>12.64</v>
          </cell>
          <cell r="K75">
            <v>74</v>
          </cell>
        </row>
        <row r="76">
          <cell r="B76" t="str">
            <v>BORDURES</v>
          </cell>
          <cell r="E76" t="str">
            <v>pc</v>
          </cell>
          <cell r="F76" t="str">
            <v>-</v>
          </cell>
          <cell r="K76">
            <v>75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  <cell r="G77">
            <v>1.1000000000000001</v>
          </cell>
          <cell r="K77">
            <v>76</v>
          </cell>
        </row>
        <row r="78">
          <cell r="B78" t="str">
            <v>BORDURES</v>
          </cell>
          <cell r="E78" t="str">
            <v>pc</v>
          </cell>
          <cell r="F78" t="str">
            <v>-</v>
          </cell>
          <cell r="K78">
            <v>77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  <cell r="G79">
            <v>3.9</v>
          </cell>
          <cell r="K79">
            <v>78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  <cell r="G80">
            <v>0.76560000000000006</v>
          </cell>
          <cell r="K80">
            <v>79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  <cell r="G81">
            <v>0.68459999999999999</v>
          </cell>
          <cell r="K81">
            <v>80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  <cell r="G82">
            <v>2.2915000000000001</v>
          </cell>
          <cell r="K82">
            <v>81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  <cell r="G83">
            <v>1.34</v>
          </cell>
          <cell r="K83">
            <v>82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  <cell r="G84">
            <v>17.27</v>
          </cell>
          <cell r="K84">
            <v>83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  <cell r="G85">
            <v>21.77</v>
          </cell>
          <cell r="K85">
            <v>84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  <cell r="G86">
            <v>0</v>
          </cell>
          <cell r="K86">
            <v>85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  <cell r="G87">
            <v>95</v>
          </cell>
          <cell r="K87">
            <v>86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  <cell r="G88">
            <v>0.95120000000000005</v>
          </cell>
          <cell r="K88">
            <v>87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  <cell r="G89" t="str">
            <v>-</v>
          </cell>
          <cell r="K89">
            <v>88</v>
          </cell>
        </row>
        <row r="90">
          <cell r="A90" t="str">
            <v>tige métal</v>
          </cell>
          <cell r="B90" t="str">
            <v>DIVERS</v>
          </cell>
          <cell r="D90">
            <v>2</v>
          </cell>
          <cell r="E90" t="str">
            <v>ml</v>
          </cell>
          <cell r="F90" t="str">
            <v>-</v>
          </cell>
          <cell r="K90">
            <v>89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  <cell r="G91">
            <v>0.12</v>
          </cell>
          <cell r="K91">
            <v>90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  <cell r="G92">
            <v>0.12</v>
          </cell>
          <cell r="K92">
            <v>91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  <cell r="G93">
            <v>0.18729999999999999</v>
          </cell>
          <cell r="K93">
            <v>92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K94">
            <v>93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  <cell r="G95" t="str">
            <v>-</v>
          </cell>
          <cell r="K95">
            <v>94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  <cell r="G96" t="str">
            <v>-</v>
          </cell>
          <cell r="K96">
            <v>95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  <cell r="G97" t="str">
            <v>-</v>
          </cell>
          <cell r="K97">
            <v>96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  <cell r="G98" t="str">
            <v>-</v>
          </cell>
          <cell r="K98">
            <v>97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  <cell r="G99" t="str">
            <v>-</v>
          </cell>
          <cell r="K99">
            <v>98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  <cell r="G100" t="str">
            <v>-</v>
          </cell>
          <cell r="K100">
            <v>99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  <cell r="G101" t="str">
            <v>-</v>
          </cell>
          <cell r="K101">
            <v>100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  <cell r="G102" t="str">
            <v>-</v>
          </cell>
          <cell r="K102">
            <v>101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  <cell r="G103" t="str">
            <v>-</v>
          </cell>
          <cell r="K103">
            <v>102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  <cell r="G104" t="str">
            <v>-</v>
          </cell>
          <cell r="K104">
            <v>103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  <cell r="G105" t="str">
            <v>-</v>
          </cell>
          <cell r="K105">
            <v>104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  <cell r="G106" t="str">
            <v>-</v>
          </cell>
          <cell r="K106">
            <v>105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  <cell r="G107" t="str">
            <v>-</v>
          </cell>
          <cell r="K107">
            <v>106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  <cell r="G108" t="str">
            <v>-</v>
          </cell>
          <cell r="K108">
            <v>107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  <cell r="G109" t="str">
            <v>-</v>
          </cell>
          <cell r="K109">
            <v>108</v>
          </cell>
        </row>
        <row r="110">
          <cell r="A110" t="str">
            <v>PSFV2EH2.5X1.6</v>
          </cell>
          <cell r="B110" t="str">
            <v>EPDM_FV</v>
          </cell>
          <cell r="C110" t="str">
            <v>SASKIT</v>
          </cell>
          <cell r="D110">
            <v>302.83999999999997</v>
          </cell>
          <cell r="E110" t="str">
            <v>pc</v>
          </cell>
          <cell r="K110">
            <v>379</v>
          </cell>
        </row>
        <row r="111">
          <cell r="A111" t="str">
            <v>PSFV3EH3X2</v>
          </cell>
          <cell r="B111" t="str">
            <v>EPDM_FV</v>
          </cell>
          <cell r="C111" t="str">
            <v>SASKIT</v>
          </cell>
          <cell r="D111">
            <v>587.95000000000005</v>
          </cell>
          <cell r="E111" t="str">
            <v>pc</v>
          </cell>
          <cell r="K111">
            <v>380</v>
          </cell>
        </row>
        <row r="112">
          <cell r="A112" t="str">
            <v>PSFV4EH4X2</v>
          </cell>
          <cell r="B112" t="str">
            <v>EPDM_FV</v>
          </cell>
          <cell r="C112" t="str">
            <v>SASKIT</v>
          </cell>
          <cell r="D112">
            <v>722.17</v>
          </cell>
          <cell r="E112" t="str">
            <v>pc</v>
          </cell>
          <cell r="K112">
            <v>381</v>
          </cell>
        </row>
        <row r="113">
          <cell r="A113" t="str">
            <v>PSFV5EH</v>
          </cell>
          <cell r="B113" t="str">
            <v>EPDM_FV</v>
          </cell>
          <cell r="C113" t="str">
            <v>SASKIT</v>
          </cell>
          <cell r="D113">
            <v>822.01</v>
          </cell>
          <cell r="E113" t="str">
            <v>pc</v>
          </cell>
          <cell r="K113">
            <v>382</v>
          </cell>
        </row>
        <row r="114">
          <cell r="A114" t="str">
            <v>PSFV6EH4X3</v>
          </cell>
          <cell r="B114" t="str">
            <v>EPDM_FV</v>
          </cell>
          <cell r="C114" t="str">
            <v>SASKIT</v>
          </cell>
          <cell r="D114">
            <v>1027.73</v>
          </cell>
          <cell r="E114" t="str">
            <v>pc</v>
          </cell>
          <cell r="K114">
            <v>383</v>
          </cell>
        </row>
        <row r="115">
          <cell r="A115" t="str">
            <v>PSFV7EH4X3.5</v>
          </cell>
          <cell r="B115" t="str">
            <v>EPDM_FV</v>
          </cell>
          <cell r="C115" t="str">
            <v>SASKIT</v>
          </cell>
          <cell r="D115">
            <v>1079.77</v>
          </cell>
          <cell r="E115" t="str">
            <v>pc</v>
          </cell>
          <cell r="K115">
            <v>384</v>
          </cell>
        </row>
        <row r="116">
          <cell r="A116" t="str">
            <v>PSFV8EH4X4</v>
          </cell>
          <cell r="B116" t="str">
            <v>EPDM_FV</v>
          </cell>
          <cell r="C116" t="str">
            <v>SASKIT</v>
          </cell>
          <cell r="D116">
            <v>1332.32</v>
          </cell>
          <cell r="E116" t="str">
            <v>pc</v>
          </cell>
          <cell r="K116">
            <v>385</v>
          </cell>
        </row>
        <row r="117">
          <cell r="A117" t="str">
            <v>PSFV9EH4X4.5</v>
          </cell>
          <cell r="B117" t="str">
            <v>EPDM_FV</v>
          </cell>
          <cell r="C117" t="str">
            <v>SASKIT</v>
          </cell>
          <cell r="D117">
            <v>1384.36</v>
          </cell>
          <cell r="E117" t="str">
            <v>pc</v>
          </cell>
          <cell r="K117">
            <v>386</v>
          </cell>
        </row>
        <row r="118">
          <cell r="A118" t="str">
            <v>PSFV10EH4X5</v>
          </cell>
          <cell r="B118" t="str">
            <v>EPDM_FV</v>
          </cell>
          <cell r="C118" t="str">
            <v>SASKIT</v>
          </cell>
          <cell r="D118">
            <v>1497.76</v>
          </cell>
          <cell r="E118" t="str">
            <v>pc</v>
          </cell>
          <cell r="K118">
            <v>387</v>
          </cell>
        </row>
        <row r="119">
          <cell r="A119" t="str">
            <v>PSFV12EH6X4</v>
          </cell>
          <cell r="B119" t="str">
            <v>EPDM_FV</v>
          </cell>
          <cell r="C119" t="str">
            <v>SASKIT</v>
          </cell>
          <cell r="D119">
            <v>1863.68</v>
          </cell>
          <cell r="E119" t="str">
            <v>pc</v>
          </cell>
          <cell r="K119">
            <v>388</v>
          </cell>
        </row>
        <row r="120">
          <cell r="A120" t="str">
            <v>PSFV14EH7X4</v>
          </cell>
          <cell r="B120" t="str">
            <v>EPDM_FV</v>
          </cell>
          <cell r="C120" t="str">
            <v>SASKIT</v>
          </cell>
          <cell r="D120">
            <v>2214.81</v>
          </cell>
          <cell r="E120" t="str">
            <v>pc</v>
          </cell>
          <cell r="K120">
            <v>389</v>
          </cell>
        </row>
        <row r="121">
          <cell r="A121" t="str">
            <v>PSFV16EH8X4</v>
          </cell>
          <cell r="B121" t="str">
            <v>EPDM_FV</v>
          </cell>
          <cell r="C121" t="str">
            <v>SASKIT</v>
          </cell>
          <cell r="D121">
            <v>2467.48</v>
          </cell>
          <cell r="E121" t="str">
            <v>pc</v>
          </cell>
          <cell r="K121">
            <v>390</v>
          </cell>
        </row>
        <row r="122">
          <cell r="A122" t="str">
            <v>PSFV18EH8X4.5</v>
          </cell>
          <cell r="B122" t="str">
            <v>EPDM_FV</v>
          </cell>
          <cell r="C122" t="str">
            <v>SASKIT</v>
          </cell>
          <cell r="D122">
            <v>2573.5100000000002</v>
          </cell>
          <cell r="E122" t="str">
            <v>pc</v>
          </cell>
          <cell r="K122">
            <v>391</v>
          </cell>
        </row>
        <row r="123">
          <cell r="A123" t="str">
            <v>PSFV20EH8X5</v>
          </cell>
          <cell r="B123" t="str">
            <v>EPDM_FV</v>
          </cell>
          <cell r="C123" t="str">
            <v>SASKIT</v>
          </cell>
          <cell r="D123">
            <v>2827.75</v>
          </cell>
          <cell r="E123" t="str">
            <v>pc</v>
          </cell>
          <cell r="K123">
            <v>392</v>
          </cell>
        </row>
        <row r="124">
          <cell r="A124" t="str">
            <v>PFV2EH</v>
          </cell>
          <cell r="B124" t="str">
            <v>EPDM_FV</v>
          </cell>
          <cell r="C124" t="str">
            <v>SASKIT</v>
          </cell>
          <cell r="D124">
            <v>247.94</v>
          </cell>
          <cell r="E124" t="str">
            <v>pc</v>
          </cell>
          <cell r="F124" t="str">
            <v>-</v>
          </cell>
          <cell r="G124" t="str">
            <v>-</v>
          </cell>
          <cell r="K124">
            <v>109</v>
          </cell>
        </row>
        <row r="125">
          <cell r="A125" t="str">
            <v>PFV3EH3X2</v>
          </cell>
          <cell r="B125" t="str">
            <v>EPDM_FV</v>
          </cell>
          <cell r="C125" t="str">
            <v>SASKIT</v>
          </cell>
          <cell r="D125">
            <v>283.85000000000002</v>
          </cell>
          <cell r="E125" t="str">
            <v>pc</v>
          </cell>
          <cell r="F125" t="str">
            <v>-</v>
          </cell>
          <cell r="G125" t="str">
            <v>-</v>
          </cell>
          <cell r="K125">
            <v>110</v>
          </cell>
        </row>
        <row r="126">
          <cell r="A126" t="str">
            <v>PFV4EH4X2</v>
          </cell>
          <cell r="B126" t="str">
            <v>EPDM_FV</v>
          </cell>
          <cell r="C126" t="str">
            <v>SASKIT</v>
          </cell>
          <cell r="D126">
            <v>342.6</v>
          </cell>
          <cell r="E126" t="str">
            <v>pc</v>
          </cell>
          <cell r="F126" t="str">
            <v>-</v>
          </cell>
          <cell r="G126" t="str">
            <v>-</v>
          </cell>
          <cell r="K126">
            <v>111</v>
          </cell>
        </row>
        <row r="127">
          <cell r="A127" t="str">
            <v>PFV5EH4X2,5</v>
          </cell>
          <cell r="B127" t="str">
            <v>EPDM_FV</v>
          </cell>
          <cell r="C127" t="str">
            <v>SASKIT</v>
          </cell>
          <cell r="D127">
            <v>378.51</v>
          </cell>
          <cell r="E127" t="str">
            <v>pc</v>
          </cell>
          <cell r="F127" t="str">
            <v>-</v>
          </cell>
          <cell r="G127" t="str">
            <v>-</v>
          </cell>
          <cell r="K127">
            <v>112</v>
          </cell>
        </row>
        <row r="128">
          <cell r="A128" t="str">
            <v>PFV6EH4X3</v>
          </cell>
          <cell r="B128" t="str">
            <v>EPDM_FV</v>
          </cell>
          <cell r="C128" t="str">
            <v>SASKIT</v>
          </cell>
          <cell r="D128">
            <v>463.39</v>
          </cell>
          <cell r="E128" t="str">
            <v>pc</v>
          </cell>
          <cell r="F128" t="str">
            <v>-</v>
          </cell>
          <cell r="G128" t="str">
            <v>-</v>
          </cell>
          <cell r="K128">
            <v>113</v>
          </cell>
        </row>
        <row r="129">
          <cell r="A129" t="str">
            <v>PFV6EH6X2</v>
          </cell>
          <cell r="B129" t="str">
            <v>EPDM_FV</v>
          </cell>
          <cell r="C129" t="str">
            <v>SASKIT</v>
          </cell>
          <cell r="D129">
            <v>479.06</v>
          </cell>
          <cell r="E129" t="str">
            <v>pc</v>
          </cell>
          <cell r="F129" t="str">
            <v>-</v>
          </cell>
          <cell r="G129" t="str">
            <v>-</v>
          </cell>
          <cell r="K129">
            <v>114</v>
          </cell>
        </row>
        <row r="130">
          <cell r="A130" t="str">
            <v>PFV7EH4X3,5</v>
          </cell>
          <cell r="B130" t="str">
            <v>EPDM_FV</v>
          </cell>
          <cell r="C130" t="str">
            <v>SASKIT</v>
          </cell>
          <cell r="D130">
            <v>507.78</v>
          </cell>
          <cell r="E130" t="str">
            <v>pc</v>
          </cell>
          <cell r="F130" t="str">
            <v>-</v>
          </cell>
          <cell r="G130" t="str">
            <v>-</v>
          </cell>
          <cell r="K130">
            <v>115</v>
          </cell>
        </row>
        <row r="131">
          <cell r="A131" t="str">
            <v>PFV6EH8X1,5</v>
          </cell>
          <cell r="B131" t="str">
            <v>EPDM_FV</v>
          </cell>
          <cell r="C131" t="str">
            <v>SASKIT</v>
          </cell>
          <cell r="D131">
            <v>513</v>
          </cell>
          <cell r="E131" t="str">
            <v>pc</v>
          </cell>
          <cell r="F131" t="str">
            <v>-</v>
          </cell>
          <cell r="G131" t="str">
            <v>-</v>
          </cell>
          <cell r="K131">
            <v>116</v>
          </cell>
        </row>
        <row r="132">
          <cell r="A132" t="str">
            <v>PFV8EH4X4</v>
          </cell>
          <cell r="B132" t="str">
            <v>EPDM_FV</v>
          </cell>
          <cell r="C132" t="str">
            <v>SASKIT</v>
          </cell>
          <cell r="D132">
            <v>552.17999999999995</v>
          </cell>
          <cell r="E132" t="str">
            <v>pc</v>
          </cell>
          <cell r="F132" t="str">
            <v>-</v>
          </cell>
          <cell r="G132" t="str">
            <v>-</v>
          </cell>
          <cell r="K132">
            <v>117</v>
          </cell>
        </row>
        <row r="133">
          <cell r="A133" t="str">
            <v>PFV9EH4X4,5</v>
          </cell>
          <cell r="B133" t="str">
            <v>EPDM_FV</v>
          </cell>
          <cell r="C133" t="str">
            <v>SASKIT</v>
          </cell>
          <cell r="D133">
            <v>552.17999999999995</v>
          </cell>
          <cell r="E133" t="str">
            <v>pc</v>
          </cell>
          <cell r="F133" t="str">
            <v>-</v>
          </cell>
          <cell r="G133" t="str">
            <v>-</v>
          </cell>
          <cell r="K133">
            <v>118</v>
          </cell>
        </row>
        <row r="134">
          <cell r="A134" t="str">
            <v>PFV8EH8X2</v>
          </cell>
          <cell r="B134" t="str">
            <v>EPDM_FV</v>
          </cell>
          <cell r="C134" t="str">
            <v>SASKIT</v>
          </cell>
          <cell r="D134">
            <v>583.51</v>
          </cell>
          <cell r="E134" t="str">
            <v>pc</v>
          </cell>
          <cell r="F134" t="str">
            <v>-</v>
          </cell>
          <cell r="G134" t="str">
            <v>-</v>
          </cell>
          <cell r="K134">
            <v>119</v>
          </cell>
        </row>
        <row r="135">
          <cell r="A135" t="str">
            <v>PFV10EH4X5</v>
          </cell>
          <cell r="B135" t="str">
            <v>EPDM_FV</v>
          </cell>
          <cell r="C135" t="str">
            <v>SASKIT</v>
          </cell>
          <cell r="D135">
            <v>595.85</v>
          </cell>
          <cell r="E135" t="str">
            <v>pc</v>
          </cell>
          <cell r="F135" t="str">
            <v>-</v>
          </cell>
          <cell r="G135" t="str">
            <v>-</v>
          </cell>
          <cell r="K135">
            <v>120</v>
          </cell>
        </row>
        <row r="136">
          <cell r="A136" t="str">
            <v>PFV10EH8X2,5</v>
          </cell>
          <cell r="B136" t="str">
            <v>EPDM_FV</v>
          </cell>
          <cell r="C136" t="str">
            <v>SASKIT</v>
          </cell>
          <cell r="D136">
            <v>641.71</v>
          </cell>
          <cell r="E136" t="str">
            <v>pc</v>
          </cell>
          <cell r="F136" t="str">
            <v>-</v>
          </cell>
          <cell r="G136" t="str">
            <v>-</v>
          </cell>
          <cell r="K136">
            <v>121</v>
          </cell>
        </row>
        <row r="137">
          <cell r="A137" t="str">
            <v>PFV12EH6X4</v>
          </cell>
          <cell r="B137" t="str">
            <v>EPDM_FV</v>
          </cell>
          <cell r="C137" t="str">
            <v>SASKIT</v>
          </cell>
          <cell r="D137">
            <v>704.95</v>
          </cell>
          <cell r="E137" t="str">
            <v>pc</v>
          </cell>
          <cell r="F137" t="str">
            <v>-</v>
          </cell>
          <cell r="G137" t="str">
            <v>-</v>
          </cell>
          <cell r="K137">
            <v>122</v>
          </cell>
        </row>
        <row r="138">
          <cell r="A138" t="str">
            <v>PFV14EH8X3,5</v>
          </cell>
          <cell r="B138" t="str">
            <v>EPDM_FV</v>
          </cell>
          <cell r="C138" t="str">
            <v>SASKIT</v>
          </cell>
          <cell r="D138">
            <v>782.6</v>
          </cell>
          <cell r="E138" t="str">
            <v>pc</v>
          </cell>
          <cell r="F138" t="str">
            <v>-</v>
          </cell>
          <cell r="G138" t="str">
            <v>-</v>
          </cell>
          <cell r="K138">
            <v>123</v>
          </cell>
        </row>
        <row r="139">
          <cell r="A139" t="str">
            <v>PFV10EH10X2</v>
          </cell>
          <cell r="B139" t="str">
            <v>EPDM_FV</v>
          </cell>
          <cell r="C139" t="str">
            <v>SASKIT</v>
          </cell>
          <cell r="D139">
            <v>783.3</v>
          </cell>
          <cell r="E139" t="str">
            <v>pc</v>
          </cell>
          <cell r="F139" t="str">
            <v>-</v>
          </cell>
          <cell r="G139" t="str">
            <v>-</v>
          </cell>
          <cell r="K139">
            <v>124</v>
          </cell>
        </row>
        <row r="140">
          <cell r="A140" t="str">
            <v>PFV14EH7X4</v>
          </cell>
          <cell r="B140" t="str">
            <v>EPDM_FV</v>
          </cell>
          <cell r="C140" t="str">
            <v>SASKIT</v>
          </cell>
          <cell r="D140">
            <v>802.88</v>
          </cell>
          <cell r="E140" t="str">
            <v>pc</v>
          </cell>
          <cell r="F140" t="str">
            <v>-</v>
          </cell>
          <cell r="G140" t="str">
            <v>-</v>
          </cell>
          <cell r="K140">
            <v>125</v>
          </cell>
        </row>
        <row r="141">
          <cell r="A141" t="str">
            <v>PFV16EH8X4</v>
          </cell>
          <cell r="B141" t="str">
            <v>EPDM_FV</v>
          </cell>
          <cell r="C141" t="str">
            <v>SASKIT</v>
          </cell>
          <cell r="D141">
            <v>841.31</v>
          </cell>
          <cell r="E141" t="str">
            <v>pc</v>
          </cell>
          <cell r="F141" t="str">
            <v>-</v>
          </cell>
          <cell r="G141" t="str">
            <v>-</v>
          </cell>
          <cell r="K141">
            <v>126</v>
          </cell>
        </row>
        <row r="142">
          <cell r="A142" t="str">
            <v>PFV18EH8X4,5</v>
          </cell>
          <cell r="B142" t="str">
            <v>EPDM_FV</v>
          </cell>
          <cell r="C142" t="str">
            <v>SASKIT</v>
          </cell>
          <cell r="D142">
            <v>1038.8800000000001</v>
          </cell>
          <cell r="E142" t="str">
            <v>pc</v>
          </cell>
          <cell r="F142" t="str">
            <v>-</v>
          </cell>
          <cell r="G142" t="str">
            <v>-</v>
          </cell>
          <cell r="K142">
            <v>127</v>
          </cell>
        </row>
        <row r="143">
          <cell r="A143" t="str">
            <v>PFV18EH9X4</v>
          </cell>
          <cell r="B143" t="str">
            <v>EPDM_FV</v>
          </cell>
          <cell r="C143" t="str">
            <v>SASKIT</v>
          </cell>
          <cell r="D143">
            <v>1068.33</v>
          </cell>
          <cell r="E143" t="str">
            <v>pc</v>
          </cell>
          <cell r="F143" t="str">
            <v>-</v>
          </cell>
          <cell r="G143" t="str">
            <v>-</v>
          </cell>
          <cell r="K143">
            <v>128</v>
          </cell>
        </row>
        <row r="144">
          <cell r="A144" t="str">
            <v>PFV20EH8X5</v>
          </cell>
          <cell r="B144" t="str">
            <v>EPDM_FV</v>
          </cell>
          <cell r="C144" t="str">
            <v>SASKIT</v>
          </cell>
          <cell r="D144">
            <v>1069.33</v>
          </cell>
          <cell r="E144" t="str">
            <v>pc</v>
          </cell>
          <cell r="F144" t="str">
            <v>-</v>
          </cell>
          <cell r="G144" t="str">
            <v>-</v>
          </cell>
          <cell r="K144">
            <v>129</v>
          </cell>
        </row>
        <row r="145">
          <cell r="A145" t="str">
            <v>PFV20EH10X4</v>
          </cell>
          <cell r="B145" t="str">
            <v>EPDM_FV</v>
          </cell>
          <cell r="C145" t="str">
            <v>SASKIT</v>
          </cell>
          <cell r="D145">
            <v>1120.44</v>
          </cell>
          <cell r="E145" t="str">
            <v>pc</v>
          </cell>
          <cell r="F145" t="str">
            <v>-</v>
          </cell>
          <cell r="G145" t="str">
            <v>-</v>
          </cell>
          <cell r="K145">
            <v>130</v>
          </cell>
        </row>
        <row r="146">
          <cell r="A146" t="str">
            <v>tuyau DIA 50</v>
          </cell>
          <cell r="B146" t="str">
            <v>EVACUATION_DIA_50</v>
          </cell>
          <cell r="C146" t="str">
            <v>PUM</v>
          </cell>
          <cell r="D146">
            <v>2.14</v>
          </cell>
          <cell r="E146" t="str">
            <v>pc</v>
          </cell>
          <cell r="F146" t="str">
            <v>-</v>
          </cell>
          <cell r="G146">
            <v>2.14</v>
          </cell>
          <cell r="K146">
            <v>131</v>
          </cell>
        </row>
        <row r="147">
          <cell r="A147" t="str">
            <v>Manchon evac 50</v>
          </cell>
          <cell r="B147" t="str">
            <v>EVACUATION_DIA_50</v>
          </cell>
          <cell r="C147" t="str">
            <v>PUM</v>
          </cell>
          <cell r="D147">
            <v>0.73</v>
          </cell>
          <cell r="E147" t="str">
            <v>pc</v>
          </cell>
          <cell r="F147" t="str">
            <v>-</v>
          </cell>
          <cell r="G147">
            <v>0.73</v>
          </cell>
          <cell r="K147">
            <v>132</v>
          </cell>
        </row>
        <row r="148">
          <cell r="A148" t="str">
            <v>bouchon evac 50</v>
          </cell>
          <cell r="B148" t="str">
            <v>EVACUATION_DIA_50</v>
          </cell>
          <cell r="C148" t="str">
            <v>PUM</v>
          </cell>
          <cell r="D148">
            <v>1.1599999999999999</v>
          </cell>
          <cell r="E148" t="str">
            <v>pc</v>
          </cell>
          <cell r="F148" t="str">
            <v>-</v>
          </cell>
          <cell r="G148">
            <v>1.1599999999999999</v>
          </cell>
          <cell r="K148">
            <v>133</v>
          </cell>
        </row>
        <row r="149">
          <cell r="A149" t="str">
            <v>Coude 45° MF</v>
          </cell>
          <cell r="B149" t="str">
            <v>EVACUATION_DIA_50</v>
          </cell>
          <cell r="C149" t="str">
            <v>PUM</v>
          </cell>
          <cell r="D149">
            <v>1.08</v>
          </cell>
          <cell r="E149" t="str">
            <v>pc</v>
          </cell>
          <cell r="F149" t="str">
            <v>-</v>
          </cell>
          <cell r="G149">
            <v>1.08</v>
          </cell>
          <cell r="K149">
            <v>134</v>
          </cell>
        </row>
        <row r="150">
          <cell r="A150" t="str">
            <v>Coude 90° MF</v>
          </cell>
          <cell r="B150" t="str">
            <v>EVACUATION_DIA_50</v>
          </cell>
          <cell r="C150" t="str">
            <v>PUM</v>
          </cell>
          <cell r="D150">
            <v>1.42</v>
          </cell>
          <cell r="E150" t="str">
            <v>pc</v>
          </cell>
          <cell r="F150" t="str">
            <v>-</v>
          </cell>
          <cell r="G150">
            <v>1.42</v>
          </cell>
          <cell r="K150">
            <v>135</v>
          </cell>
        </row>
        <row r="151">
          <cell r="A151" t="str">
            <v>Y 45°</v>
          </cell>
          <cell r="B151" t="str">
            <v>EVACUATION_DIA_50</v>
          </cell>
          <cell r="C151" t="str">
            <v>PUM</v>
          </cell>
          <cell r="D151">
            <v>2.93</v>
          </cell>
          <cell r="E151" t="str">
            <v>pc</v>
          </cell>
          <cell r="F151" t="str">
            <v>-</v>
          </cell>
          <cell r="G151">
            <v>2.93</v>
          </cell>
          <cell r="K151">
            <v>136</v>
          </cell>
        </row>
        <row r="152">
          <cell r="A152" t="str">
            <v>T90°MF</v>
          </cell>
          <cell r="B152" t="str">
            <v>EVACUATION_DIA_50</v>
          </cell>
          <cell r="C152" t="str">
            <v>PUM</v>
          </cell>
          <cell r="D152">
            <v>2.95</v>
          </cell>
          <cell r="E152" t="str">
            <v>pc</v>
          </cell>
          <cell r="F152" t="str">
            <v>-</v>
          </cell>
          <cell r="G152">
            <v>2.95</v>
          </cell>
          <cell r="K152">
            <v>137</v>
          </cell>
        </row>
        <row r="153">
          <cell r="A153" t="str">
            <v>stonepanel</v>
          </cell>
          <cell r="B153" t="str">
            <v>FINITION</v>
          </cell>
          <cell r="C153" t="str">
            <v>CUPA</v>
          </cell>
          <cell r="D153">
            <v>64.739999999999995</v>
          </cell>
          <cell r="E153" t="str">
            <v>pc</v>
          </cell>
          <cell r="F153" t="str">
            <v>-</v>
          </cell>
          <cell r="G153">
            <v>64.739999999999995</v>
          </cell>
          <cell r="K153">
            <v>138</v>
          </cell>
        </row>
        <row r="154">
          <cell r="A154" t="str">
            <v>Palis de shiste l50 cm L 1m</v>
          </cell>
          <cell r="B154" t="str">
            <v>FINITION</v>
          </cell>
          <cell r="C154" t="str">
            <v>CUPA</v>
          </cell>
          <cell r="D154">
            <v>21.06</v>
          </cell>
          <cell r="E154" t="str">
            <v>pc</v>
          </cell>
          <cell r="F154" t="str">
            <v>-</v>
          </cell>
          <cell r="G154">
            <v>21.06</v>
          </cell>
          <cell r="K154">
            <v>139</v>
          </cell>
        </row>
        <row r="155">
          <cell r="A155" t="str">
            <v>Palis de shiste l50cm L 1,5 m</v>
          </cell>
          <cell r="B155" t="str">
            <v>FINITION</v>
          </cell>
          <cell r="C155" t="str">
            <v>CUPA</v>
          </cell>
          <cell r="D155">
            <v>33.54</v>
          </cell>
          <cell r="E155" t="str">
            <v>pc</v>
          </cell>
          <cell r="F155" t="str">
            <v>-</v>
          </cell>
          <cell r="G155">
            <v>33.54</v>
          </cell>
          <cell r="K155">
            <v>140</v>
          </cell>
        </row>
        <row r="156">
          <cell r="A156" t="str">
            <v>Palis de shiste l 50 cm L 2 m</v>
          </cell>
          <cell r="B156" t="str">
            <v>FINITION</v>
          </cell>
          <cell r="C156" t="str">
            <v>CUPA</v>
          </cell>
          <cell r="D156">
            <v>54.6</v>
          </cell>
          <cell r="E156" t="str">
            <v>pc</v>
          </cell>
          <cell r="F156" t="str">
            <v>-</v>
          </cell>
          <cell r="G156">
            <v>54.6</v>
          </cell>
          <cell r="K156">
            <v>141</v>
          </cell>
        </row>
        <row r="157">
          <cell r="A157" t="str">
            <v>Palis de shiste l 50 cm L 2,5 m</v>
          </cell>
          <cell r="B157" t="str">
            <v>FINITION</v>
          </cell>
          <cell r="C157" t="str">
            <v>CUPA</v>
          </cell>
          <cell r="D157">
            <v>67.86</v>
          </cell>
          <cell r="E157" t="str">
            <v>pc</v>
          </cell>
          <cell r="F157" t="str">
            <v>-</v>
          </cell>
          <cell r="G157">
            <v>67.86</v>
          </cell>
          <cell r="K157">
            <v>142</v>
          </cell>
        </row>
        <row r="158">
          <cell r="A158" t="str">
            <v>DALLE quartzite noir 4 à 6 cm 50/50 cm</v>
          </cell>
          <cell r="B158" t="str">
            <v>FINITION</v>
          </cell>
          <cell r="C158" t="str">
            <v>CUPA</v>
          </cell>
          <cell r="D158">
            <v>14.82</v>
          </cell>
          <cell r="E158" t="str">
            <v>pc</v>
          </cell>
          <cell r="F158" t="str">
            <v>-</v>
          </cell>
          <cell r="G158">
            <v>14.82</v>
          </cell>
          <cell r="K158">
            <v>143</v>
          </cell>
        </row>
        <row r="159">
          <cell r="A159" t="str">
            <v>DALLE quartzite noir 4 à 6 cm 60/30 cm</v>
          </cell>
          <cell r="B159" t="str">
            <v>FINITION</v>
          </cell>
          <cell r="C159" t="str">
            <v>CUPA</v>
          </cell>
          <cell r="D159">
            <v>9.36</v>
          </cell>
          <cell r="E159" t="str">
            <v>pc</v>
          </cell>
          <cell r="F159" t="str">
            <v>-</v>
          </cell>
          <cell r="G159">
            <v>9.36</v>
          </cell>
          <cell r="K159">
            <v>144</v>
          </cell>
        </row>
        <row r="160">
          <cell r="A160" t="str">
            <v>DALLE RECONSTITUEE</v>
          </cell>
          <cell r="B160" t="str">
            <v>FINITION</v>
          </cell>
          <cell r="D160" t="str">
            <v>-</v>
          </cell>
          <cell r="E160" t="str">
            <v>pc</v>
          </cell>
          <cell r="F160" t="str">
            <v>-</v>
          </cell>
          <cell r="G160" t="str">
            <v>-</v>
          </cell>
          <cell r="K160">
            <v>145</v>
          </cell>
        </row>
        <row r="161">
          <cell r="A161" t="str">
            <v>COLLE</v>
          </cell>
          <cell r="B161" t="str">
            <v>Fournitures</v>
          </cell>
          <cell r="C161" t="str">
            <v>PUM</v>
          </cell>
          <cell r="D161">
            <v>12</v>
          </cell>
          <cell r="E161" t="str">
            <v>pc</v>
          </cell>
          <cell r="F161" t="str">
            <v>-</v>
          </cell>
          <cell r="G161">
            <v>12</v>
          </cell>
          <cell r="K161">
            <v>146</v>
          </cell>
        </row>
        <row r="162">
          <cell r="A162" t="str">
            <v>DECAPANT</v>
          </cell>
          <cell r="B162" t="str">
            <v>Fournitures</v>
          </cell>
          <cell r="C162" t="str">
            <v>PUM</v>
          </cell>
          <cell r="D162">
            <v>11</v>
          </cell>
          <cell r="E162" t="str">
            <v>pc</v>
          </cell>
          <cell r="F162" t="str">
            <v>-</v>
          </cell>
          <cell r="G162">
            <v>11</v>
          </cell>
          <cell r="K162">
            <v>147</v>
          </cell>
        </row>
        <row r="163">
          <cell r="A163" t="str">
            <v>Lubrifiant</v>
          </cell>
          <cell r="B163" t="str">
            <v>Fournitures</v>
          </cell>
          <cell r="C163" t="str">
            <v>PUM</v>
          </cell>
          <cell r="D163">
            <v>39.97</v>
          </cell>
          <cell r="E163" t="str">
            <v>pc</v>
          </cell>
          <cell r="F163" t="str">
            <v>-</v>
          </cell>
          <cell r="G163">
            <v>39.97</v>
          </cell>
          <cell r="K163">
            <v>148</v>
          </cell>
        </row>
        <row r="164">
          <cell r="A164" t="str">
            <v>Ruban Teflon</v>
          </cell>
          <cell r="B164" t="str">
            <v>Fournitures</v>
          </cell>
          <cell r="C164" t="str">
            <v>PUM</v>
          </cell>
          <cell r="D164">
            <v>1.03</v>
          </cell>
          <cell r="E164" t="str">
            <v>pc</v>
          </cell>
          <cell r="F164" t="str">
            <v>-</v>
          </cell>
          <cell r="G164">
            <v>1.03</v>
          </cell>
          <cell r="K164">
            <v>149</v>
          </cell>
        </row>
        <row r="165">
          <cell r="A165" t="str">
            <v>Bombe peinture blanche</v>
          </cell>
          <cell r="B165" t="str">
            <v>Fournitures</v>
          </cell>
          <cell r="C165" t="str">
            <v>PUM</v>
          </cell>
          <cell r="D165">
            <v>4.63</v>
          </cell>
          <cell r="E165" t="str">
            <v>pc</v>
          </cell>
          <cell r="F165" t="str">
            <v>-</v>
          </cell>
          <cell r="G165">
            <v>4.63</v>
          </cell>
          <cell r="K165">
            <v>150</v>
          </cell>
        </row>
        <row r="166">
          <cell r="A166" t="str">
            <v>CHASSE AQUATIRIS 30 L</v>
          </cell>
          <cell r="B166" t="str">
            <v>CHASSES</v>
          </cell>
          <cell r="C166" t="str">
            <v>SASKIT</v>
          </cell>
          <cell r="D166">
            <v>650</v>
          </cell>
          <cell r="E166" t="str">
            <v>pc</v>
          </cell>
          <cell r="K166">
            <v>151</v>
          </cell>
        </row>
        <row r="167">
          <cell r="A167" t="str">
            <v>CHASSE INEAUTECH 100L</v>
          </cell>
          <cell r="B167" t="str">
            <v>CHASSES</v>
          </cell>
          <cell r="C167" t="str">
            <v>SASKIT</v>
          </cell>
          <cell r="D167">
            <v>980</v>
          </cell>
          <cell r="E167" t="str">
            <v>pc</v>
          </cell>
          <cell r="K167">
            <v>152</v>
          </cell>
        </row>
        <row r="168">
          <cell r="A168" t="str">
            <v>BASCULEUR ROTATIF INOX NAVE 26 L</v>
          </cell>
          <cell r="B168" t="str">
            <v>CHASSES</v>
          </cell>
          <cell r="C168" t="str">
            <v>SASKIT</v>
          </cell>
          <cell r="D168">
            <v>1035</v>
          </cell>
          <cell r="E168" t="str">
            <v>pc</v>
          </cell>
          <cell r="K168">
            <v>153</v>
          </cell>
        </row>
        <row r="169">
          <cell r="A169" t="str">
            <v>BASCULEUR ROTATIF INOX NAVE 39 L</v>
          </cell>
          <cell r="B169" t="str">
            <v>CHASSES</v>
          </cell>
          <cell r="C169" t="str">
            <v>SASKIT</v>
          </cell>
          <cell r="D169">
            <v>1265</v>
          </cell>
          <cell r="E169" t="str">
            <v>pc</v>
          </cell>
          <cell r="K169">
            <v>154</v>
          </cell>
        </row>
        <row r="170">
          <cell r="A170" t="str">
            <v>BASCULEUR ROTATIF INOX NAVE 80 L</v>
          </cell>
          <cell r="B170" t="str">
            <v>CHASSES</v>
          </cell>
          <cell r="C170" t="str">
            <v>SASKIT</v>
          </cell>
          <cell r="D170">
            <v>2758</v>
          </cell>
          <cell r="E170" t="str">
            <v>pc</v>
          </cell>
          <cell r="K170">
            <v>155</v>
          </cell>
        </row>
        <row r="171">
          <cell r="A171" t="str">
            <v>Géotextile 50 cm -100 m</v>
          </cell>
          <cell r="B171" t="str">
            <v>GEOTEXTILE</v>
          </cell>
          <cell r="C171" t="str">
            <v>PUM</v>
          </cell>
          <cell r="D171">
            <v>0.67459999999999998</v>
          </cell>
          <cell r="E171" t="str">
            <v>m²</v>
          </cell>
          <cell r="F171" t="str">
            <v>-</v>
          </cell>
          <cell r="G171">
            <v>0.67459999999999998</v>
          </cell>
          <cell r="K171">
            <v>156</v>
          </cell>
        </row>
        <row r="172">
          <cell r="A172" t="str">
            <v>Géotextile 150g/m² -  100 m</v>
          </cell>
          <cell r="B172" t="str">
            <v>GEOTEXTILE</v>
          </cell>
          <cell r="C172" t="str">
            <v>PUM</v>
          </cell>
          <cell r="D172">
            <v>0.83</v>
          </cell>
          <cell r="E172" t="str">
            <v>m²</v>
          </cell>
          <cell r="K172">
            <v>157</v>
          </cell>
        </row>
        <row r="173">
          <cell r="A173" t="str">
            <v>Géotextile 1m – 50m</v>
          </cell>
          <cell r="B173" t="str">
            <v>GEOTEXTILE</v>
          </cell>
          <cell r="C173" t="str">
            <v>PUM</v>
          </cell>
          <cell r="D173">
            <v>1.2863999999999998</v>
          </cell>
          <cell r="E173" t="str">
            <v>m²</v>
          </cell>
          <cell r="F173" t="str">
            <v>-</v>
          </cell>
          <cell r="G173">
            <v>1.2863999999999998</v>
          </cell>
          <cell r="K173">
            <v>158</v>
          </cell>
        </row>
        <row r="174">
          <cell r="A174" t="str">
            <v>Géotextile 1m – 25m</v>
          </cell>
          <cell r="B174" t="str">
            <v>GEOTEXTILE</v>
          </cell>
          <cell r="C174" t="str">
            <v>PUM</v>
          </cell>
          <cell r="D174">
            <v>2.6439999999999997</v>
          </cell>
          <cell r="E174" t="str">
            <v>m²</v>
          </cell>
          <cell r="F174" t="str">
            <v>-</v>
          </cell>
          <cell r="G174">
            <v>2.6439999999999997</v>
          </cell>
          <cell r="K174">
            <v>159</v>
          </cell>
        </row>
        <row r="175">
          <cell r="A175" t="str">
            <v>SCIE CLOCHE ¢ 60</v>
          </cell>
          <cell r="B175" t="str">
            <v>Outillage</v>
          </cell>
          <cell r="C175" t="str">
            <v>SASKIT</v>
          </cell>
          <cell r="D175">
            <v>36.29</v>
          </cell>
          <cell r="E175" t="str">
            <v>pc</v>
          </cell>
          <cell r="F175" t="str">
            <v>-</v>
          </cell>
          <cell r="G175" t="str">
            <v>-</v>
          </cell>
          <cell r="K175">
            <v>160</v>
          </cell>
        </row>
        <row r="176">
          <cell r="A176" t="str">
            <v>SCIE CLOCHE ¢ 70</v>
          </cell>
          <cell r="B176" t="str">
            <v>Outillage</v>
          </cell>
          <cell r="C176" t="str">
            <v>SASKIT</v>
          </cell>
          <cell r="D176">
            <v>37.409999999999997</v>
          </cell>
          <cell r="E176" t="str">
            <v>pc</v>
          </cell>
          <cell r="F176" t="str">
            <v>-</v>
          </cell>
          <cell r="G176" t="str">
            <v>-</v>
          </cell>
          <cell r="K176">
            <v>161</v>
          </cell>
        </row>
        <row r="177">
          <cell r="A177" t="str">
            <v>pointe de diamant 50 x50 cm</v>
          </cell>
          <cell r="B177" t="str">
            <v>PIGEON_MATERIAUX</v>
          </cell>
          <cell r="C177" t="str">
            <v>PIGEON</v>
          </cell>
          <cell r="D177">
            <v>32.18</v>
          </cell>
          <cell r="E177" t="str">
            <v>pc</v>
          </cell>
          <cell r="F177" t="str">
            <v>-</v>
          </cell>
          <cell r="G177">
            <v>32.18</v>
          </cell>
          <cell r="K177">
            <v>162</v>
          </cell>
        </row>
        <row r="178">
          <cell r="A178" t="str">
            <v>boite pluviale béton 25x25</v>
          </cell>
          <cell r="B178" t="str">
            <v>PIGEON_MATERIAUX</v>
          </cell>
          <cell r="C178" t="str">
            <v>PIGEON</v>
          </cell>
          <cell r="D178">
            <v>7.11</v>
          </cell>
          <cell r="E178" t="str">
            <v>pc</v>
          </cell>
          <cell r="F178" t="str">
            <v>-</v>
          </cell>
          <cell r="G178">
            <v>7.11</v>
          </cell>
          <cell r="K178">
            <v>163</v>
          </cell>
        </row>
        <row r="179">
          <cell r="A179" t="str">
            <v>rehausse béton 25 x 25</v>
          </cell>
          <cell r="B179" t="str">
            <v>PIGEON_MATERIAUX</v>
          </cell>
          <cell r="C179" t="str">
            <v>PIGEON</v>
          </cell>
          <cell r="D179">
            <v>8.93</v>
          </cell>
          <cell r="E179" t="str">
            <v>pc</v>
          </cell>
          <cell r="F179" t="str">
            <v>-</v>
          </cell>
          <cell r="G179" t="str">
            <v>-</v>
          </cell>
          <cell r="K179">
            <v>164</v>
          </cell>
        </row>
        <row r="180">
          <cell r="A180" t="str">
            <v>Couvercle 25/25</v>
          </cell>
          <cell r="B180" t="str">
            <v>PIGEON_MATERIAUX</v>
          </cell>
          <cell r="C180" t="str">
            <v>PIGEON</v>
          </cell>
          <cell r="D180">
            <v>3.13</v>
          </cell>
          <cell r="E180" t="str">
            <v>pc</v>
          </cell>
          <cell r="F180" t="str">
            <v>-</v>
          </cell>
          <cell r="G180">
            <v>3.13</v>
          </cell>
          <cell r="K180">
            <v>165</v>
          </cell>
        </row>
        <row r="181">
          <cell r="A181" t="str">
            <v>Plaque cloture béton h25</v>
          </cell>
          <cell r="B181" t="str">
            <v>PIGEON_MATERIAUX</v>
          </cell>
          <cell r="C181" t="str">
            <v>PIGEON</v>
          </cell>
          <cell r="D181">
            <v>4.415</v>
          </cell>
          <cell r="E181" t="str">
            <v>ml</v>
          </cell>
          <cell r="F181" t="str">
            <v>-</v>
          </cell>
          <cell r="G181">
            <v>4.415</v>
          </cell>
          <cell r="K181">
            <v>166</v>
          </cell>
        </row>
        <row r="182">
          <cell r="A182" t="str">
            <v xml:space="preserve"> Plaque cloture béton h50</v>
          </cell>
          <cell r="B182" t="str">
            <v>PIGEON_MATERIAUX</v>
          </cell>
          <cell r="C182" t="str">
            <v>PIGEON</v>
          </cell>
          <cell r="D182">
            <v>6.74</v>
          </cell>
          <cell r="E182" t="str">
            <v>ml</v>
          </cell>
          <cell r="F182" t="str">
            <v>-</v>
          </cell>
          <cell r="G182">
            <v>6.74</v>
          </cell>
          <cell r="K182">
            <v>167</v>
          </cell>
        </row>
        <row r="183">
          <cell r="A183" t="str">
            <v>Béton prêt à l'emploi -25 kg</v>
          </cell>
          <cell r="B183" t="str">
            <v>PIGEON_MATERIAUX</v>
          </cell>
          <cell r="C183" t="str">
            <v>PIGEON</v>
          </cell>
          <cell r="D183">
            <v>7.93</v>
          </cell>
          <cell r="E183" t="str">
            <v>pc</v>
          </cell>
          <cell r="F183" t="str">
            <v>-</v>
          </cell>
          <cell r="G183">
            <v>7.93</v>
          </cell>
          <cell r="K183">
            <v>168</v>
          </cell>
        </row>
        <row r="184">
          <cell r="A184" t="str">
            <v>Ecolat h 14 cm L 25 m + piquets</v>
          </cell>
          <cell r="B184" t="str">
            <v>PIGEON_MATERIAUX</v>
          </cell>
          <cell r="C184" t="str">
            <v>PIGEON</v>
          </cell>
          <cell r="D184">
            <v>6</v>
          </cell>
          <cell r="E184" t="str">
            <v>ml</v>
          </cell>
          <cell r="K184">
            <v>169</v>
          </cell>
        </row>
        <row r="185">
          <cell r="A185" t="str">
            <v>Mortier prêt à l'emploi</v>
          </cell>
          <cell r="B185" t="str">
            <v>PIGEON_MATERIAUX</v>
          </cell>
          <cell r="C185" t="str">
            <v>PIGEON</v>
          </cell>
          <cell r="D185">
            <v>7.52</v>
          </cell>
          <cell r="E185" t="str">
            <v>pc</v>
          </cell>
          <cell r="F185" t="str">
            <v>-</v>
          </cell>
          <cell r="G185">
            <v>7.52</v>
          </cell>
          <cell r="K185">
            <v>170</v>
          </cell>
        </row>
        <row r="186">
          <cell r="A186" t="str">
            <v>Hippuris vulgaris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-5 à -40cm  /  soleil/mi ombre  /  6   </v>
          </cell>
          <cell r="K186">
            <v>171</v>
          </cell>
        </row>
        <row r="187">
          <cell r="A187" t="str">
            <v>Ranunculus flammula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5  /  juin à sept</v>
          </cell>
          <cell r="K187">
            <v>172</v>
          </cell>
        </row>
        <row r="188">
          <cell r="A188" t="str">
            <v>Sagittaria sagittifolia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K188">
            <v>173</v>
          </cell>
        </row>
        <row r="189">
          <cell r="A189" t="str">
            <v>Stachys palustris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>humide  /  soleil  /  2  /  juin à août</v>
          </cell>
          <cell r="K189">
            <v>174</v>
          </cell>
        </row>
        <row r="190">
          <cell r="A190" t="str">
            <v>Glyceria maxima et variegata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K190">
            <v>175</v>
          </cell>
        </row>
        <row r="191">
          <cell r="A191" t="str">
            <v>Menyanthes trifoliata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-5 à -30cm  /  soleil  /  6  /  avril à juin</v>
          </cell>
          <cell r="K191">
            <v>176</v>
          </cell>
        </row>
        <row r="192">
          <cell r="A192" t="str">
            <v>Mentha aquatica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4  /  juin à août</v>
          </cell>
          <cell r="K192">
            <v>177</v>
          </cell>
        </row>
        <row r="193">
          <cell r="A193" t="str">
            <v>Phalaris arundinacea picta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-5cm  /  soleil/mi ombre  /  3                                                                                        intéressant par sa couleur rosée</v>
          </cell>
          <cell r="K193">
            <v>178</v>
          </cell>
        </row>
        <row r="194">
          <cell r="A194" t="str">
            <v>Phragmites australis</v>
          </cell>
          <cell r="B194" t="str">
            <v>PLANTES_EPURATRICES</v>
          </cell>
          <cell r="C194" t="str">
            <v>JARDINS DE LEONIE</v>
          </cell>
          <cell r="D194">
            <v>1.65</v>
          </cell>
          <cell r="E194" t="str">
            <v>pc</v>
          </cell>
          <cell r="F194" t="str">
            <v xml:space="preserve"> 0 à -60cm  /  soleil/mi ombre  / 2 </v>
          </cell>
          <cell r="K194">
            <v>179</v>
          </cell>
        </row>
        <row r="195">
          <cell r="A195" t="str">
            <v>Saururus cernuus</v>
          </cell>
          <cell r="B195" t="str">
            <v>PLANTES_EPURATRICES</v>
          </cell>
          <cell r="C195" t="str">
            <v>JARDINS DE LEONIE</v>
          </cell>
          <cell r="D195">
            <v>1.65</v>
          </cell>
          <cell r="E195" t="str">
            <v>pc</v>
          </cell>
          <cell r="F195" t="str">
            <v xml:space="preserve"> 0 à -20cm  /  soleil/mi ombre  / 6  /  juin à sept</v>
          </cell>
          <cell r="K195">
            <v>180</v>
          </cell>
        </row>
        <row r="196">
          <cell r="A196" t="str">
            <v>Typha laxmanii ou minima</v>
          </cell>
          <cell r="B196" t="str">
            <v>PLANTES_EPURATRICES</v>
          </cell>
          <cell r="C196" t="str">
            <v>JARDINS DE LEONIE</v>
          </cell>
          <cell r="D196">
            <v>1.65</v>
          </cell>
          <cell r="E196" t="str">
            <v>pc</v>
          </cell>
          <cell r="F196" t="str">
            <v xml:space="preserve"> 0 à -40cm  /  soleil  /  3 </v>
          </cell>
          <cell r="K196">
            <v>181</v>
          </cell>
        </row>
        <row r="197">
          <cell r="A197" t="str">
            <v>Sparganium erectum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-60cm  /  soleil/mi ombre  / 4  / juil à sept</v>
          </cell>
          <cell r="K197">
            <v>182</v>
          </cell>
        </row>
        <row r="198">
          <cell r="A198" t="str">
            <v>Butomus umbellatus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-5 à -30cm  /  soleil/mi ombre  /  6  /  juil août</v>
          </cell>
          <cell r="K198">
            <v>183</v>
          </cell>
        </row>
        <row r="199">
          <cell r="A199" t="str">
            <v>Iris pseudacorus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 0 à -10cm  /  soleil  /  6  /  mai juin</v>
          </cell>
          <cell r="K199">
            <v>184</v>
          </cell>
        </row>
        <row r="200">
          <cell r="A200" t="str">
            <v>Iris laevigata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 xml:space="preserve"> 0 à -10cm  /  soleil/mi ombre  /  5  /  mai juin</v>
          </cell>
          <cell r="K200">
            <v>185</v>
          </cell>
        </row>
        <row r="201">
          <cell r="A201" t="str">
            <v>Iris versicolor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 xml:space="preserve"> 0 à -20cm  /  soleil/mi ombre  /  6  /  juin juil</v>
          </cell>
          <cell r="K201">
            <v>186</v>
          </cell>
        </row>
        <row r="202">
          <cell r="A202" t="str">
            <v>Juncus effusus</v>
          </cell>
          <cell r="B202" t="str">
            <v>PLANTES_EPURATRICES</v>
          </cell>
          <cell r="C202" t="str">
            <v>JARDINS DE LEONIE</v>
          </cell>
          <cell r="D202">
            <v>1.65</v>
          </cell>
          <cell r="E202" t="str">
            <v>pc</v>
          </cell>
          <cell r="F202" t="str">
            <v xml:space="preserve"> 0 à -10cm  /  soleil/mi ombre  /  4 </v>
          </cell>
          <cell r="K202">
            <v>187</v>
          </cell>
        </row>
        <row r="203">
          <cell r="A203" t="str">
            <v>Juncus inflexus</v>
          </cell>
          <cell r="B203" t="str">
            <v>PLANTES_EPURATRICES</v>
          </cell>
          <cell r="C203" t="str">
            <v>JARDINS DE LEONIE</v>
          </cell>
          <cell r="D203">
            <v>1.65</v>
          </cell>
          <cell r="E203" t="str">
            <v>pc</v>
          </cell>
          <cell r="F203" t="str">
            <v xml:space="preserve"> 0 à -10cm  /  soleil/mi ombre  / 5 </v>
          </cell>
          <cell r="K203">
            <v>188</v>
          </cell>
        </row>
        <row r="204">
          <cell r="A204" t="str">
            <v>Lythrum salicaria</v>
          </cell>
          <cell r="B204" t="str">
            <v>PLANTES_EPURATRICES</v>
          </cell>
          <cell r="C204" t="str">
            <v>JARDINS DE LEONIE</v>
          </cell>
          <cell r="D204">
            <v>1.65</v>
          </cell>
          <cell r="E204" t="str">
            <v>pc</v>
          </cell>
          <cell r="F204" t="str">
            <v xml:space="preserve"> 0 à -5cm  /  soleil/mi ombre  /  5  /  juin à août</v>
          </cell>
          <cell r="K204">
            <v>189</v>
          </cell>
        </row>
        <row r="205">
          <cell r="A205" t="str">
            <v>Pontederia cordata</v>
          </cell>
          <cell r="B205" t="str">
            <v>PLANTES_EPURATRICES</v>
          </cell>
          <cell r="C205" t="str">
            <v>JARDINS DE LEONIE</v>
          </cell>
          <cell r="D205">
            <v>1.65</v>
          </cell>
          <cell r="E205" t="str">
            <v>pc</v>
          </cell>
          <cell r="F205" t="str">
            <v xml:space="preserve"> 0 à -30cm /  soleil/mi ombre  /  4  /  juin à sept</v>
          </cell>
          <cell r="K205">
            <v>190</v>
          </cell>
        </row>
        <row r="206">
          <cell r="A206" t="str">
            <v>Scirpus albescens</v>
          </cell>
          <cell r="B206" t="str">
            <v>PLANTES_EPURATRICES</v>
          </cell>
          <cell r="C206" t="str">
            <v>JARDINS DE LEONIE</v>
          </cell>
          <cell r="D206">
            <v>1.65</v>
          </cell>
          <cell r="E206" t="str">
            <v>pc</v>
          </cell>
          <cell r="F206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K206">
            <v>191</v>
          </cell>
        </row>
        <row r="207">
          <cell r="A207" t="str">
            <v>Scirpus lacustris</v>
          </cell>
          <cell r="B207" t="str">
            <v>PLANTES_EPURATRICES</v>
          </cell>
          <cell r="C207" t="str">
            <v>JARDINS DE LEONIE</v>
          </cell>
          <cell r="D207">
            <v>1.65</v>
          </cell>
          <cell r="E207" t="str">
            <v>pc</v>
          </cell>
          <cell r="F207" t="str">
            <v xml:space="preserve"> 0 à -60cm  /  soleil/mi ombre  /  6 </v>
          </cell>
          <cell r="K207">
            <v>192</v>
          </cell>
        </row>
        <row r="208">
          <cell r="A208" t="str">
            <v>Thalia dealbata</v>
          </cell>
          <cell r="B208" t="str">
            <v>PLANTES_EPURATRICES</v>
          </cell>
          <cell r="C208" t="str">
            <v>JARDINS DE LEONIE</v>
          </cell>
          <cell r="D208">
            <v>4.9000000000000004</v>
          </cell>
          <cell r="E208" t="str">
            <v>pc</v>
          </cell>
          <cell r="F208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K208">
            <v>193</v>
          </cell>
        </row>
        <row r="209">
          <cell r="A209" t="str">
            <v>Alisma plantago</v>
          </cell>
          <cell r="B209" t="str">
            <v>PLANTES_EPURATRICES</v>
          </cell>
          <cell r="C209" t="str">
            <v>JARDINS DE LEONIE</v>
          </cell>
          <cell r="D209">
            <v>2.1</v>
          </cell>
          <cell r="E209" t="str">
            <v>pc</v>
          </cell>
          <cell r="F209" t="str">
            <v xml:space="preserve"> 0 à -20cm  /  soleil/mi ombre  /  6 </v>
          </cell>
          <cell r="K209">
            <v>194</v>
          </cell>
        </row>
        <row r="210">
          <cell r="A210" t="str">
            <v>Aponogeton distachyos</v>
          </cell>
          <cell r="B210" t="str">
            <v>PLANTES_EPURATRICES</v>
          </cell>
          <cell r="C210" t="str">
            <v>JARDINS DE LEONIE</v>
          </cell>
          <cell r="D210">
            <v>4.9000000000000004</v>
          </cell>
          <cell r="E210" t="str">
            <v>pc</v>
          </cell>
          <cell r="F210" t="str">
            <v xml:space="preserve"> -30 à -80cm  / soleil/mi ombre  /  3  /  avril à nov                                                                                                        parfum de vanille</v>
          </cell>
          <cell r="K210">
            <v>195</v>
          </cell>
        </row>
        <row r="211">
          <cell r="A211" t="str">
            <v>Caltha palustris</v>
          </cell>
          <cell r="B211" t="str">
            <v>PLANTES_EPURATRICES</v>
          </cell>
          <cell r="C211" t="str">
            <v>JARDINS DE LEONIE</v>
          </cell>
          <cell r="D211">
            <v>1.65</v>
          </cell>
          <cell r="E211" t="str">
            <v>pc</v>
          </cell>
          <cell r="F211" t="str">
            <v xml:space="preserve"> 0 à -10cm  /  soleil/mi ombre  / 6  /  mai avril-sept oct</v>
          </cell>
          <cell r="K211">
            <v>196</v>
          </cell>
        </row>
        <row r="212">
          <cell r="A212" t="str">
            <v>Carex elata aura</v>
          </cell>
          <cell r="B212" t="str">
            <v>PLANTES_EPURATRICES</v>
          </cell>
          <cell r="C212" t="str">
            <v>JARDINS DE LEONIE</v>
          </cell>
          <cell r="D212">
            <v>1.65</v>
          </cell>
          <cell r="E212" t="str">
            <v>pc</v>
          </cell>
          <cell r="F212" t="str">
            <v xml:space="preserve"> 0 à -5cm  /  soleil/mi ombre  /  4                                                                                                            pour illuminer des coins sombres</v>
          </cell>
          <cell r="K212">
            <v>197</v>
          </cell>
        </row>
        <row r="213">
          <cell r="A213" t="str">
            <v>Carex grayi</v>
          </cell>
          <cell r="B213" t="str">
            <v>PLANTES_EPURATRICES</v>
          </cell>
          <cell r="C213" t="str">
            <v>JARDINS DE LEONIE</v>
          </cell>
          <cell r="D213">
            <v>1.65</v>
          </cell>
          <cell r="E213" t="str">
            <v>pc</v>
          </cell>
          <cell r="F213" t="str">
            <v xml:space="preserve">humide  /  soleil/mi ombre  /  6  </v>
          </cell>
          <cell r="K213">
            <v>198</v>
          </cell>
        </row>
        <row r="214">
          <cell r="A214" t="str">
            <v>Acorus calamus</v>
          </cell>
          <cell r="B214" t="str">
            <v>PLANTES_EPURATRICES</v>
          </cell>
          <cell r="C214" t="str">
            <v>JARDINS DE LEONIE</v>
          </cell>
          <cell r="D214">
            <v>1.65</v>
          </cell>
          <cell r="E214" t="str">
            <v>pc</v>
          </cell>
          <cell r="F214" t="str">
            <v>0 à -20cm  /  soleil/mi ombre  /  5</v>
          </cell>
          <cell r="K214">
            <v>199</v>
          </cell>
        </row>
        <row r="215">
          <cell r="A215" t="str">
            <v>Acorus calamus variegata</v>
          </cell>
          <cell r="B215" t="str">
            <v>PLANTES_EPURATRICES</v>
          </cell>
          <cell r="C215" t="str">
            <v>JARDINS DE LEONIE</v>
          </cell>
          <cell r="D215">
            <v>1.65</v>
          </cell>
          <cell r="E215" t="str">
            <v>pc</v>
          </cell>
          <cell r="F215" t="str">
            <v>0 à -20cm  /  soleil/mi ombre  /  5</v>
          </cell>
          <cell r="K215">
            <v>200</v>
          </cell>
        </row>
        <row r="216">
          <cell r="A216" t="str">
            <v>Acorus gramineus ogon</v>
          </cell>
          <cell r="B216" t="str">
            <v>PLANTES_AQUATIQUES</v>
          </cell>
          <cell r="C216" t="str">
            <v>JARDINS DE LEONIE</v>
          </cell>
          <cell r="D216">
            <v>2.8</v>
          </cell>
          <cell r="E216" t="str">
            <v>pc</v>
          </cell>
          <cell r="F216" t="str">
            <v xml:space="preserve">0 à -10cm  /  soleil/mi ombre  /  5  </v>
          </cell>
          <cell r="K216">
            <v>201</v>
          </cell>
        </row>
        <row r="217">
          <cell r="A217" t="str">
            <v>Anemopsis californica</v>
          </cell>
          <cell r="B217" t="str">
            <v>PLANTES_AQUATIQUES</v>
          </cell>
          <cell r="C217" t="str">
            <v>JARDINS DE LEONIE</v>
          </cell>
          <cell r="D217">
            <v>3.85</v>
          </cell>
          <cell r="E217" t="str">
            <v>pc</v>
          </cell>
          <cell r="F217" t="str">
            <v>0 à -5cm  /  soleil  /  4  / avril à juin</v>
          </cell>
          <cell r="K217">
            <v>202</v>
          </cell>
        </row>
        <row r="218">
          <cell r="A218" t="str">
            <v>Calla palustris</v>
          </cell>
          <cell r="B218" t="str">
            <v>PLANTES_AQUATIQUES</v>
          </cell>
          <cell r="C218" t="str">
            <v>JARDINS DE LEONIE</v>
          </cell>
          <cell r="D218">
            <v>2.8</v>
          </cell>
          <cell r="E218" t="str">
            <v>pc</v>
          </cell>
          <cell r="F218" t="str">
            <v>0 à -15cm  /  soleil  /  8  /  mai à août</v>
          </cell>
          <cell r="K218">
            <v>203</v>
          </cell>
        </row>
        <row r="219">
          <cell r="A219" t="str">
            <v>Callitriche vernalis</v>
          </cell>
          <cell r="B219" t="str">
            <v>PLANTES_AQUATIQUES</v>
          </cell>
          <cell r="C219" t="str">
            <v>JARDINS DE LEONIE</v>
          </cell>
          <cell r="D219">
            <v>2.8</v>
          </cell>
          <cell r="E219" t="str">
            <v>pc</v>
          </cell>
          <cell r="F219" t="str">
            <v>-5 à -50cm  /  soleil/mi ombre  /  3  /  mai à juil</v>
          </cell>
          <cell r="K219">
            <v>204</v>
          </cell>
        </row>
        <row r="220">
          <cell r="A220" t="str">
            <v>Cyperus alternifolius</v>
          </cell>
          <cell r="B220" t="str">
            <v>PLANTES_AQUATIQUES</v>
          </cell>
          <cell r="C220" t="str">
            <v>JARDINS DE LEONIE</v>
          </cell>
          <cell r="D220">
            <v>2.8</v>
          </cell>
          <cell r="E220" t="str">
            <v>pc</v>
          </cell>
          <cell r="F220" t="str">
            <v xml:space="preserve">0 à -30cm  /  soleil/mi ombre  /  2  </v>
          </cell>
          <cell r="K220">
            <v>205</v>
          </cell>
        </row>
        <row r="221">
          <cell r="A221" t="str">
            <v>Dichromena colorata</v>
          </cell>
          <cell r="B221" t="str">
            <v>PLANTES_AQUATIQUES</v>
          </cell>
          <cell r="C221" t="str">
            <v>JARDINS DE LEONIE</v>
          </cell>
          <cell r="D221">
            <v>2.8</v>
          </cell>
          <cell r="E221" t="str">
            <v>pc</v>
          </cell>
          <cell r="F221" t="str">
            <v>0 à -10cm  /  soleil/mi ombre  /  5  /  avril à sept</v>
          </cell>
          <cell r="K221">
            <v>206</v>
          </cell>
        </row>
        <row r="222">
          <cell r="A222" t="str">
            <v>Eleocharis acicularis</v>
          </cell>
          <cell r="B222" t="str">
            <v>PLANTES_AQUATIQUES</v>
          </cell>
          <cell r="C222" t="str">
            <v>JARDINS DE LEONIE</v>
          </cell>
          <cell r="D222">
            <v>2.8</v>
          </cell>
          <cell r="E222" t="str">
            <v>pc</v>
          </cell>
          <cell r="F222" t="str">
            <v>-10 à -60cm  /  soleil/mi ombre  /  6</v>
          </cell>
          <cell r="K222">
            <v>207</v>
          </cell>
        </row>
        <row r="223">
          <cell r="A223" t="str">
            <v>Equisetum fluvatile</v>
          </cell>
          <cell r="B223" t="str">
            <v>PLANTES_AQUATIQUES</v>
          </cell>
          <cell r="C223" t="str">
            <v>JARDINS DE LEONIE</v>
          </cell>
          <cell r="D223">
            <v>2.8</v>
          </cell>
          <cell r="E223" t="str">
            <v>pc</v>
          </cell>
          <cell r="F223" t="str">
            <v xml:space="preserve">0 à -10cm  /  soleil/mi ombre  /  3  </v>
          </cell>
          <cell r="K223">
            <v>208</v>
          </cell>
        </row>
        <row r="224">
          <cell r="A224" t="str">
            <v>Equisetum japonicum</v>
          </cell>
          <cell r="B224" t="str">
            <v>PLANTES_AQUATIQUES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0 à -10cm  /  soleil/mi ombre  /  2</v>
          </cell>
          <cell r="K224">
            <v>209</v>
          </cell>
        </row>
        <row r="225">
          <cell r="A225" t="str">
            <v>Hydrocotyle vulgaris</v>
          </cell>
          <cell r="B225" t="str">
            <v>PLANTES_AQUATIQUES</v>
          </cell>
          <cell r="C225" t="str">
            <v>JARDINS DE LEONIE</v>
          </cell>
          <cell r="D225">
            <v>2.8</v>
          </cell>
          <cell r="E225" t="str">
            <v>pc</v>
          </cell>
          <cell r="F225" t="str">
            <v>0 à -10cm  /  soleil/mi ombre  /  4</v>
          </cell>
          <cell r="K225">
            <v>210</v>
          </cell>
        </row>
        <row r="226">
          <cell r="A226" t="str">
            <v>Juncus effusus spiralis</v>
          </cell>
          <cell r="B226" t="str">
            <v>PLANTES_AQUATIQUES</v>
          </cell>
          <cell r="C226" t="str">
            <v>JARDINS DE LEONIE</v>
          </cell>
          <cell r="D226">
            <v>3.5</v>
          </cell>
          <cell r="E226" t="str">
            <v>pc</v>
          </cell>
          <cell r="F226" t="str">
            <v>0 à-5cm  /  soleil/mi ombre  /  6</v>
          </cell>
          <cell r="K226">
            <v>211</v>
          </cell>
        </row>
        <row r="227">
          <cell r="A227" t="str">
            <v>Nymphaea colorado</v>
          </cell>
          <cell r="B227" t="str">
            <v>PLANTES_AQUATIQUES</v>
          </cell>
          <cell r="C227" t="str">
            <v>JARDINS DE LEONIE</v>
          </cell>
          <cell r="D227">
            <v>14</v>
          </cell>
          <cell r="E227" t="str">
            <v>pc</v>
          </cell>
          <cell r="F227" t="str">
            <v>-40 à -60cm  /  soleil  /  1  /  mai à octobre</v>
          </cell>
          <cell r="K227">
            <v>212</v>
          </cell>
        </row>
        <row r="228">
          <cell r="A228" t="str">
            <v>Nymphaea gonnere</v>
          </cell>
          <cell r="B228" t="str">
            <v>PLANTES_AQUATIQUES</v>
          </cell>
          <cell r="C228" t="str">
            <v>JARDINS DE LEONIE</v>
          </cell>
          <cell r="D228">
            <v>12.6</v>
          </cell>
          <cell r="E228" t="str">
            <v>pc</v>
          </cell>
          <cell r="F228" t="str">
            <v>-40 à -90cm  /  soleil  /  1  /  mai à sept</v>
          </cell>
          <cell r="K228">
            <v>213</v>
          </cell>
        </row>
        <row r="229">
          <cell r="A229" t="str">
            <v>Nymphaea James Brydon</v>
          </cell>
          <cell r="B229" t="str">
            <v>PLANTES_AQUATIQUES</v>
          </cell>
          <cell r="C229" t="str">
            <v>JARDINS DE LEONIE</v>
          </cell>
          <cell r="D229">
            <v>14</v>
          </cell>
          <cell r="E229" t="str">
            <v>pc</v>
          </cell>
          <cell r="F229" t="str">
            <v>-30 à -100cm  /  soleil  /  1  /  mai à sept</v>
          </cell>
          <cell r="K229">
            <v>214</v>
          </cell>
        </row>
        <row r="230">
          <cell r="A230" t="str">
            <v>Nymphaea marlicea chrometella</v>
          </cell>
          <cell r="B230" t="str">
            <v>PLANTES_AQUATIQUES</v>
          </cell>
          <cell r="C230" t="str">
            <v>JARDINS DE LEONIE</v>
          </cell>
          <cell r="D230">
            <v>12.6</v>
          </cell>
          <cell r="E230" t="str">
            <v>pc</v>
          </cell>
          <cell r="F230" t="str">
            <v>-40 à -80cm  /  soleil  /  1  /  mai à sept</v>
          </cell>
          <cell r="K230">
            <v>215</v>
          </cell>
        </row>
        <row r="231">
          <cell r="A231" t="str">
            <v>0enanthe javanica flamingo</v>
          </cell>
          <cell r="B231" t="str">
            <v>PLANTES_AQUATIQUES</v>
          </cell>
          <cell r="C231" t="str">
            <v>JARDINS DE LEONIE</v>
          </cell>
          <cell r="D231">
            <v>2.8</v>
          </cell>
          <cell r="E231" t="str">
            <v>pc</v>
          </cell>
          <cell r="F231" t="str">
            <v>0 à -10cm  /  soleil/mi ombre  / 5  / juin à août</v>
          </cell>
          <cell r="K231">
            <v>216</v>
          </cell>
        </row>
        <row r="232">
          <cell r="A232" t="str">
            <v>Sagittaria graminea</v>
          </cell>
          <cell r="B232" t="str">
            <v>PLANTES_AQUATIQUES</v>
          </cell>
          <cell r="C232" t="str">
            <v>JARDINS DE LEONIE</v>
          </cell>
          <cell r="D232">
            <v>3.5</v>
          </cell>
          <cell r="E232" t="str">
            <v>pc</v>
          </cell>
          <cell r="F232" t="str">
            <v>0 à -20cm  /  soleil/mi ombre  /  5  /  juil à sept</v>
          </cell>
          <cell r="K232">
            <v>217</v>
          </cell>
        </row>
        <row r="233">
          <cell r="A233" t="str">
            <v>Scirpus zebrinus</v>
          </cell>
          <cell r="B233" t="str">
            <v>PLANTES_AQUATIQUES</v>
          </cell>
          <cell r="C233" t="str">
            <v>JARDINS DE LEONIE</v>
          </cell>
          <cell r="D233">
            <v>3.15</v>
          </cell>
          <cell r="E233" t="str">
            <v>pc</v>
          </cell>
          <cell r="F233" t="str">
            <v xml:space="preserve">0 à -10cm  /  soleil/mi ombre  /  6  </v>
          </cell>
          <cell r="K233">
            <v>218</v>
          </cell>
        </row>
        <row r="234">
          <cell r="A234" t="str">
            <v>Stratiotes aloïdes</v>
          </cell>
          <cell r="B234" t="str">
            <v>PLANTES_AQUATIQUES</v>
          </cell>
          <cell r="C234" t="str">
            <v>JARDINS DE LEONIE</v>
          </cell>
          <cell r="D234">
            <v>4.9000000000000004</v>
          </cell>
          <cell r="E234" t="str">
            <v>pc</v>
          </cell>
          <cell r="F234" t="str">
            <v>flottante  /  soleil/mi ombre  /  3</v>
          </cell>
          <cell r="K234">
            <v>219</v>
          </cell>
        </row>
        <row r="235">
          <cell r="B235" t="str">
            <v>PLANTES EPURATRICES</v>
          </cell>
          <cell r="E235" t="str">
            <v>pc</v>
          </cell>
          <cell r="F235" t="str">
            <v>profondeur  /  exposition  /  densité au m2  /  floraison</v>
          </cell>
          <cell r="K235">
            <v>220</v>
          </cell>
        </row>
        <row r="236">
          <cell r="A236" t="str">
            <v>Angelica gigas</v>
          </cell>
          <cell r="B236" t="str">
            <v>PLANTES_SOL_HUMIDE</v>
          </cell>
          <cell r="C236" t="str">
            <v>JARDINS DE LEONIE</v>
          </cell>
          <cell r="D236">
            <v>3.15</v>
          </cell>
          <cell r="E236" t="str">
            <v>pc</v>
          </cell>
          <cell r="F236" t="str">
            <v>soleil/mi ombre  /  1  /  août-sept  /  100</v>
          </cell>
          <cell r="K236">
            <v>221</v>
          </cell>
        </row>
        <row r="237">
          <cell r="A237" t="str">
            <v>Darmera peltata</v>
          </cell>
          <cell r="B237" t="str">
            <v>PLANTES_SOL_HUMIDE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mi ombre/o  /  3 /  avril-mai  /  100</v>
          </cell>
          <cell r="K237">
            <v>222</v>
          </cell>
        </row>
        <row r="238">
          <cell r="A238" t="str">
            <v>Eriophorum angustifolium</v>
          </cell>
          <cell r="B238" t="str">
            <v>PLANTES_SOL_HUMIDE</v>
          </cell>
          <cell r="C238" t="str">
            <v>JARDINS DE LEONIE</v>
          </cell>
          <cell r="D238">
            <v>3.15</v>
          </cell>
          <cell r="E238" t="str">
            <v>pc</v>
          </cell>
          <cell r="F238" t="str">
            <v>soleil/mi ombre  /  8  /  40</v>
          </cell>
          <cell r="K238">
            <v>223</v>
          </cell>
        </row>
        <row r="239">
          <cell r="A239" t="str">
            <v>Geum mai tai</v>
          </cell>
          <cell r="B239" t="str">
            <v>PLANTES_SOL_HUMIDE</v>
          </cell>
          <cell r="C239" t="str">
            <v>JARDINS DE LEONIE</v>
          </cell>
          <cell r="D239">
            <v>3.15</v>
          </cell>
          <cell r="E239" t="str">
            <v>pc</v>
          </cell>
          <cell r="F239" t="str">
            <v>P  /  soleil  /  6  /  mai à juil  /  45</v>
          </cell>
          <cell r="K239">
            <v>224</v>
          </cell>
        </row>
        <row r="240">
          <cell r="A240" t="str">
            <v>Houttuynia cordata chameleon</v>
          </cell>
          <cell r="B240" t="str">
            <v>PLANTES_SOL_HUMIDE</v>
          </cell>
          <cell r="C240" t="str">
            <v>JARDINS DE LEONIE</v>
          </cell>
          <cell r="D240">
            <v>2.8</v>
          </cell>
          <cell r="E240" t="str">
            <v>pc</v>
          </cell>
          <cell r="F240" t="str">
            <v>soleil/mi ombre  /  4  /  juin à août  /  35</v>
          </cell>
          <cell r="K240">
            <v>225</v>
          </cell>
        </row>
        <row r="241">
          <cell r="A241" t="str">
            <v>Lysimachia nummularia aurea</v>
          </cell>
          <cell r="B241" t="str">
            <v>PLANTES_SOL_HUMIDE</v>
          </cell>
          <cell r="C241" t="str">
            <v>JARDINS DE LEONIE</v>
          </cell>
          <cell r="D241">
            <v>2.8</v>
          </cell>
          <cell r="E241" t="str">
            <v>pc</v>
          </cell>
          <cell r="F241" t="str">
            <v>P  /  soleil/mi ombre  /  5  /  mai à juil  /  5</v>
          </cell>
          <cell r="K241">
            <v>226</v>
          </cell>
        </row>
        <row r="242">
          <cell r="A242" t="str">
            <v>Lysimachia punctata alexander</v>
          </cell>
          <cell r="B242" t="str">
            <v>PLANTES_SOL_HUMIDE</v>
          </cell>
          <cell r="C242" t="str">
            <v>JARDINS DE LEONIE</v>
          </cell>
          <cell r="D242">
            <v>2.8</v>
          </cell>
          <cell r="E242" t="str">
            <v>pc</v>
          </cell>
          <cell r="F242" t="str">
            <v>soleil/mi ombre  /  5  /  juin à août  /  60</v>
          </cell>
          <cell r="K242">
            <v>227</v>
          </cell>
        </row>
        <row r="243">
          <cell r="A243" t="str">
            <v>Sagina subulata</v>
          </cell>
          <cell r="B243" t="str">
            <v>PLANTES_SOL_HUMIDE</v>
          </cell>
          <cell r="C243" t="str">
            <v>JARDINS DE LEONIE</v>
          </cell>
          <cell r="D243">
            <v>2.8</v>
          </cell>
          <cell r="E243" t="str">
            <v>pc</v>
          </cell>
          <cell r="F243" t="str">
            <v>P  /  soleil/mi ombre  /  20  /  mai à août  /  5</v>
          </cell>
          <cell r="K243">
            <v>228</v>
          </cell>
        </row>
        <row r="244">
          <cell r="A244" t="str">
            <v>Schizostylis coccinea major</v>
          </cell>
          <cell r="B244" t="str">
            <v>PLANTES_SOL_HUMIDE</v>
          </cell>
          <cell r="C244" t="str">
            <v>JARDINS DE LEONIE</v>
          </cell>
          <cell r="D244">
            <v>2.8</v>
          </cell>
          <cell r="E244" t="str">
            <v>pc</v>
          </cell>
          <cell r="F244" t="str">
            <v>P  /  soleil/mi ombre  /  6  /  sept à dec  /  40</v>
          </cell>
          <cell r="K244">
            <v>229</v>
          </cell>
        </row>
        <row r="245">
          <cell r="A245" t="str">
            <v>Thulbachia violacea</v>
          </cell>
          <cell r="B245" t="str">
            <v>PLANTES_SOL_HUMIDE</v>
          </cell>
          <cell r="C245" t="str">
            <v>JARDINS DE LEONIE</v>
          </cell>
          <cell r="D245">
            <v>3.15</v>
          </cell>
          <cell r="E245" t="str">
            <v>pc</v>
          </cell>
          <cell r="F245" t="str">
            <v>soleil  /  5  /  juil à oct  /  30</v>
          </cell>
          <cell r="K245">
            <v>230</v>
          </cell>
        </row>
        <row r="246">
          <cell r="A246" t="str">
            <v>Tradescantia zwanenburg blue</v>
          </cell>
          <cell r="B246" t="str">
            <v>PLANTES_SOL_HUMIDE</v>
          </cell>
          <cell r="C246" t="str">
            <v>JARDINS DE LEONIE</v>
          </cell>
          <cell r="D246">
            <v>3.15</v>
          </cell>
          <cell r="E246" t="str">
            <v>pc</v>
          </cell>
          <cell r="F246" t="str">
            <v>soleil/mi ombre  /  6  /  mai à sept  /  40</v>
          </cell>
          <cell r="K246">
            <v>231</v>
          </cell>
        </row>
        <row r="247">
          <cell r="B247" t="str">
            <v>PLANTES_SOL_FRAIS</v>
          </cell>
          <cell r="E247" t="str">
            <v>pc</v>
          </cell>
          <cell r="F247" t="str">
            <v>persistance  /  exposition  /  densité au m2  /  floraison  /  hauteur en cm</v>
          </cell>
          <cell r="K247">
            <v>232</v>
          </cell>
        </row>
        <row r="248">
          <cell r="A248" t="str">
            <v>Acanthus spinosus</v>
          </cell>
          <cell r="B248" t="str">
            <v>PLANTES_SOL_FRAIS</v>
          </cell>
          <cell r="C248" t="str">
            <v>JARDINS DE LEONIE</v>
          </cell>
          <cell r="D248">
            <v>3.15</v>
          </cell>
          <cell r="E248" t="str">
            <v>pc</v>
          </cell>
          <cell r="F248" t="str">
            <v>P  /  soleil/mi ombre  /  3  /  juin à août  /  80</v>
          </cell>
          <cell r="K248">
            <v>233</v>
          </cell>
        </row>
        <row r="249">
          <cell r="A249" t="str">
            <v>Acanthus whitewater</v>
          </cell>
          <cell r="B249" t="str">
            <v>PLANTES_SOL_FRAIS</v>
          </cell>
          <cell r="C249" t="str">
            <v>JARDINS DE LEONIE</v>
          </cell>
          <cell r="D249">
            <v>5.6</v>
          </cell>
          <cell r="E249" t="str">
            <v>pc</v>
          </cell>
          <cell r="F249" t="str">
            <v>P  /  soleil/mi ombre  /  3  /  juin à sept  /  150</v>
          </cell>
          <cell r="K249">
            <v>234</v>
          </cell>
        </row>
        <row r="250">
          <cell r="A250" t="str">
            <v>feuillage panaché</v>
          </cell>
          <cell r="B250" t="str">
            <v>PLANTES_SOL_FRAIS</v>
          </cell>
          <cell r="C250" t="str">
            <v>JARDINS DE LEONIE</v>
          </cell>
          <cell r="E250" t="str">
            <v>pc</v>
          </cell>
          <cell r="F250" t="str">
            <v>Camassia blauwe donau</v>
          </cell>
          <cell r="K250">
            <v>235</v>
          </cell>
        </row>
        <row r="251">
          <cell r="A251" t="str">
            <v>Camassia blauwe donau</v>
          </cell>
          <cell r="B251" t="str">
            <v>PLANTES_SOL_FRAIS</v>
          </cell>
          <cell r="C251" t="str">
            <v>JARDINS DE LEONIE</v>
          </cell>
          <cell r="D251">
            <v>3.15</v>
          </cell>
          <cell r="E251" t="str">
            <v>pc</v>
          </cell>
          <cell r="F251" t="str">
            <v>soleil/mi ombre  /  15  / mai-juin  /  60</v>
          </cell>
          <cell r="K251">
            <v>236</v>
          </cell>
        </row>
        <row r="252">
          <cell r="A252" t="str">
            <v>Deschampsia flexuosa tatra gold</v>
          </cell>
          <cell r="B252" t="str">
            <v>PLANTES_SOL_FRAIS</v>
          </cell>
          <cell r="C252" t="str">
            <v>JARDINS DE LEONIE</v>
          </cell>
          <cell r="D252">
            <v>2.8</v>
          </cell>
          <cell r="E252" t="str">
            <v>pc</v>
          </cell>
          <cell r="F252" t="str">
            <v>P  /  soleil/mi ombre  /  9  /  50</v>
          </cell>
          <cell r="K252">
            <v>237</v>
          </cell>
        </row>
        <row r="253">
          <cell r="A253" t="str">
            <v>Echinacea purpurea catharina</v>
          </cell>
          <cell r="B253" t="str">
            <v>PLANTES_SOL_FRAIS</v>
          </cell>
          <cell r="C253" t="str">
            <v>JARDINS DE LEONIE</v>
          </cell>
          <cell r="D253">
            <v>3.85</v>
          </cell>
          <cell r="E253" t="str">
            <v>pc</v>
          </cell>
          <cell r="F253" t="str">
            <v>soleil  /  8  /  juil à sept  /  60</v>
          </cell>
          <cell r="K253">
            <v>238</v>
          </cell>
        </row>
        <row r="254">
          <cell r="A254" t="str">
            <v>Echinacea cinnamon cupcake</v>
          </cell>
          <cell r="B254" t="str">
            <v>PLANTES_SOL_FRAIS</v>
          </cell>
          <cell r="C254" t="str">
            <v>JARDINS DE LEONIE</v>
          </cell>
          <cell r="D254">
            <v>3.85</v>
          </cell>
          <cell r="E254" t="str">
            <v>pc</v>
          </cell>
          <cell r="F254" t="str">
            <v>soleil  /  8  /  juil à sept  /  50</v>
          </cell>
          <cell r="K254">
            <v>239</v>
          </cell>
        </row>
        <row r="255">
          <cell r="A255" t="str">
            <v>Geranium orkney cherry</v>
          </cell>
          <cell r="B255" t="str">
            <v>PLANTES_SOL_FRAIS</v>
          </cell>
          <cell r="C255" t="str">
            <v>JARDINS DE LEONIE</v>
          </cell>
          <cell r="D255">
            <v>3.15</v>
          </cell>
          <cell r="E255" t="str">
            <v>pc</v>
          </cell>
          <cell r="F255" t="str">
            <v>P  /  toute  /  6  /  juin à sept  /  30</v>
          </cell>
          <cell r="K255">
            <v>240</v>
          </cell>
        </row>
        <row r="256">
          <cell r="A256" t="str">
            <v>Hakonechloa macra nicolas</v>
          </cell>
          <cell r="B256" t="str">
            <v>PLANTES_SOL_FRAIS</v>
          </cell>
          <cell r="C256" t="str">
            <v>JARDINS DE LEONIE</v>
          </cell>
          <cell r="D256">
            <v>3.5</v>
          </cell>
          <cell r="E256" t="str">
            <v>pc</v>
          </cell>
          <cell r="F256" t="str">
            <v>P  /  soleil/mi ombre  /  4  /  40</v>
          </cell>
          <cell r="K256">
            <v>241</v>
          </cell>
        </row>
        <row r="257">
          <cell r="A257" t="str">
            <v>bite</v>
          </cell>
          <cell r="B257" t="str">
            <v>PLANTES_SOL_FRAIS</v>
          </cell>
          <cell r="D257">
            <v>2</v>
          </cell>
          <cell r="E257" t="str">
            <v>un</v>
          </cell>
          <cell r="K257">
            <v>242</v>
          </cell>
        </row>
        <row r="258">
          <cell r="A258" t="str">
            <v>Hosta francee</v>
          </cell>
          <cell r="B258" t="str">
            <v>PLANTES_SOL_FRAIS</v>
          </cell>
          <cell r="C258" t="str">
            <v>JARDINS DE LEONIE</v>
          </cell>
          <cell r="D258">
            <v>3.5</v>
          </cell>
          <cell r="E258" t="str">
            <v>pc</v>
          </cell>
          <cell r="F258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K258">
            <v>243</v>
          </cell>
        </row>
        <row r="259">
          <cell r="A259" t="str">
            <v>Hosta guacamole</v>
          </cell>
          <cell r="B259" t="str">
            <v>PLANTES_SOL_FRAIS</v>
          </cell>
          <cell r="C259" t="str">
            <v>JARDINS DE LEONIE</v>
          </cell>
          <cell r="D259">
            <v>3.5</v>
          </cell>
          <cell r="E259" t="str">
            <v>pc</v>
          </cell>
          <cell r="F259" t="str">
            <v>soleil/mi ombre  /  4  /  juin-juil  /  60</v>
          </cell>
          <cell r="K259">
            <v>244</v>
          </cell>
        </row>
        <row r="260">
          <cell r="A260" t="str">
            <v>une des rares hostas aimant le soleil</v>
          </cell>
          <cell r="B260" t="str">
            <v>PLANTES_SOL_FRAIS</v>
          </cell>
          <cell r="C260" t="str">
            <v>JARDINS DE LEONIE</v>
          </cell>
          <cell r="E260" t="str">
            <v>pc</v>
          </cell>
          <cell r="F260" t="str">
            <v>Ligularia dentala desdemona</v>
          </cell>
          <cell r="K260">
            <v>245</v>
          </cell>
        </row>
        <row r="261">
          <cell r="A261" t="str">
            <v>Ligularia dentala desdemona</v>
          </cell>
          <cell r="B261" t="str">
            <v>PLANTES_SOL_FRAIS</v>
          </cell>
          <cell r="C261" t="str">
            <v>JARDINS DE LEONIE</v>
          </cell>
          <cell r="D261">
            <v>2.8</v>
          </cell>
          <cell r="E261" t="str">
            <v>pc</v>
          </cell>
          <cell r="F261" t="str">
            <v>mi ombre/o  /  4  /  juil à sept  /  100</v>
          </cell>
          <cell r="K261">
            <v>246</v>
          </cell>
        </row>
        <row r="262">
          <cell r="A262" t="str">
            <v>Lychnis flos-cuculis</v>
          </cell>
          <cell r="B262" t="str">
            <v>PLANTES_SOL_FRAIS</v>
          </cell>
          <cell r="C262" t="str">
            <v>JARDINS DE LEONIE</v>
          </cell>
          <cell r="D262">
            <v>2.8</v>
          </cell>
          <cell r="E262" t="str">
            <v>pc</v>
          </cell>
          <cell r="F262" t="str">
            <v>P  /  soleil/mi ombre  /  8  /  mai-juin  /  40</v>
          </cell>
          <cell r="K262">
            <v>247</v>
          </cell>
        </row>
        <row r="263">
          <cell r="A263" t="str">
            <v>Persicaria bistorta</v>
          </cell>
          <cell r="B263" t="str">
            <v>PLANTES_SOL_FRAIS</v>
          </cell>
          <cell r="C263" t="str">
            <v>JARDINS DE LEONIE</v>
          </cell>
          <cell r="D263">
            <v>2.8</v>
          </cell>
          <cell r="E263" t="str">
            <v>pc</v>
          </cell>
          <cell r="F263" t="str">
            <v>soleil  /  6  /  juin à août  /  40</v>
          </cell>
          <cell r="K263">
            <v>248</v>
          </cell>
        </row>
        <row r="264">
          <cell r="A264" t="str">
            <v>Rodgersia chocolate wings</v>
          </cell>
          <cell r="B264" t="str">
            <v>PLANTES_SOL_FRAIS</v>
          </cell>
          <cell r="C264" t="str">
            <v>JARDINS DE LEONIE</v>
          </cell>
          <cell r="D264">
            <v>3.5</v>
          </cell>
          <cell r="E264" t="str">
            <v>pc</v>
          </cell>
          <cell r="F264" t="str">
            <v>soleil/mi ombre  /  1  /  juin à août  /  100</v>
          </cell>
          <cell r="K264">
            <v>249</v>
          </cell>
        </row>
        <row r="265">
          <cell r="A265" t="str">
            <v>Tellima grandiflora rubra</v>
          </cell>
          <cell r="B265" t="str">
            <v>PLANTES_SOL_FRAIS</v>
          </cell>
          <cell r="C265" t="str">
            <v>JARDINS DE LEONIE</v>
          </cell>
          <cell r="D265">
            <v>2.8</v>
          </cell>
          <cell r="E265" t="str">
            <v>pc</v>
          </cell>
          <cell r="F265" t="str">
            <v>P  /  soleil/mi ombre  /  2  /  mai-juin  /  60</v>
          </cell>
          <cell r="K265">
            <v>250</v>
          </cell>
        </row>
        <row r="266">
          <cell r="A266" t="str">
            <v>POSTE DE RELEVAGE EAUX USEES 2 POMPES</v>
          </cell>
          <cell r="B266" t="str">
            <v>POSTES_DE_RELEVAGES</v>
          </cell>
          <cell r="C266" t="str">
            <v>SASKIT</v>
          </cell>
          <cell r="D266">
            <v>0</v>
          </cell>
          <cell r="E266" t="str">
            <v>pc</v>
          </cell>
          <cell r="F266" t="str">
            <v>-</v>
          </cell>
          <cell r="G266" t="str">
            <v>-</v>
          </cell>
          <cell r="K266">
            <v>251</v>
          </cell>
        </row>
        <row r="267">
          <cell r="A267" t="str">
            <v>CONNECTEUR 3 POLES</v>
          </cell>
          <cell r="B267" t="str">
            <v>POSTES_DE_RELEVAGES</v>
          </cell>
          <cell r="C267" t="str">
            <v>SASKIT</v>
          </cell>
          <cell r="D267">
            <v>10.5</v>
          </cell>
          <cell r="E267" t="str">
            <v>pc</v>
          </cell>
          <cell r="F267" t="str">
            <v>-</v>
          </cell>
          <cell r="G267" t="str">
            <v>-</v>
          </cell>
          <cell r="K267">
            <v>252</v>
          </cell>
        </row>
        <row r="268">
          <cell r="A268" t="str">
            <v>RACCORD PEHD SOUPLE POUR POSTE DE RELEVAGE</v>
          </cell>
          <cell r="B268" t="str">
            <v>POSTES_DE_RELEVAGES</v>
          </cell>
          <cell r="C268" t="str">
            <v>SASKIT</v>
          </cell>
          <cell r="D268">
            <v>15</v>
          </cell>
          <cell r="E268" t="str">
            <v>pc</v>
          </cell>
          <cell r="F268" t="str">
            <v>-</v>
          </cell>
          <cell r="G268" t="str">
            <v>-</v>
          </cell>
          <cell r="K268">
            <v>253</v>
          </cell>
        </row>
        <row r="269">
          <cell r="A269" t="str">
            <v>BROYEUR AQUATIRIS</v>
          </cell>
          <cell r="B269" t="str">
            <v>POSTES_DE_RELEVAGES</v>
          </cell>
          <cell r="C269" t="str">
            <v>SASKIT</v>
          </cell>
          <cell r="D269">
            <v>497.35</v>
          </cell>
          <cell r="E269" t="str">
            <v>pc</v>
          </cell>
          <cell r="K269">
            <v>254</v>
          </cell>
        </row>
        <row r="270">
          <cell r="A270" t="str">
            <v>POMPES EAUX CLAIRES - OPTIMA</v>
          </cell>
          <cell r="B270" t="str">
            <v>POSTES_DE_RELEVAGES</v>
          </cell>
          <cell r="C270" t="str">
            <v>SASKIT</v>
          </cell>
          <cell r="D270">
            <v>111</v>
          </cell>
          <cell r="E270" t="str">
            <v>pc</v>
          </cell>
          <cell r="F270" t="str">
            <v>-</v>
          </cell>
          <cell r="G270" t="str">
            <v>-</v>
          </cell>
          <cell r="K270">
            <v>255</v>
          </cell>
        </row>
        <row r="271">
          <cell r="A271" t="str">
            <v>POMPES EAUX CLAIRES - BEST ONE VOX</v>
          </cell>
          <cell r="B271" t="str">
            <v>POSTES_DE_RELEVAGES</v>
          </cell>
          <cell r="C271" t="str">
            <v>SASKIT</v>
          </cell>
          <cell r="D271">
            <v>129</v>
          </cell>
          <cell r="E271" t="str">
            <v>pc</v>
          </cell>
          <cell r="F271" t="str">
            <v>-</v>
          </cell>
          <cell r="G271" t="str">
            <v>-</v>
          </cell>
          <cell r="K271">
            <v>256</v>
          </cell>
        </row>
        <row r="272">
          <cell r="A272" t="str">
            <v>OVERFLOW ALARM BOX</v>
          </cell>
          <cell r="B272" t="str">
            <v>POSTES_DE_RELEVAGES</v>
          </cell>
          <cell r="C272" t="str">
            <v>SASKIT</v>
          </cell>
          <cell r="D272">
            <v>130.5</v>
          </cell>
          <cell r="E272" t="str">
            <v>pc</v>
          </cell>
          <cell r="F272" t="str">
            <v>-</v>
          </cell>
          <cell r="G272" t="str">
            <v>-</v>
          </cell>
          <cell r="K272">
            <v>257</v>
          </cell>
        </row>
        <row r="273">
          <cell r="A273" t="str">
            <v>POMPES SUBMERSIBLES POUR EAUX CHARGEES - RIGHT</v>
          </cell>
          <cell r="B273" t="str">
            <v>POSTES_DE_RELEVAGES</v>
          </cell>
          <cell r="C273" t="str">
            <v>SASKIT</v>
          </cell>
          <cell r="D273">
            <v>181.5</v>
          </cell>
          <cell r="E273" t="str">
            <v>pc</v>
          </cell>
          <cell r="F273" t="str">
            <v>-</v>
          </cell>
          <cell r="G273" t="str">
            <v>-</v>
          </cell>
          <cell r="K273">
            <v>258</v>
          </cell>
        </row>
        <row r="274">
          <cell r="A274" t="str">
            <v>POMPES SUBMERSIBLES POUR EAUX CHARGEES - RIGHT</v>
          </cell>
          <cell r="B274" t="str">
            <v>POSTES_DE_RELEVAGES</v>
          </cell>
          <cell r="C274" t="str">
            <v>SASKIT</v>
          </cell>
          <cell r="D274">
            <v>225.4</v>
          </cell>
          <cell r="E274" t="str">
            <v>pc</v>
          </cell>
          <cell r="F274" t="str">
            <v>-</v>
          </cell>
          <cell r="G274" t="str">
            <v>-</v>
          </cell>
          <cell r="K274">
            <v>259</v>
          </cell>
        </row>
        <row r="275">
          <cell r="A275" t="str">
            <v>POMPES SUBMERSIBLES POUR EAUX CHARGEES - DW VOX</v>
          </cell>
          <cell r="B275" t="str">
            <v>POSTES_DE_RELEVAGES</v>
          </cell>
          <cell r="C275" t="str">
            <v>SASKIT</v>
          </cell>
          <cell r="D275">
            <v>303.8</v>
          </cell>
          <cell r="E275" t="str">
            <v>pc</v>
          </cell>
          <cell r="F275" t="str">
            <v>-</v>
          </cell>
          <cell r="G275" t="str">
            <v>-</v>
          </cell>
          <cell r="K275">
            <v>260</v>
          </cell>
        </row>
        <row r="276">
          <cell r="A276" t="str">
            <v>POSTE DE RELEVAGE EAUX CLAIRES</v>
          </cell>
          <cell r="B276" t="str">
            <v>POSTES_DE_RELEVAGES</v>
          </cell>
          <cell r="C276" t="str">
            <v>SASKIT</v>
          </cell>
          <cell r="D276">
            <v>339.55</v>
          </cell>
          <cell r="E276" t="str">
            <v>pc</v>
          </cell>
          <cell r="F276" t="str">
            <v>-</v>
          </cell>
          <cell r="G276" t="str">
            <v>-</v>
          </cell>
          <cell r="K276">
            <v>261</v>
          </cell>
        </row>
        <row r="277">
          <cell r="A277" t="str">
            <v>POMPES SUBMERSIBLES POUR EAUX CHARGEES - DW VOX</v>
          </cell>
          <cell r="B277" t="str">
            <v>POSTES_DE_RELEVAGES</v>
          </cell>
          <cell r="C277" t="str">
            <v>SASKIT</v>
          </cell>
          <cell r="D277">
            <v>373.8</v>
          </cell>
          <cell r="E277" t="str">
            <v>pc</v>
          </cell>
          <cell r="F277" t="str">
            <v>-</v>
          </cell>
          <cell r="G277" t="str">
            <v>-</v>
          </cell>
          <cell r="K277">
            <v>262</v>
          </cell>
        </row>
        <row r="278">
          <cell r="A278" t="str">
            <v>POMPES SUBMERSIBLES POUR EAUX CHARGEES - DW VOX</v>
          </cell>
          <cell r="B278" t="str">
            <v>POSTES_DE_RELEVAGES</v>
          </cell>
          <cell r="C278" t="str">
            <v>SASKIT</v>
          </cell>
          <cell r="D278">
            <v>414.4</v>
          </cell>
          <cell r="E278" t="str">
            <v>pc</v>
          </cell>
          <cell r="F278" t="str">
            <v>-</v>
          </cell>
          <cell r="G278" t="str">
            <v>-</v>
          </cell>
          <cell r="K278">
            <v>263</v>
          </cell>
        </row>
        <row r="279">
          <cell r="A279" t="str">
            <v>Poste de relevage pompe Right</v>
          </cell>
          <cell r="B279" t="str">
            <v>POSTES_DE_RELEVAGES</v>
          </cell>
          <cell r="C279" t="str">
            <v>SASKIT</v>
          </cell>
          <cell r="D279">
            <v>669</v>
          </cell>
          <cell r="E279" t="str">
            <v>pc</v>
          </cell>
          <cell r="F279" t="str">
            <v>-</v>
          </cell>
          <cell r="G279" t="str">
            <v>-</v>
          </cell>
          <cell r="K279">
            <v>264</v>
          </cell>
        </row>
        <row r="280">
          <cell r="A280" t="str">
            <v>Poste de relevage cuve ø800</v>
          </cell>
          <cell r="B280" t="str">
            <v>POSTES_DE_RELEVAGES</v>
          </cell>
          <cell r="C280" t="str">
            <v>SASKIT</v>
          </cell>
          <cell r="D280">
            <v>755.67</v>
          </cell>
          <cell r="E280" t="str">
            <v>pc</v>
          </cell>
          <cell r="F280" t="str">
            <v>-</v>
          </cell>
          <cell r="G280" t="str">
            <v>-</v>
          </cell>
          <cell r="K280">
            <v>265</v>
          </cell>
        </row>
        <row r="281">
          <cell r="A281" t="str">
            <v>Poste de relevage pompe Dwvox</v>
          </cell>
          <cell r="B281" t="str">
            <v>POSTES_DE_RELEVAGES</v>
          </cell>
          <cell r="C281" t="str">
            <v>SASKIT</v>
          </cell>
          <cell r="D281">
            <v>785.7</v>
          </cell>
          <cell r="E281" t="str">
            <v>pc</v>
          </cell>
          <cell r="F281" t="str">
            <v>-</v>
          </cell>
          <cell r="G281" t="str">
            <v>-</v>
          </cell>
          <cell r="K281">
            <v>266</v>
          </cell>
        </row>
        <row r="282">
          <cell r="A282" t="str">
            <v>Poste de relevage avec barres de guidage</v>
          </cell>
          <cell r="B282" t="str">
            <v>POSTES_DE_RELEVAGES</v>
          </cell>
          <cell r="C282" t="str">
            <v>SASKIT</v>
          </cell>
          <cell r="D282">
            <v>899</v>
          </cell>
          <cell r="E282" t="str">
            <v>pc</v>
          </cell>
          <cell r="F282" t="str">
            <v>-</v>
          </cell>
          <cell r="G282" t="str">
            <v>-</v>
          </cell>
          <cell r="K282">
            <v>267</v>
          </cell>
        </row>
        <row r="283">
          <cell r="A283" t="str">
            <v>Raccord PE – PVC</v>
          </cell>
          <cell r="B283" t="str">
            <v>PRESSION_DIA_50</v>
          </cell>
          <cell r="C283" t="str">
            <v>PUM</v>
          </cell>
          <cell r="E283" t="str">
            <v>pc</v>
          </cell>
          <cell r="F283" t="str">
            <v>-</v>
          </cell>
          <cell r="K283">
            <v>268</v>
          </cell>
        </row>
        <row r="284">
          <cell r="A284" t="str">
            <v>tuyaux pression PE  dia 50    50m</v>
          </cell>
          <cell r="B284" t="str">
            <v>PRESSION_DIA_50</v>
          </cell>
          <cell r="C284" t="str">
            <v>PUM</v>
          </cell>
          <cell r="D284">
            <v>3.7383999999999999</v>
          </cell>
          <cell r="E284" t="str">
            <v>pc</v>
          </cell>
          <cell r="F284" t="str">
            <v>-</v>
          </cell>
          <cell r="G284">
            <v>3.7383999999999999</v>
          </cell>
          <cell r="K284">
            <v>269</v>
          </cell>
        </row>
        <row r="285">
          <cell r="A285" t="str">
            <v>Raccord PVC-PE DIA 50 x1/5 réf 3-3661</v>
          </cell>
          <cell r="B285" t="str">
            <v>PRESSION_DIA_50</v>
          </cell>
          <cell r="C285" t="str">
            <v>PUM</v>
          </cell>
          <cell r="E285" t="str">
            <v>pc</v>
          </cell>
          <cell r="F285" t="str">
            <v>-</v>
          </cell>
          <cell r="G285">
            <v>6.75</v>
          </cell>
          <cell r="K285">
            <v>270</v>
          </cell>
        </row>
        <row r="286">
          <cell r="A286" t="str">
            <v>Manchon PVC pression TAR RENF 50x1¨1/2 réf 1-3394</v>
          </cell>
          <cell r="B286" t="str">
            <v>PRESSION_DIA_50</v>
          </cell>
          <cell r="C286" t="str">
            <v>PUM</v>
          </cell>
          <cell r="E286" t="str">
            <v>pc</v>
          </cell>
          <cell r="F286" t="str">
            <v>-</v>
          </cell>
          <cell r="G286">
            <v>9.02</v>
          </cell>
          <cell r="K286">
            <v>271</v>
          </cell>
        </row>
        <row r="287">
          <cell r="A287" t="str">
            <v>Barre T 40</v>
          </cell>
          <cell r="B287" t="str">
            <v>PROTECTIONS_SANITAIRES</v>
          </cell>
          <cell r="C287" t="str">
            <v>SASKIT</v>
          </cell>
          <cell r="D287">
            <v>16.72</v>
          </cell>
          <cell r="E287" t="str">
            <v>ml</v>
          </cell>
          <cell r="F287" t="str">
            <v>-</v>
          </cell>
          <cell r="G287" t="str">
            <v>-</v>
          </cell>
          <cell r="K287">
            <v>272</v>
          </cell>
        </row>
        <row r="288">
          <cell r="A288" t="str">
            <v>Barre T 45</v>
          </cell>
          <cell r="B288" t="str">
            <v>PROTECTIONS_SANITAIRES</v>
          </cell>
          <cell r="C288" t="str">
            <v>SASKIT</v>
          </cell>
          <cell r="D288">
            <v>18.480000000000004</v>
          </cell>
          <cell r="E288" t="str">
            <v>ml</v>
          </cell>
          <cell r="F288" t="str">
            <v>-</v>
          </cell>
          <cell r="G288" t="str">
            <v>-</v>
          </cell>
          <cell r="K288">
            <v>273</v>
          </cell>
        </row>
        <row r="289">
          <cell r="A289" t="str">
            <v>Barre T 50</v>
          </cell>
          <cell r="B289" t="str">
            <v>PROTECTIONS_SANITAIRES</v>
          </cell>
          <cell r="C289" t="str">
            <v>SASKIT</v>
          </cell>
          <cell r="D289">
            <v>20.5</v>
          </cell>
          <cell r="E289" t="str">
            <v>ml</v>
          </cell>
          <cell r="K289">
            <v>274</v>
          </cell>
        </row>
        <row r="290">
          <cell r="A290" t="str">
            <v>Cornière galva 40</v>
          </cell>
          <cell r="B290" t="str">
            <v>PROTECTIONS_SANITAIRES</v>
          </cell>
          <cell r="D290">
            <v>15</v>
          </cell>
          <cell r="E290" t="str">
            <v>ml</v>
          </cell>
          <cell r="K290">
            <v>275</v>
          </cell>
        </row>
        <row r="291">
          <cell r="A291" t="str">
            <v>Caillebotis 1x1 m</v>
          </cell>
          <cell r="B291" t="str">
            <v>PROTECTIONS_SANITAIRES</v>
          </cell>
          <cell r="C291" t="str">
            <v>SASKIT</v>
          </cell>
          <cell r="D291">
            <v>24.09</v>
          </cell>
          <cell r="E291" t="str">
            <v>pc</v>
          </cell>
          <cell r="F291" t="str">
            <v>-</v>
          </cell>
          <cell r="G291" t="str">
            <v>-</v>
          </cell>
          <cell r="K291">
            <v>276</v>
          </cell>
        </row>
        <row r="292">
          <cell r="A292" t="str">
            <v>Caillebotis 1x1,5 m</v>
          </cell>
          <cell r="B292" t="str">
            <v>PROTECTIONS_SANITAIRES</v>
          </cell>
          <cell r="C292" t="str">
            <v>SASKIT</v>
          </cell>
          <cell r="D292">
            <v>29.997000000000003</v>
          </cell>
          <cell r="E292" t="str">
            <v>pc</v>
          </cell>
          <cell r="F292" t="str">
            <v>-</v>
          </cell>
          <cell r="G292" t="str">
            <v>-</v>
          </cell>
          <cell r="K292">
            <v>277</v>
          </cell>
        </row>
        <row r="293">
          <cell r="A293" t="str">
            <v>KIT CAILLEBOTIS FV GEOMEMBRANE 3EH3*2</v>
          </cell>
          <cell r="B293" t="str">
            <v>PROTECTIONS_SANITAIRES</v>
          </cell>
          <cell r="C293" t="str">
            <v>SASKIT</v>
          </cell>
          <cell r="D293">
            <v>221.69</v>
          </cell>
          <cell r="E293" t="str">
            <v>pc</v>
          </cell>
          <cell r="K293">
            <v>278</v>
          </cell>
        </row>
        <row r="294">
          <cell r="A294" t="str">
            <v>KIT CAILLEBOTIS FV GEOMEMBRANE 4EH4*2</v>
          </cell>
          <cell r="B294" t="str">
            <v>PROTECTIONS_SANITAIRES</v>
          </cell>
          <cell r="C294" t="str">
            <v>SASKIT</v>
          </cell>
          <cell r="D294">
            <v>279.92</v>
          </cell>
          <cell r="E294" t="str">
            <v>pc</v>
          </cell>
          <cell r="F294" t="str">
            <v>-</v>
          </cell>
          <cell r="G294" t="str">
            <v>-</v>
          </cell>
          <cell r="K294">
            <v>279</v>
          </cell>
        </row>
        <row r="295">
          <cell r="A295" t="str">
            <v>KIT CAILLEBOTIS FV GEOMEMBRANE 5EH4*2,5</v>
          </cell>
          <cell r="B295" t="str">
            <v>PROTECTIONS_SANITAIRES</v>
          </cell>
          <cell r="C295" t="str">
            <v>SASKIT</v>
          </cell>
          <cell r="D295">
            <v>332.96</v>
          </cell>
          <cell r="E295" t="str">
            <v>pc</v>
          </cell>
          <cell r="F295" t="str">
            <v>-</v>
          </cell>
          <cell r="G295" t="str">
            <v>-</v>
          </cell>
          <cell r="K295">
            <v>280</v>
          </cell>
        </row>
        <row r="296">
          <cell r="A296" t="str">
            <v>KIT CAILLEBOTIS FV GEOMEMBRANE 6EH4*3</v>
          </cell>
          <cell r="B296" t="str">
            <v>PROTECTIONS_SANITAIRES</v>
          </cell>
          <cell r="C296" t="str">
            <v>SASKIT</v>
          </cell>
          <cell r="D296">
            <v>445.36</v>
          </cell>
          <cell r="E296" t="str">
            <v>pc</v>
          </cell>
          <cell r="F296" t="str">
            <v>-</v>
          </cell>
          <cell r="G296" t="str">
            <v>-</v>
          </cell>
          <cell r="K296">
            <v>281</v>
          </cell>
        </row>
        <row r="297">
          <cell r="A297" t="str">
            <v>KIT CAILLEBOTIS FV GEOMEMBRANE 6EH6*2</v>
          </cell>
          <cell r="B297" t="str">
            <v>PROTECTIONS_SANITAIRES</v>
          </cell>
          <cell r="C297" t="str">
            <v>SASKIT</v>
          </cell>
          <cell r="D297">
            <v>584.74</v>
          </cell>
          <cell r="E297" t="str">
            <v>pc</v>
          </cell>
          <cell r="F297" t="str">
            <v>-</v>
          </cell>
          <cell r="G297" t="str">
            <v>-</v>
          </cell>
          <cell r="K297">
            <v>282</v>
          </cell>
        </row>
        <row r="298">
          <cell r="A298" t="str">
            <v>KIT CAILLEBOTIS FV GEOMEMBRANE 7EH4*3,5</v>
          </cell>
          <cell r="B298" t="str">
            <v>PROTECTIONS_SANITAIRES</v>
          </cell>
          <cell r="C298" t="str">
            <v>SASKIT</v>
          </cell>
          <cell r="D298">
            <v>497.4</v>
          </cell>
          <cell r="E298" t="str">
            <v>pc</v>
          </cell>
          <cell r="F298" t="str">
            <v>-</v>
          </cell>
          <cell r="G298" t="str">
            <v>-</v>
          </cell>
          <cell r="K298">
            <v>283</v>
          </cell>
        </row>
        <row r="299">
          <cell r="A299" t="str">
            <v>KIT CAILLEBOTIS FV GEOMEMBRANE 8EH4*4</v>
          </cell>
          <cell r="B299" t="str">
            <v>PROTECTIONS_SANITAIRES</v>
          </cell>
          <cell r="C299" t="str">
            <v>SASKIT</v>
          </cell>
          <cell r="D299">
            <v>610.79999999999995</v>
          </cell>
          <cell r="E299" t="str">
            <v>pc</v>
          </cell>
          <cell r="F299" t="str">
            <v>-</v>
          </cell>
          <cell r="G299" t="str">
            <v>-</v>
          </cell>
          <cell r="K299">
            <v>284</v>
          </cell>
        </row>
        <row r="300">
          <cell r="A300" t="str">
            <v>KIT CAILLEBOTIS FV GEOMEMBRANE 9EH4*4,5</v>
          </cell>
          <cell r="B300" t="str">
            <v>PROTECTIONS_SANITAIRES</v>
          </cell>
          <cell r="C300" t="str">
            <v>SASKIT</v>
          </cell>
          <cell r="D300">
            <v>662.84</v>
          </cell>
          <cell r="E300" t="str">
            <v>pc</v>
          </cell>
          <cell r="K300">
            <v>285</v>
          </cell>
        </row>
        <row r="301">
          <cell r="A301" t="str">
            <v>KIT CAILLEBOTIS FV GEOMEMBRANE 10EH4*5</v>
          </cell>
          <cell r="B301" t="str">
            <v>PROTECTIONS_SANITAIRES</v>
          </cell>
          <cell r="C301" t="str">
            <v>SASKIT</v>
          </cell>
          <cell r="D301">
            <v>776.24</v>
          </cell>
          <cell r="E301" t="str">
            <v>pc</v>
          </cell>
          <cell r="K301">
            <v>286</v>
          </cell>
        </row>
        <row r="302">
          <cell r="A302" t="str">
            <v>KIT CAILLEBOTIS FV GEOMEMBRANE 12EH4*6</v>
          </cell>
          <cell r="B302" t="str">
            <v>PROTECTIONS_SANITAIRES</v>
          </cell>
          <cell r="C302" t="str">
            <v>SASKIT</v>
          </cell>
          <cell r="D302">
            <v>1002.06</v>
          </cell>
          <cell r="E302" t="str">
            <v>pc</v>
          </cell>
          <cell r="K302">
            <v>287</v>
          </cell>
        </row>
        <row r="303">
          <cell r="A303" t="str">
            <v>KIT CAILLEBOTIS FV GEOMEMBRANE 14EH4*7</v>
          </cell>
          <cell r="B303" t="str">
            <v>PROTECTIONS_SANITAIRES</v>
          </cell>
          <cell r="C303" t="str">
            <v>SASKIT</v>
          </cell>
          <cell r="D303">
            <v>1160.3400000000001</v>
          </cell>
          <cell r="E303" t="str">
            <v>pc</v>
          </cell>
          <cell r="K303">
            <v>288</v>
          </cell>
        </row>
        <row r="304">
          <cell r="A304" t="str">
            <v>KIT CAILLEBOTIS FV GEOMEMBRANE 14EH8*3,5</v>
          </cell>
          <cell r="B304" t="str">
            <v>PROTECTIONS_SANITAIRES</v>
          </cell>
          <cell r="C304" t="str">
            <v>SASKIT</v>
          </cell>
          <cell r="D304">
            <v>1055.68</v>
          </cell>
          <cell r="E304" t="str">
            <v>pc</v>
          </cell>
          <cell r="K304">
            <v>289</v>
          </cell>
        </row>
        <row r="305">
          <cell r="A305" t="str">
            <v>KIT CAILLEBOTIS FV GEOMEMBRANE 16EH4*8</v>
          </cell>
          <cell r="B305" t="str">
            <v>PROTECTIONS_SANITAIRES</v>
          </cell>
          <cell r="C305" t="str">
            <v>SASKIT</v>
          </cell>
          <cell r="D305">
            <v>1309.92</v>
          </cell>
          <cell r="E305" t="str">
            <v>pc</v>
          </cell>
          <cell r="F305" t="str">
            <v>-</v>
          </cell>
          <cell r="G305" t="str">
            <v>-</v>
          </cell>
          <cell r="K305">
            <v>290</v>
          </cell>
        </row>
        <row r="306">
          <cell r="A306" t="str">
            <v>KIT CAILLEBOTIS FV GEOMEMBRANE 18EH4,5*8</v>
          </cell>
          <cell r="B306" t="str">
            <v>PROTECTIONS_SANITAIRES</v>
          </cell>
          <cell r="C306" t="str">
            <v>SASKIT</v>
          </cell>
          <cell r="D306">
            <v>1416</v>
          </cell>
          <cell r="E306" t="str">
            <v>pc</v>
          </cell>
          <cell r="F306" t="str">
            <v>-</v>
          </cell>
          <cell r="G306" t="str">
            <v>-</v>
          </cell>
          <cell r="K306">
            <v>291</v>
          </cell>
        </row>
        <row r="307">
          <cell r="A307" t="str">
            <v>KIT CAILLEBOTIS FV GEOMEMBRANE 20EH8*5</v>
          </cell>
          <cell r="B307" t="str">
            <v>PROTECTIONS_SANITAIRES</v>
          </cell>
          <cell r="C307" t="str">
            <v>SASKIT</v>
          </cell>
          <cell r="D307">
            <v>1670.24</v>
          </cell>
          <cell r="E307" t="str">
            <v>pc</v>
          </cell>
          <cell r="F307" t="str">
            <v>-</v>
          </cell>
          <cell r="G307" t="str">
            <v>-</v>
          </cell>
          <cell r="K307">
            <v>292</v>
          </cell>
        </row>
        <row r="308">
          <cell r="F308" t="str">
            <v>-</v>
          </cell>
          <cell r="G308" t="str">
            <v>-</v>
          </cell>
          <cell r="K308">
            <v>293</v>
          </cell>
        </row>
        <row r="309">
          <cell r="A309" t="str">
            <v>Vis penture</v>
          </cell>
          <cell r="B309" t="str">
            <v>QUINCAILLERIE</v>
          </cell>
          <cell r="C309" t="str">
            <v>FOUSSIER</v>
          </cell>
          <cell r="D309">
            <v>0.37119999999999997</v>
          </cell>
          <cell r="E309" t="str">
            <v>pc</v>
          </cell>
          <cell r="F309" t="str">
            <v>-</v>
          </cell>
          <cell r="G309">
            <v>0.37119999999999997</v>
          </cell>
          <cell r="K309">
            <v>294</v>
          </cell>
        </row>
        <row r="310">
          <cell r="A310" t="str">
            <v>vis inox 50</v>
          </cell>
          <cell r="B310" t="str">
            <v>QUINCAILLERIE</v>
          </cell>
          <cell r="C310" t="str">
            <v>FOUSSIER</v>
          </cell>
          <cell r="D310">
            <v>0.11515</v>
          </cell>
          <cell r="E310" t="str">
            <v>pc</v>
          </cell>
          <cell r="F310" t="str">
            <v>-</v>
          </cell>
          <cell r="G310">
            <v>0.11515</v>
          </cell>
          <cell r="K310">
            <v>295</v>
          </cell>
        </row>
        <row r="311">
          <cell r="A311" t="str">
            <v>vis inox 70</v>
          </cell>
          <cell r="B311" t="str">
            <v>QUINCAILLERIE</v>
          </cell>
          <cell r="C311" t="str">
            <v>FOUSSIER</v>
          </cell>
          <cell r="D311">
            <v>0.187</v>
          </cell>
          <cell r="E311" t="str">
            <v>pc</v>
          </cell>
          <cell r="F311" t="str">
            <v>-</v>
          </cell>
          <cell r="G311">
            <v>0.187</v>
          </cell>
          <cell r="K311">
            <v>296</v>
          </cell>
        </row>
        <row r="312">
          <cell r="A312" t="str">
            <v>clous inox</v>
          </cell>
          <cell r="B312" t="str">
            <v>QUINCAILLERIE</v>
          </cell>
          <cell r="D312">
            <v>0.15</v>
          </cell>
          <cell r="E312" t="str">
            <v>pc</v>
          </cell>
          <cell r="K312">
            <v>297</v>
          </cell>
        </row>
        <row r="313">
          <cell r="A313" t="str">
            <v>vis inox 6/100 spéciale</v>
          </cell>
          <cell r="B313" t="str">
            <v>QUINCAILLERIE</v>
          </cell>
          <cell r="D313">
            <v>0.6</v>
          </cell>
          <cell r="E313" t="str">
            <v>pc</v>
          </cell>
          <cell r="F313" t="str">
            <v>-</v>
          </cell>
          <cell r="K313">
            <v>298</v>
          </cell>
        </row>
        <row r="314">
          <cell r="A314" t="str">
            <v>vis inox 100</v>
          </cell>
          <cell r="B314" t="str">
            <v>QUINCAILLERIE</v>
          </cell>
          <cell r="C314" t="str">
            <v>FOUSSIER</v>
          </cell>
          <cell r="D314">
            <v>0.39483333333333337</v>
          </cell>
          <cell r="E314" t="str">
            <v>pc</v>
          </cell>
          <cell r="F314" t="str">
            <v>-</v>
          </cell>
          <cell r="G314">
            <v>0.39483333333333337</v>
          </cell>
          <cell r="K314">
            <v>299</v>
          </cell>
        </row>
        <row r="315">
          <cell r="A315" t="str">
            <v>vis inox 120</v>
          </cell>
          <cell r="B315" t="str">
            <v>QUINCAILLERIE</v>
          </cell>
          <cell r="C315" t="str">
            <v>FOUSSIER</v>
          </cell>
          <cell r="D315">
            <v>0.4738</v>
          </cell>
          <cell r="E315" t="str">
            <v>pc</v>
          </cell>
          <cell r="F315" t="str">
            <v>-</v>
          </cell>
          <cell r="G315">
            <v>0.4738</v>
          </cell>
          <cell r="K315">
            <v>300</v>
          </cell>
        </row>
        <row r="316">
          <cell r="A316" t="str">
            <v>Réduction 50-40</v>
          </cell>
          <cell r="B316" t="str">
            <v>REDUCTIONS</v>
          </cell>
          <cell r="C316" t="str">
            <v>PUM</v>
          </cell>
          <cell r="D316">
            <v>0.75</v>
          </cell>
          <cell r="E316" t="str">
            <v>pc</v>
          </cell>
          <cell r="F316" t="str">
            <v>-</v>
          </cell>
          <cell r="G316">
            <v>0.75</v>
          </cell>
          <cell r="K316">
            <v>301</v>
          </cell>
        </row>
        <row r="317">
          <cell r="A317" t="str">
            <v>Réduction 63-50</v>
          </cell>
          <cell r="B317" t="str">
            <v>REDUCTIONS</v>
          </cell>
          <cell r="C317" t="str">
            <v>PUM</v>
          </cell>
          <cell r="D317">
            <v>3.04</v>
          </cell>
          <cell r="E317" t="str">
            <v>pc</v>
          </cell>
          <cell r="F317" t="str">
            <v>-</v>
          </cell>
          <cell r="G317">
            <v>3.04</v>
          </cell>
          <cell r="K317">
            <v>302</v>
          </cell>
        </row>
        <row r="318">
          <cell r="A318" t="str">
            <v>Réduction 100-50</v>
          </cell>
          <cell r="B318" t="str">
            <v>REDUCTIONS</v>
          </cell>
          <cell r="C318" t="str">
            <v>PUM</v>
          </cell>
          <cell r="D318">
            <v>3.04</v>
          </cell>
          <cell r="E318" t="str">
            <v>pc</v>
          </cell>
          <cell r="F318" t="str">
            <v>-</v>
          </cell>
          <cell r="G318">
            <v>3.04</v>
          </cell>
          <cell r="K318">
            <v>303</v>
          </cell>
        </row>
        <row r="319">
          <cell r="A319" t="str">
            <v>Réduction 100-63</v>
          </cell>
          <cell r="B319" t="str">
            <v>REDUCTIONS</v>
          </cell>
          <cell r="C319" t="str">
            <v>PUM</v>
          </cell>
          <cell r="D319">
            <v>3.6</v>
          </cell>
          <cell r="E319" t="str">
            <v>pc</v>
          </cell>
          <cell r="F319" t="str">
            <v>-</v>
          </cell>
          <cell r="G319">
            <v>3.6</v>
          </cell>
          <cell r="K319">
            <v>304</v>
          </cell>
        </row>
        <row r="320">
          <cell r="A320" t="str">
            <v>Réduction 100-80</v>
          </cell>
          <cell r="B320" t="str">
            <v>REDUCTIONS</v>
          </cell>
          <cell r="C320" t="str">
            <v>PUM</v>
          </cell>
          <cell r="D320">
            <v>3.21</v>
          </cell>
          <cell r="E320" t="str">
            <v>pc</v>
          </cell>
          <cell r="F320" t="str">
            <v>-</v>
          </cell>
          <cell r="G320">
            <v>3.21</v>
          </cell>
          <cell r="K320">
            <v>305</v>
          </cell>
        </row>
        <row r="321">
          <cell r="A321" t="str">
            <v>Réduction 110-100</v>
          </cell>
          <cell r="B321" t="str">
            <v>REDUCTIONS</v>
          </cell>
          <cell r="C321" t="str">
            <v>PUM</v>
          </cell>
          <cell r="D321">
            <v>4.03</v>
          </cell>
          <cell r="E321" t="str">
            <v>pc</v>
          </cell>
          <cell r="F321" t="str">
            <v>-</v>
          </cell>
          <cell r="G321">
            <v>4.03</v>
          </cell>
          <cell r="K321">
            <v>306</v>
          </cell>
        </row>
        <row r="322">
          <cell r="A322" t="str">
            <v>regard pluviale béton 25 x 25</v>
          </cell>
          <cell r="B322" t="str">
            <v>REGARDS_ BETON</v>
          </cell>
          <cell r="C322" t="str">
            <v>PUM</v>
          </cell>
          <cell r="D322">
            <v>10.98</v>
          </cell>
          <cell r="E322" t="str">
            <v>pc</v>
          </cell>
          <cell r="F322" t="str">
            <v>-</v>
          </cell>
          <cell r="G322">
            <v>10.98</v>
          </cell>
          <cell r="K322">
            <v>307</v>
          </cell>
        </row>
        <row r="323">
          <cell r="A323" t="str">
            <v>rehausse béton 25 x 25</v>
          </cell>
          <cell r="B323" t="str">
            <v>REGARDS_ BETON</v>
          </cell>
          <cell r="C323" t="str">
            <v>PUM</v>
          </cell>
          <cell r="D323">
            <v>8.93</v>
          </cell>
          <cell r="E323" t="str">
            <v>pc</v>
          </cell>
          <cell r="F323" t="str">
            <v>-</v>
          </cell>
          <cell r="G323">
            <v>8.93</v>
          </cell>
          <cell r="K323">
            <v>308</v>
          </cell>
        </row>
        <row r="324">
          <cell r="A324" t="str">
            <v>couvercle pour boite pluviale béton 25 x 25</v>
          </cell>
          <cell r="B324" t="str">
            <v>REGARDS_ BETON</v>
          </cell>
          <cell r="C324" t="str">
            <v>PUM</v>
          </cell>
          <cell r="D324">
            <v>4.2</v>
          </cell>
          <cell r="E324" t="str">
            <v>pc</v>
          </cell>
          <cell r="F324" t="str">
            <v>-</v>
          </cell>
          <cell r="G324">
            <v>4.2</v>
          </cell>
          <cell r="K324">
            <v>309</v>
          </cell>
        </row>
        <row r="325">
          <cell r="A325" t="str">
            <v>regard béton flasque plastique 30 x30</v>
          </cell>
          <cell r="B325" t="str">
            <v>REGARDS_ BETON</v>
          </cell>
          <cell r="C325" t="str">
            <v>PUM</v>
          </cell>
          <cell r="D325">
            <v>13.28</v>
          </cell>
          <cell r="E325" t="str">
            <v>pc</v>
          </cell>
          <cell r="F325" t="str">
            <v>-</v>
          </cell>
          <cell r="G325">
            <v>13.28</v>
          </cell>
          <cell r="K325">
            <v>310</v>
          </cell>
        </row>
        <row r="326">
          <cell r="A326" t="str">
            <v>Couvercle pr boite pluviale 30 x30</v>
          </cell>
          <cell r="B326" t="str">
            <v>REGARDS_ BETON</v>
          </cell>
          <cell r="C326" t="str">
            <v>PUM</v>
          </cell>
          <cell r="D326">
            <v>4.8</v>
          </cell>
          <cell r="E326" t="str">
            <v>pc</v>
          </cell>
          <cell r="F326" t="str">
            <v>-</v>
          </cell>
          <cell r="G326">
            <v>4.8</v>
          </cell>
          <cell r="K326">
            <v>311</v>
          </cell>
        </row>
        <row r="327">
          <cell r="A327" t="str">
            <v>KIT RELEVAGE 3 VOIES DIAM 63</v>
          </cell>
          <cell r="B327" t="str">
            <v>REGARDS_ET_REPARTITEURS</v>
          </cell>
          <cell r="C327" t="str">
            <v>SASKIT</v>
          </cell>
          <cell r="D327">
            <v>177.23</v>
          </cell>
          <cell r="E327" t="str">
            <v>pc</v>
          </cell>
          <cell r="F327" t="str">
            <v>-</v>
          </cell>
          <cell r="G327" t="str">
            <v>-</v>
          </cell>
          <cell r="K327">
            <v>312</v>
          </cell>
        </row>
        <row r="328">
          <cell r="A328" t="str">
            <v>COUVERCLE AQUATIRIS POUR REGARD DIR01</v>
          </cell>
          <cell r="B328" t="str">
            <v>REGARDS_ET_REPARTITEURS</v>
          </cell>
          <cell r="C328" t="str">
            <v>SASKIT</v>
          </cell>
          <cell r="D328">
            <v>20</v>
          </cell>
          <cell r="E328" t="str">
            <v>pc</v>
          </cell>
          <cell r="F328" t="str">
            <v>-</v>
          </cell>
          <cell r="G328" t="str">
            <v>-</v>
          </cell>
          <cell r="K328">
            <v>313</v>
          </cell>
        </row>
        <row r="329">
          <cell r="A329" t="str">
            <v>REHAUSSE</v>
          </cell>
          <cell r="B329" t="str">
            <v>REGARDS_ET_REPARTITEURS</v>
          </cell>
          <cell r="C329" t="str">
            <v>SASKIT</v>
          </cell>
          <cell r="D329">
            <v>30</v>
          </cell>
          <cell r="E329" t="str">
            <v>pc</v>
          </cell>
          <cell r="F329" t="str">
            <v>-</v>
          </cell>
          <cell r="G329" t="str">
            <v>-</v>
          </cell>
          <cell r="K329">
            <v>314</v>
          </cell>
        </row>
        <row r="330">
          <cell r="A330" t="str">
            <v>COUVERCLE AQUATIRIS POUR REGARD PE</v>
          </cell>
          <cell r="B330" t="str">
            <v>REGARDS_ET_REPARTITEURS</v>
          </cell>
          <cell r="C330" t="str">
            <v>SASKIT</v>
          </cell>
          <cell r="D330">
            <v>34.200000000000003</v>
          </cell>
          <cell r="E330" t="str">
            <v>pc</v>
          </cell>
          <cell r="F330" t="str">
            <v>-</v>
          </cell>
          <cell r="G330" t="str">
            <v>-</v>
          </cell>
          <cell r="K330">
            <v>315</v>
          </cell>
        </row>
        <row r="331">
          <cell r="A331" t="str">
            <v>COUVERCLE REGARD GRAVITAIRE DOUBLE SORTIE</v>
          </cell>
          <cell r="B331" t="str">
            <v>REGARDS_ET_REPARTITEURS</v>
          </cell>
          <cell r="C331" t="str">
            <v>SASKIT</v>
          </cell>
          <cell r="D331">
            <v>36</v>
          </cell>
          <cell r="E331" t="str">
            <v>pc</v>
          </cell>
          <cell r="F331" t="str">
            <v>-</v>
          </cell>
          <cell r="G331" t="str">
            <v>-</v>
          </cell>
          <cell r="K331">
            <v>316</v>
          </cell>
        </row>
        <row r="332">
          <cell r="A332" t="str">
            <v>REHAUSSE REGARD</v>
          </cell>
          <cell r="B332" t="str">
            <v>REGARDS_ET_REPARTITEURS</v>
          </cell>
          <cell r="C332" t="str">
            <v>SASKIT</v>
          </cell>
          <cell r="D332">
            <v>37.5</v>
          </cell>
          <cell r="E332" t="str">
            <v>pc</v>
          </cell>
          <cell r="F332" t="str">
            <v>-</v>
          </cell>
          <cell r="G332" t="str">
            <v>-</v>
          </cell>
          <cell r="K332">
            <v>317</v>
          </cell>
        </row>
        <row r="333">
          <cell r="A333" t="str">
            <v>REGARD DE SORTIE SANS FOND (ZRV)</v>
          </cell>
          <cell r="B333" t="str">
            <v>REGARDS_ET_REPARTITEURS</v>
          </cell>
          <cell r="C333" t="str">
            <v>SASKIT</v>
          </cell>
          <cell r="D333">
            <v>50</v>
          </cell>
          <cell r="E333" t="str">
            <v>pc</v>
          </cell>
          <cell r="F333" t="str">
            <v>-</v>
          </cell>
          <cell r="G333" t="str">
            <v>-</v>
          </cell>
          <cell r="K333">
            <v>318</v>
          </cell>
        </row>
        <row r="334">
          <cell r="A334" t="str">
            <v>REPARTITEUR</v>
          </cell>
          <cell r="B334" t="str">
            <v>REGARDS_ET_REPARTITEURS</v>
          </cell>
          <cell r="C334" t="str">
            <v>SASKIT</v>
          </cell>
          <cell r="D334">
            <v>50</v>
          </cell>
          <cell r="E334" t="str">
            <v>pc</v>
          </cell>
          <cell r="F334" t="str">
            <v>-</v>
          </cell>
          <cell r="G334" t="str">
            <v>-</v>
          </cell>
          <cell r="K334">
            <v>319</v>
          </cell>
        </row>
        <row r="335">
          <cell r="A335" t="str">
            <v>REGARD HEXAGONAL NON PERCE  AVEC COUVERCLE</v>
          </cell>
          <cell r="B335" t="str">
            <v>REGARDS_ET_REPARTITEURS</v>
          </cell>
          <cell r="C335" t="str">
            <v>SASKIT</v>
          </cell>
          <cell r="D335">
            <v>66</v>
          </cell>
          <cell r="E335" t="str">
            <v>pc</v>
          </cell>
          <cell r="F335" t="str">
            <v>-</v>
          </cell>
          <cell r="G335" t="str">
            <v>-</v>
          </cell>
          <cell r="K335">
            <v>320</v>
          </cell>
        </row>
        <row r="336">
          <cell r="A336" t="str">
            <v>REGARD CARRE AVEC COUVERCLE</v>
          </cell>
          <cell r="B336" t="str">
            <v>REGARDS_ET_REPARTITEURS</v>
          </cell>
          <cell r="C336" t="str">
            <v>SASKIT</v>
          </cell>
          <cell r="D336">
            <v>91.8</v>
          </cell>
          <cell r="E336" t="str">
            <v>pc</v>
          </cell>
          <cell r="F336" t="str">
            <v>-</v>
          </cell>
          <cell r="G336" t="str">
            <v>-</v>
          </cell>
          <cell r="K336">
            <v>321</v>
          </cell>
        </row>
        <row r="337">
          <cell r="A337" t="str">
            <v>REGARD DE COLLECTE AVEC COUVERCLE</v>
          </cell>
          <cell r="B337" t="str">
            <v>REGARDS_ET_REPARTITEURS</v>
          </cell>
          <cell r="C337" t="str">
            <v>SASKIT</v>
          </cell>
          <cell r="D337">
            <v>99</v>
          </cell>
          <cell r="E337" t="str">
            <v>pc</v>
          </cell>
          <cell r="F337" t="str">
            <v>-</v>
          </cell>
          <cell r="G337" t="str">
            <v>-</v>
          </cell>
          <cell r="K337">
            <v>322</v>
          </cell>
        </row>
        <row r="338">
          <cell r="A338" t="str">
            <v>KIT DE REPARTITION</v>
          </cell>
          <cell r="B338" t="str">
            <v>REGARDS_ET_REPARTITEURS</v>
          </cell>
          <cell r="C338" t="str">
            <v>SASKIT</v>
          </cell>
          <cell r="D338">
            <v>112.15</v>
          </cell>
          <cell r="E338" t="str">
            <v>pc</v>
          </cell>
          <cell r="F338" t="str">
            <v>-</v>
          </cell>
          <cell r="G338" t="str">
            <v>-</v>
          </cell>
          <cell r="K338">
            <v>323</v>
          </cell>
        </row>
        <row r="339">
          <cell r="A339" t="str">
            <v>Répartiteurs (la paire)</v>
          </cell>
          <cell r="B339" t="str">
            <v>REGARDS_ET_REPARTITEURS</v>
          </cell>
          <cell r="C339" t="str">
            <v>SASKIT</v>
          </cell>
          <cell r="D339">
            <v>112.15</v>
          </cell>
          <cell r="E339" t="str">
            <v>pc</v>
          </cell>
          <cell r="F339" t="str">
            <v>-</v>
          </cell>
          <cell r="G339" t="str">
            <v>-</v>
          </cell>
          <cell r="K339">
            <v>324</v>
          </cell>
        </row>
        <row r="340">
          <cell r="A340" t="str">
            <v>KIT FV RELEVAGE VANGUI50</v>
          </cell>
          <cell r="B340" t="str">
            <v>REGARDS_ET_REPARTITEURS</v>
          </cell>
          <cell r="C340" t="str">
            <v>SASKIT</v>
          </cell>
          <cell r="D340">
            <v>121.1</v>
          </cell>
          <cell r="E340" t="str">
            <v>pc</v>
          </cell>
          <cell r="F340" t="str">
            <v>-</v>
          </cell>
          <cell r="G340" t="str">
            <v>-</v>
          </cell>
          <cell r="K340">
            <v>325</v>
          </cell>
        </row>
        <row r="341">
          <cell r="A341" t="str">
            <v>regard pression DIR 01 guillotines</v>
          </cell>
          <cell r="B341" t="str">
            <v>REGARDS_ET_REPARTITEURS</v>
          </cell>
          <cell r="C341" t="str">
            <v>SASKIT</v>
          </cell>
          <cell r="D341">
            <v>120.5</v>
          </cell>
          <cell r="E341" t="str">
            <v>pc</v>
          </cell>
          <cell r="F341" t="str">
            <v>-</v>
          </cell>
          <cell r="G341" t="str">
            <v>-</v>
          </cell>
          <cell r="K341">
            <v>326</v>
          </cell>
        </row>
        <row r="342">
          <cell r="A342" t="str">
            <v>KIT RELEVAGE 3 VOIES DIAM 50</v>
          </cell>
          <cell r="B342" t="str">
            <v>REGARDS_ET_REPARTITEURS</v>
          </cell>
          <cell r="C342" t="str">
            <v>SASKIT</v>
          </cell>
          <cell r="D342">
            <v>158.16999999999999</v>
          </cell>
          <cell r="E342" t="str">
            <v>pc</v>
          </cell>
          <cell r="F342" t="str">
            <v>-</v>
          </cell>
          <cell r="G342" t="str">
            <v>-</v>
          </cell>
          <cell r="K342">
            <v>327</v>
          </cell>
        </row>
        <row r="343">
          <cell r="A343" t="str">
            <v>REGARD DE COLLECTE+KIT MISE EN CHARGE</v>
          </cell>
          <cell r="B343" t="str">
            <v>REGARDS_ET_REPARTITEURS</v>
          </cell>
          <cell r="C343" t="str">
            <v>SASKIT</v>
          </cell>
          <cell r="D343">
            <v>164.33</v>
          </cell>
          <cell r="E343" t="str">
            <v>pc</v>
          </cell>
          <cell r="F343" t="str">
            <v>-</v>
          </cell>
          <cell r="G343" t="str">
            <v>-</v>
          </cell>
          <cell r="K343">
            <v>328</v>
          </cell>
        </row>
        <row r="344">
          <cell r="A344" t="str">
            <v>regard de sortie</v>
          </cell>
          <cell r="B344" t="str">
            <v>REGARDS_ET_REPARTITEURS</v>
          </cell>
          <cell r="C344" t="str">
            <v>SASKIT</v>
          </cell>
          <cell r="D344">
            <v>164.33</v>
          </cell>
          <cell r="E344" t="str">
            <v>pc</v>
          </cell>
          <cell r="F344" t="str">
            <v>-</v>
          </cell>
          <cell r="G344" t="str">
            <v>-</v>
          </cell>
          <cell r="K344">
            <v>329</v>
          </cell>
        </row>
        <row r="345">
          <cell r="A345" t="str">
            <v>KIT FV RELEVAGE VANGUI63</v>
          </cell>
          <cell r="B345" t="str">
            <v>REGARDS_ET_REPARTITEURS</v>
          </cell>
          <cell r="C345" t="str">
            <v>SASKIT</v>
          </cell>
          <cell r="D345">
            <v>167.08</v>
          </cell>
          <cell r="E345" t="str">
            <v>pc</v>
          </cell>
          <cell r="F345" t="str">
            <v>-</v>
          </cell>
          <cell r="G345" t="str">
            <v>-</v>
          </cell>
          <cell r="K345">
            <v>330</v>
          </cell>
        </row>
        <row r="346">
          <cell r="A346" t="str">
            <v>KIT GRAVITAIRE PELLE INOX</v>
          </cell>
          <cell r="B346" t="str">
            <v>REGARDS_ET_REPARTITEURS</v>
          </cell>
          <cell r="C346" t="str">
            <v>SASKIT</v>
          </cell>
          <cell r="D346">
            <v>167.89</v>
          </cell>
          <cell r="E346" t="str">
            <v>pc</v>
          </cell>
          <cell r="F346" t="str">
            <v>-</v>
          </cell>
          <cell r="G346" t="str">
            <v>-</v>
          </cell>
          <cell r="K346">
            <v>331</v>
          </cell>
        </row>
        <row r="347">
          <cell r="A347" t="str">
            <v>KIT FV GRAVITAIRE  vannes guillotines 110</v>
          </cell>
          <cell r="B347" t="str">
            <v>REGARDS_ET_REPARTITEURS</v>
          </cell>
          <cell r="C347" t="str">
            <v>SASKIT</v>
          </cell>
          <cell r="D347">
            <v>174.48</v>
          </cell>
          <cell r="E347" t="str">
            <v>pc</v>
          </cell>
          <cell r="F347" t="str">
            <v>-</v>
          </cell>
          <cell r="G347" t="str">
            <v>-</v>
          </cell>
          <cell r="K347">
            <v>332</v>
          </cell>
        </row>
        <row r="348">
          <cell r="A348" t="str">
            <v>KIT RELEVAGE 3 VOIES MOTORISÉE DIAM 50 AVEC HORLOGE</v>
          </cell>
          <cell r="B348" t="str">
            <v>REGARDS_ET_REPARTITEURS</v>
          </cell>
          <cell r="C348" t="str">
            <v>SASKIT</v>
          </cell>
          <cell r="D348">
            <v>494.11</v>
          </cell>
          <cell r="E348" t="str">
            <v>pc</v>
          </cell>
          <cell r="F348" t="str">
            <v>-</v>
          </cell>
          <cell r="G348" t="str">
            <v>-</v>
          </cell>
          <cell r="K348">
            <v>333</v>
          </cell>
        </row>
        <row r="349">
          <cell r="A349" t="str">
            <v>KIT RELEVAGE 3 VOIES MOTORISEE DIAM 63 AVEC HORLOGE</v>
          </cell>
          <cell r="B349" t="str">
            <v>REGARDS_ET_REPARTITEURS</v>
          </cell>
          <cell r="C349" t="str">
            <v>SASKIT</v>
          </cell>
          <cell r="D349">
            <v>520.05999999999995</v>
          </cell>
          <cell r="E349" t="str">
            <v>pc</v>
          </cell>
          <cell r="F349" t="str">
            <v>-</v>
          </cell>
          <cell r="G349" t="str">
            <v>-</v>
          </cell>
          <cell r="K349">
            <v>334</v>
          </cell>
        </row>
        <row r="350">
          <cell r="A350" t="str">
            <v>NSPR-1800</v>
          </cell>
          <cell r="B350" t="str">
            <v>RELEVAGE</v>
          </cell>
          <cell r="C350" t="str">
            <v>SASKIT</v>
          </cell>
          <cell r="D350">
            <v>879</v>
          </cell>
          <cell r="E350" t="str">
            <v>pc</v>
          </cell>
          <cell r="F350" t="str">
            <v>-</v>
          </cell>
          <cell r="G350" t="str">
            <v>-</v>
          </cell>
          <cell r="K350">
            <v>335</v>
          </cell>
        </row>
        <row r="351">
          <cell r="A351" t="str">
            <v>ECSPR-900</v>
          </cell>
          <cell r="B351" t="str">
            <v>RELEVAGE</v>
          </cell>
          <cell r="C351" t="str">
            <v>SASKIT</v>
          </cell>
          <cell r="D351">
            <v>369</v>
          </cell>
          <cell r="E351" t="str">
            <v>pc</v>
          </cell>
          <cell r="F351" t="str">
            <v>-</v>
          </cell>
          <cell r="G351" t="str">
            <v>-</v>
          </cell>
          <cell r="K351">
            <v>336</v>
          </cell>
        </row>
        <row r="352">
          <cell r="A352" t="str">
            <v>ECSPR-1200</v>
          </cell>
          <cell r="B352" t="str">
            <v>RELEVAGE</v>
          </cell>
          <cell r="C352" t="str">
            <v>SASKIT</v>
          </cell>
          <cell r="D352">
            <v>399</v>
          </cell>
          <cell r="E352" t="str">
            <v>pc</v>
          </cell>
          <cell r="F352" t="str">
            <v>-</v>
          </cell>
          <cell r="G352" t="str">
            <v>-</v>
          </cell>
          <cell r="K352">
            <v>337</v>
          </cell>
        </row>
        <row r="353">
          <cell r="A353" t="str">
            <v>ECSPR-1500</v>
          </cell>
          <cell r="B353" t="str">
            <v>RELEVAGE</v>
          </cell>
          <cell r="C353" t="str">
            <v>SASKIT</v>
          </cell>
          <cell r="D353">
            <v>459</v>
          </cell>
          <cell r="E353" t="str">
            <v>pc</v>
          </cell>
          <cell r="F353" t="str">
            <v>-</v>
          </cell>
          <cell r="G353" t="str">
            <v>-</v>
          </cell>
          <cell r="K353">
            <v>338</v>
          </cell>
        </row>
        <row r="354">
          <cell r="A354" t="str">
            <v>ECSPR-1800</v>
          </cell>
          <cell r="B354" t="str">
            <v>RELEVAGE</v>
          </cell>
          <cell r="C354" t="str">
            <v>SASKIT</v>
          </cell>
          <cell r="D354">
            <v>499</v>
          </cell>
          <cell r="E354" t="str">
            <v>pc</v>
          </cell>
          <cell r="F354" t="str">
            <v>-</v>
          </cell>
          <cell r="G354" t="str">
            <v>-</v>
          </cell>
          <cell r="K354">
            <v>339</v>
          </cell>
        </row>
        <row r="355">
          <cell r="A355" t="str">
            <v>ECSPR-2100</v>
          </cell>
          <cell r="B355" t="str">
            <v>RELEVAGE</v>
          </cell>
          <cell r="C355" t="str">
            <v>SASKIT</v>
          </cell>
          <cell r="D355">
            <v>559</v>
          </cell>
          <cell r="E355" t="str">
            <v>pc</v>
          </cell>
          <cell r="F355" t="str">
            <v>-</v>
          </cell>
          <cell r="G355" t="str">
            <v>-</v>
          </cell>
          <cell r="K355">
            <v>340</v>
          </cell>
        </row>
        <row r="356">
          <cell r="A356" t="str">
            <v>SPR-900-50</v>
          </cell>
          <cell r="B356" t="str">
            <v>RELEVAGE</v>
          </cell>
          <cell r="C356" t="str">
            <v>SASKIT</v>
          </cell>
          <cell r="D356">
            <v>669</v>
          </cell>
          <cell r="E356" t="str">
            <v>pc</v>
          </cell>
          <cell r="F356" t="str">
            <v>-</v>
          </cell>
          <cell r="G356" t="str">
            <v>-</v>
          </cell>
          <cell r="K356">
            <v>341</v>
          </cell>
        </row>
        <row r="357">
          <cell r="A357" t="str">
            <v>SPR-1500-50</v>
          </cell>
          <cell r="B357" t="str">
            <v>RELEVAGE</v>
          </cell>
          <cell r="C357" t="str">
            <v>SASKIT</v>
          </cell>
          <cell r="D357">
            <v>729</v>
          </cell>
          <cell r="E357" t="str">
            <v>pc</v>
          </cell>
          <cell r="F357" t="str">
            <v>-</v>
          </cell>
          <cell r="G357" t="str">
            <v>-</v>
          </cell>
          <cell r="K357">
            <v>342</v>
          </cell>
        </row>
        <row r="358">
          <cell r="A358" t="str">
            <v>SPR-1200-50</v>
          </cell>
          <cell r="B358" t="str">
            <v>RELEVAGE</v>
          </cell>
          <cell r="C358" t="str">
            <v>SASKIT</v>
          </cell>
          <cell r="D358">
            <v>699</v>
          </cell>
          <cell r="E358" t="str">
            <v>pc</v>
          </cell>
          <cell r="K358">
            <v>343</v>
          </cell>
        </row>
        <row r="359">
          <cell r="A359" t="str">
            <v>NSPR-900</v>
          </cell>
          <cell r="B359" t="str">
            <v>RELEVAGE</v>
          </cell>
          <cell r="C359" t="str">
            <v>SASKIT</v>
          </cell>
          <cell r="D359">
            <v>755.67</v>
          </cell>
          <cell r="E359" t="str">
            <v>pc</v>
          </cell>
          <cell r="F359" t="str">
            <v>-</v>
          </cell>
          <cell r="G359" t="str">
            <v>-</v>
          </cell>
          <cell r="K359">
            <v>344</v>
          </cell>
        </row>
        <row r="360">
          <cell r="A360" t="str">
            <v>SPR-1800-50</v>
          </cell>
          <cell r="B360" t="str">
            <v>RELEVAGE</v>
          </cell>
          <cell r="C360" t="str">
            <v>SASKIT</v>
          </cell>
          <cell r="D360">
            <v>759</v>
          </cell>
          <cell r="E360" t="str">
            <v>pc</v>
          </cell>
          <cell r="F360" t="str">
            <v>-</v>
          </cell>
          <cell r="G360" t="str">
            <v>-</v>
          </cell>
          <cell r="K360">
            <v>345</v>
          </cell>
        </row>
        <row r="361">
          <cell r="A361" t="str">
            <v>SPR-900-63</v>
          </cell>
          <cell r="B361" t="str">
            <v>RELEVAGE</v>
          </cell>
          <cell r="C361" t="str">
            <v>SASKIT</v>
          </cell>
          <cell r="D361">
            <v>785.7</v>
          </cell>
          <cell r="E361" t="str">
            <v>pc</v>
          </cell>
          <cell r="F361" t="str">
            <v>-</v>
          </cell>
          <cell r="G361" t="str">
            <v>-</v>
          </cell>
          <cell r="K361">
            <v>346</v>
          </cell>
        </row>
        <row r="362">
          <cell r="A362" t="str">
            <v>SPR-2100-50</v>
          </cell>
          <cell r="B362" t="str">
            <v>RELEVAGE</v>
          </cell>
          <cell r="C362" t="str">
            <v>SASKIT</v>
          </cell>
          <cell r="D362">
            <v>789</v>
          </cell>
          <cell r="E362" t="str">
            <v>pc</v>
          </cell>
          <cell r="F362" t="str">
            <v>-</v>
          </cell>
          <cell r="G362" t="str">
            <v>-</v>
          </cell>
          <cell r="K362">
            <v>347</v>
          </cell>
        </row>
        <row r="363">
          <cell r="A363" t="str">
            <v>SPR-1200-63</v>
          </cell>
          <cell r="B363" t="str">
            <v>RELEVAGE</v>
          </cell>
          <cell r="C363" t="str">
            <v>SASKIT</v>
          </cell>
          <cell r="D363">
            <v>815.3</v>
          </cell>
          <cell r="E363" t="str">
            <v>pc</v>
          </cell>
          <cell r="F363" t="str">
            <v>-</v>
          </cell>
          <cell r="G363" t="str">
            <v>-</v>
          </cell>
          <cell r="K363">
            <v>348</v>
          </cell>
        </row>
        <row r="364">
          <cell r="A364" t="str">
            <v>NSPR-1200</v>
          </cell>
          <cell r="B364" t="str">
            <v>RELEVAGE</v>
          </cell>
          <cell r="C364" t="str">
            <v>SASKIT</v>
          </cell>
          <cell r="D364">
            <v>819</v>
          </cell>
          <cell r="E364" t="str">
            <v>pc</v>
          </cell>
          <cell r="F364" t="str">
            <v>-</v>
          </cell>
          <cell r="G364" t="str">
            <v>-</v>
          </cell>
          <cell r="K364">
            <v>349</v>
          </cell>
        </row>
        <row r="365">
          <cell r="A365" t="str">
            <v>NSPR-1500</v>
          </cell>
          <cell r="B365" t="str">
            <v>RELEVAGE</v>
          </cell>
          <cell r="C365" t="str">
            <v>SASKIT</v>
          </cell>
          <cell r="D365">
            <v>849</v>
          </cell>
          <cell r="E365" t="str">
            <v>pc</v>
          </cell>
          <cell r="F365" t="str">
            <v>-</v>
          </cell>
          <cell r="G365" t="str">
            <v>-</v>
          </cell>
          <cell r="K365">
            <v>350</v>
          </cell>
        </row>
        <row r="366">
          <cell r="A366" t="str">
            <v>SPR-1500-63</v>
          </cell>
          <cell r="B366" t="str">
            <v>RELEVAGE</v>
          </cell>
          <cell r="C366" t="str">
            <v>SASKIT</v>
          </cell>
          <cell r="D366">
            <v>849</v>
          </cell>
          <cell r="E366" t="str">
            <v>pc</v>
          </cell>
          <cell r="F366" t="str">
            <v>-</v>
          </cell>
          <cell r="G366" t="str">
            <v>-</v>
          </cell>
          <cell r="K366">
            <v>351</v>
          </cell>
        </row>
        <row r="367">
          <cell r="A367" t="str">
            <v>SPR-1800-63</v>
          </cell>
          <cell r="B367" t="str">
            <v>RELEVAGE</v>
          </cell>
          <cell r="C367" t="str">
            <v>SASKIT</v>
          </cell>
          <cell r="D367">
            <v>879</v>
          </cell>
          <cell r="E367" t="str">
            <v>pc</v>
          </cell>
          <cell r="F367" t="str">
            <v>-</v>
          </cell>
          <cell r="G367" t="str">
            <v>-</v>
          </cell>
          <cell r="K367">
            <v>352</v>
          </cell>
        </row>
        <row r="368">
          <cell r="A368" t="str">
            <v>NSPR-1200-PA</v>
          </cell>
          <cell r="B368" t="str">
            <v>RELEVAGE</v>
          </cell>
          <cell r="C368" t="str">
            <v>SASKIT</v>
          </cell>
          <cell r="D368">
            <v>899</v>
          </cell>
          <cell r="E368" t="str">
            <v>pc</v>
          </cell>
          <cell r="F368" t="str">
            <v>-</v>
          </cell>
          <cell r="G368" t="str">
            <v>-</v>
          </cell>
          <cell r="K368">
            <v>353</v>
          </cell>
        </row>
        <row r="369">
          <cell r="A369" t="str">
            <v>SPR-2100-63</v>
          </cell>
          <cell r="B369" t="str">
            <v>RELEVAGE</v>
          </cell>
          <cell r="C369" t="str">
            <v>SASKIT</v>
          </cell>
          <cell r="D369">
            <v>909</v>
          </cell>
          <cell r="E369" t="str">
            <v>pc</v>
          </cell>
          <cell r="F369" t="str">
            <v>-</v>
          </cell>
          <cell r="G369" t="str">
            <v>-</v>
          </cell>
          <cell r="K369">
            <v>354</v>
          </cell>
        </row>
        <row r="370">
          <cell r="A370" t="str">
            <v>NSPR-2100</v>
          </cell>
          <cell r="B370" t="str">
            <v>RELEVAGE</v>
          </cell>
          <cell r="C370" t="str">
            <v>SASKIT</v>
          </cell>
          <cell r="D370">
            <v>910</v>
          </cell>
          <cell r="E370" t="str">
            <v>pc</v>
          </cell>
          <cell r="F370" t="str">
            <v>-</v>
          </cell>
          <cell r="G370" t="str">
            <v>-</v>
          </cell>
          <cell r="K370">
            <v>355</v>
          </cell>
        </row>
        <row r="371">
          <cell r="A371" t="str">
            <v>NSPR-1500-PA</v>
          </cell>
          <cell r="B371" t="str">
            <v>RELEVAGE</v>
          </cell>
          <cell r="C371" t="str">
            <v>SASKIT</v>
          </cell>
          <cell r="D371">
            <v>929</v>
          </cell>
          <cell r="E371" t="str">
            <v>pc</v>
          </cell>
          <cell r="F371" t="str">
            <v>-</v>
          </cell>
          <cell r="G371" t="str">
            <v>-</v>
          </cell>
          <cell r="K371">
            <v>356</v>
          </cell>
        </row>
        <row r="372">
          <cell r="A372" t="str">
            <v>NSPR-1800-PA</v>
          </cell>
          <cell r="B372" t="str">
            <v>RELEVAGE</v>
          </cell>
          <cell r="C372" t="str">
            <v>SASKIT</v>
          </cell>
          <cell r="D372">
            <v>990</v>
          </cell>
          <cell r="E372" t="str">
            <v>pc</v>
          </cell>
          <cell r="F372" t="str">
            <v>-</v>
          </cell>
          <cell r="G372" t="str">
            <v>-</v>
          </cell>
          <cell r="K372">
            <v>357</v>
          </cell>
        </row>
        <row r="373">
          <cell r="A373" t="str">
            <v>NSPR-2100-PA</v>
          </cell>
          <cell r="B373" t="str">
            <v>RELEVAGE</v>
          </cell>
          <cell r="C373" t="str">
            <v>SASKIT</v>
          </cell>
          <cell r="D373">
            <v>1049</v>
          </cell>
          <cell r="E373" t="str">
            <v>pc</v>
          </cell>
          <cell r="F373" t="str">
            <v>-</v>
          </cell>
          <cell r="G373" t="str">
            <v>-</v>
          </cell>
          <cell r="K373">
            <v>358</v>
          </cell>
        </row>
        <row r="374">
          <cell r="A374" t="str">
            <v>Tube drain DIA 100 CR4</v>
          </cell>
          <cell r="B374" t="str">
            <v>TUBES</v>
          </cell>
          <cell r="C374" t="str">
            <v>PUM</v>
          </cell>
          <cell r="D374">
            <v>1.99</v>
          </cell>
          <cell r="E374" t="str">
            <v>ml</v>
          </cell>
          <cell r="F374" t="str">
            <v>-</v>
          </cell>
          <cell r="G374">
            <v>1.99</v>
          </cell>
          <cell r="K374">
            <v>359</v>
          </cell>
        </row>
        <row r="375">
          <cell r="A375" t="str">
            <v>Tube DIA 100</v>
          </cell>
          <cell r="B375" t="str">
            <v>TUBES</v>
          </cell>
          <cell r="C375" t="str">
            <v>PUM</v>
          </cell>
          <cell r="D375">
            <v>1.89</v>
          </cell>
          <cell r="E375" t="str">
            <v>ml</v>
          </cell>
          <cell r="F375" t="str">
            <v>-</v>
          </cell>
          <cell r="G375">
            <v>1.89</v>
          </cell>
          <cell r="K375">
            <v>360</v>
          </cell>
        </row>
        <row r="376">
          <cell r="A376" t="str">
            <v>Tube 100 CR 4</v>
          </cell>
          <cell r="B376" t="str">
            <v>TUBES</v>
          </cell>
          <cell r="C376" t="str">
            <v>PUM</v>
          </cell>
          <cell r="D376">
            <v>2.27</v>
          </cell>
          <cell r="E376" t="str">
            <v>ml</v>
          </cell>
          <cell r="F376" t="str">
            <v>-</v>
          </cell>
          <cell r="G376">
            <v>2.27</v>
          </cell>
          <cell r="K376">
            <v>361</v>
          </cell>
        </row>
        <row r="377">
          <cell r="A377" t="str">
            <v>Tube 100 CR 8</v>
          </cell>
          <cell r="B377" t="str">
            <v>TUBES</v>
          </cell>
          <cell r="C377" t="str">
            <v>PUM</v>
          </cell>
          <cell r="D377">
            <v>2.5</v>
          </cell>
          <cell r="E377" t="str">
            <v>ml</v>
          </cell>
          <cell r="F377" t="str">
            <v>-</v>
          </cell>
          <cell r="G377">
            <v>2.5</v>
          </cell>
          <cell r="K377">
            <v>362</v>
          </cell>
        </row>
        <row r="378">
          <cell r="A378" t="str">
            <v>Joint forsheda bacs additionnels</v>
          </cell>
          <cell r="C378" t="str">
            <v>SASKIT</v>
          </cell>
          <cell r="D378">
            <v>4.42</v>
          </cell>
          <cell r="E378" t="str">
            <v>pc</v>
          </cell>
          <cell r="F378" t="str">
            <v>-</v>
          </cell>
          <cell r="G378" t="str">
            <v>-</v>
          </cell>
          <cell r="K378">
            <v>363</v>
          </cell>
        </row>
        <row r="379">
          <cell r="A379" t="str">
            <v>Bouchons + manchons pour BACS</v>
          </cell>
          <cell r="C379" t="str">
            <v>SASKIT</v>
          </cell>
          <cell r="D379">
            <v>4.6100000000000003</v>
          </cell>
          <cell r="E379" t="str">
            <v>pc</v>
          </cell>
          <cell r="F379" t="str">
            <v>-</v>
          </cell>
          <cell r="G379" t="str">
            <v>-</v>
          </cell>
          <cell r="K379">
            <v>364</v>
          </cell>
        </row>
      </sheetData>
      <sheetData sheetId="8"/>
      <sheetData sheetId="9"/>
      <sheetData sheetId="10"/>
      <sheetData sheetId="11"/>
      <sheetData sheetId="12"/>
      <sheetData sheetId="13">
        <row r="4">
          <cell r="E4">
            <v>0.72000000000000008</v>
          </cell>
        </row>
        <row r="5">
          <cell r="E5">
            <v>1</v>
          </cell>
        </row>
        <row r="19">
          <cell r="E19">
            <v>2.16</v>
          </cell>
        </row>
        <row r="20">
          <cell r="E20">
            <v>0.4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1.25</v>
          </cell>
        </row>
        <row r="24">
          <cell r="E24">
            <v>0.3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4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4</v>
          </cell>
        </row>
        <row r="31">
          <cell r="E31">
            <v>4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0.5</v>
          </cell>
        </row>
        <row r="35">
          <cell r="E35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1.6</v>
          </cell>
        </row>
        <row r="45">
          <cell r="E45">
            <v>1</v>
          </cell>
        </row>
        <row r="46">
          <cell r="E46">
            <v>4</v>
          </cell>
        </row>
        <row r="47">
          <cell r="E47">
            <v>4</v>
          </cell>
        </row>
        <row r="48">
          <cell r="E48">
            <v>24</v>
          </cell>
        </row>
        <row r="49">
          <cell r="E49">
            <v>1.25</v>
          </cell>
        </row>
        <row r="50">
          <cell r="E50">
            <v>4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1</v>
          </cell>
        </row>
        <row r="55">
          <cell r="E55">
            <v>4</v>
          </cell>
        </row>
        <row r="56">
          <cell r="E56">
            <v>4</v>
          </cell>
        </row>
        <row r="57">
          <cell r="E57">
            <v>1.6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topLeftCell="A20" workbookViewId="0">
      <selection activeCell="B68" sqref="B68"/>
    </sheetView>
  </sheetViews>
  <sheetFormatPr baseColWidth="10" defaultRowHeight="16.5" customHeight="1" x14ac:dyDescent="0.3"/>
  <cols>
    <col min="1" max="1" width="27.33203125" customWidth="1"/>
    <col min="2" max="2" width="119.33203125" customWidth="1"/>
  </cols>
  <sheetData>
    <row r="1" spans="1:3" ht="16.5" customHeight="1" x14ac:dyDescent="0.3">
      <c r="A1" t="s">
        <v>1285</v>
      </c>
      <c r="B1" t="s">
        <v>1286</v>
      </c>
      <c r="C1" t="s">
        <v>1288</v>
      </c>
    </row>
    <row r="2" spans="1:3" ht="16.5" customHeight="1" x14ac:dyDescent="0.3">
      <c r="A2" s="54" t="s">
        <v>864</v>
      </c>
      <c r="B2" s="59" t="s">
        <v>1228</v>
      </c>
      <c r="C2" t="str">
        <f>SUBSTITUTE(SUBSTITUTE($C$1,"##NOM##",A2),"##TEXTE##",SUBSTITUTE(B2,"'","\'"))</f>
        <v>Update SC_Systeme set TexteDevis = ' Fourniture et pose d\'une structure en bastaings bois douglas pour FV EPDM' Where Nom = 'FV1';</v>
      </c>
    </row>
    <row r="3" spans="1:3" ht="16.5" customHeight="1" x14ac:dyDescent="0.3">
      <c r="A3" s="54" t="s">
        <v>869</v>
      </c>
      <c r="B3" s="59" t="s">
        <v>1229</v>
      </c>
      <c r="C3" t="str">
        <f t="shared" ref="C3:C68" si="0">SUBSTITUTE(SUBSTITUTE($C$1,"##NOM##",A3),"##TEXTE##",SUBSTITUTE(B3,"'","\'"))</f>
        <v>Update SC_Systeme set TexteDevis = ' Fourniture et pose d\'une structure en traverses de chêne pour FV EPDM HORS-SOL' Where Nom = 'FV2';</v>
      </c>
    </row>
    <row r="4" spans="1:3" ht="16.5" customHeight="1" x14ac:dyDescent="0.3">
      <c r="A4" s="54" t="s">
        <v>870</v>
      </c>
      <c r="B4" s="59" t="s">
        <v>1230</v>
      </c>
      <c r="C4" t="str">
        <f t="shared" si="0"/>
        <v>Update SC_Systeme set TexteDevis = ' Fourniture et pose d\'une structure en plaques béton pour FV EPDM HORS-SOL' Where Nom = 'FV3';</v>
      </c>
    </row>
    <row r="5" spans="1:3" ht="16.5" customHeight="1" x14ac:dyDescent="0.3">
      <c r="A5" s="54" t="s">
        <v>871</v>
      </c>
      <c r="B5" s="59" t="s">
        <v>1231</v>
      </c>
      <c r="C5" t="str">
        <f t="shared" si="0"/>
        <v>Update SC_Systeme set TexteDevis = ' Fourniture et pose d\'une structure en parpaings pour FV EPDM HORS-SOL' Where Nom = 'FV4';</v>
      </c>
    </row>
    <row r="6" spans="1:3" ht="16.5" customHeight="1" x14ac:dyDescent="0.3">
      <c r="A6" s="54" t="s">
        <v>872</v>
      </c>
      <c r="B6" s="59" t="s">
        <v>1232</v>
      </c>
      <c r="C6" t="str">
        <f t="shared" si="0"/>
        <v>Update SC_Systeme set TexteDevis = ' Fourniture et pose d\'une structure en plaques PVC FV EPDM - semi-enterré ' Where Nom = 'FV5';</v>
      </c>
    </row>
    <row r="7" spans="1:3" ht="16.5" customHeight="1" x14ac:dyDescent="0.3">
      <c r="A7" s="54" t="s">
        <v>873</v>
      </c>
      <c r="B7" s="59" t="s">
        <v>1233</v>
      </c>
      <c r="C7" t="str">
        <f t="shared" si="0"/>
        <v>Update SC_Systeme set TexteDevis = 'Fourniture et pose d\'une structure en bastaings bois douglas  FV EPDM - semi-enterré ' Where Nom = 'FV6';</v>
      </c>
    </row>
    <row r="8" spans="1:3" ht="16.5" customHeight="1" x14ac:dyDescent="0.3">
      <c r="A8" s="54" t="s">
        <v>874</v>
      </c>
      <c r="B8" s="59" t="s">
        <v>1234</v>
      </c>
      <c r="C8" t="str">
        <f t="shared" si="0"/>
        <v>Update SC_Systeme set TexteDevis = 'Fourniture et pose d\'une structure en plaques béton (ext.) FV EPDM - semi-enterré ' Where Nom = 'FV7';</v>
      </c>
    </row>
    <row r="9" spans="1:3" ht="16.5" customHeight="1" x14ac:dyDescent="0.3">
      <c r="A9" s="54" t="s">
        <v>875</v>
      </c>
      <c r="B9" s="59" t="s">
        <v>1235</v>
      </c>
      <c r="C9" t="str">
        <f t="shared" si="0"/>
        <v>Update SC_Systeme set TexteDevis = 'Fourniture et pose d\'une structure en plaques béton (ext.) + cadre bois pour FV EPDM enterré ' Where Nom = 'FV8';</v>
      </c>
    </row>
    <row r="10" spans="1:3" ht="16.5" customHeight="1" x14ac:dyDescent="0.3">
      <c r="A10" s="54" t="s">
        <v>876</v>
      </c>
      <c r="B10" s="59" t="s">
        <v>1236</v>
      </c>
      <c r="C10" t="str">
        <f t="shared" si="0"/>
        <v>Update SC_Systeme set TexteDevis = 'Fourniture et pose d\'une structure en plaques PVC (int.) pour FV EPDM -enterré ' Where Nom = 'FV9';</v>
      </c>
    </row>
    <row r="11" spans="1:3" ht="16.5" customHeight="1" x14ac:dyDescent="0.3">
      <c r="A11" s="54" t="s">
        <v>1189</v>
      </c>
      <c r="B11" s="59" t="s">
        <v>1237</v>
      </c>
      <c r="C11" t="str">
        <f t="shared" si="0"/>
        <v>Update SC_Systeme set TexteDevis = ' Fourniture et pose d\'une structure en bastaings bois douglas pour FH EPDM - HORS-SOL ' Where Nom = 'FH1';</v>
      </c>
    </row>
    <row r="12" spans="1:3" ht="16.5" customHeight="1" x14ac:dyDescent="0.3">
      <c r="A12" s="54" t="s">
        <v>783</v>
      </c>
      <c r="B12" s="59" t="s">
        <v>1238</v>
      </c>
      <c r="C12" t="str">
        <f t="shared" si="0"/>
        <v>Update SC_Systeme set TexteDevis = ' FH EPDM - HORS-SOL - Fourniture et pose d\'une structure en traverses de chêne' Where Nom = 'FH2';</v>
      </c>
    </row>
    <row r="13" spans="1:3" ht="16.5" customHeight="1" x14ac:dyDescent="0.3">
      <c r="A13" s="54" t="s">
        <v>879</v>
      </c>
      <c r="B13" s="59" t="s">
        <v>1239</v>
      </c>
      <c r="C13" t="str">
        <f t="shared" si="0"/>
        <v>Update SC_Systeme set TexteDevis = ' FH EPDM - HORS-SOL - Fourniture et pose d\'une structure en plaques béton' Where Nom = 'FH3';</v>
      </c>
    </row>
    <row r="14" spans="1:3" ht="16.5" customHeight="1" x14ac:dyDescent="0.3">
      <c r="A14" s="54" t="s">
        <v>1190</v>
      </c>
      <c r="B14" s="59" t="s">
        <v>1240</v>
      </c>
      <c r="C14" t="str">
        <f t="shared" si="0"/>
        <v>Update SC_Systeme set TexteDevis = ' FH EPDM - HORS-SOL - Fourniture et pose d\'une structure en parpaings' Where Nom = 'FH4';</v>
      </c>
    </row>
    <row r="15" spans="1:3" ht="16.5" customHeight="1" x14ac:dyDescent="0.3">
      <c r="A15" s="54" t="s">
        <v>1191</v>
      </c>
      <c r="B15" s="59" t="s">
        <v>1241</v>
      </c>
      <c r="C15" t="str">
        <f t="shared" si="0"/>
        <v>Update SC_Systeme set TexteDevis = ' FH EPDM - semi-enterré - Fourniture et pose d\'une structure en plaques béton (int.)' Where Nom = 'FH5';</v>
      </c>
    </row>
    <row r="16" spans="1:3" ht="16.5" customHeight="1" x14ac:dyDescent="0.3">
      <c r="A16" s="54" t="s">
        <v>1192</v>
      </c>
      <c r="B16" s="59" t="s">
        <v>1242</v>
      </c>
      <c r="C16" t="str">
        <f t="shared" si="0"/>
        <v>Update SC_Systeme set TexteDevis = ' FH EPDM - semi-enterré - Fourniture et pose d\'une structure en bastaings bois douglas' Where Nom = 'FH6';</v>
      </c>
    </row>
    <row r="17" spans="1:3" ht="16.5" customHeight="1" x14ac:dyDescent="0.3">
      <c r="A17" s="54" t="s">
        <v>1193</v>
      </c>
      <c r="B17" s="59" t="s">
        <v>1243</v>
      </c>
      <c r="C17" t="str">
        <f t="shared" si="0"/>
        <v>Update SC_Systeme set TexteDevis = ' FH EPDM - semi-enterré - Fourniture et pose d\'une structure en plaques béton (ext.)' Where Nom = 'FH7';</v>
      </c>
    </row>
    <row r="18" spans="1:3" ht="16.5" customHeight="1" x14ac:dyDescent="0.3">
      <c r="A18" s="54" t="s">
        <v>1194</v>
      </c>
      <c r="B18" s="59" t="s">
        <v>1244</v>
      </c>
      <c r="C18" t="str">
        <f t="shared" si="0"/>
        <v>Update SC_Systeme set TexteDevis = ' FH EPDM -enterré - Fourniture et pose d\'une structure en plaques béton (ext.) + cadre bois' Where Nom = 'FH8';</v>
      </c>
    </row>
    <row r="19" spans="1:3" ht="16.5" customHeight="1" x14ac:dyDescent="0.3">
      <c r="A19" s="54" t="s">
        <v>906</v>
      </c>
      <c r="B19" s="59" t="s">
        <v>1245</v>
      </c>
      <c r="C19" t="str">
        <f t="shared" si="0"/>
        <v>Update SC_Systeme set TexteDevis = 'Fourniture et pose d\'une structure en plaques béton (int.) pour  FH EPDM -enterré ' Where Nom = 'FH9';</v>
      </c>
    </row>
    <row r="20" spans="1:3" ht="16.5" customHeight="1" x14ac:dyDescent="0.3">
      <c r="A20" s="54" t="s">
        <v>877</v>
      </c>
      <c r="B20" s="59" t="s">
        <v>1246</v>
      </c>
      <c r="C20" t="str">
        <f t="shared" si="0"/>
        <v>Update SC_Systeme set TexteDevis = 'Terrassement de la zone pour FV BAC ENTERRE' Where Nom = 'FVBAC1';</v>
      </c>
    </row>
    <row r="21" spans="1:3" ht="16.5" customHeight="1" x14ac:dyDescent="0.3">
      <c r="A21" s="54" t="s">
        <v>878</v>
      </c>
      <c r="B21" s="59" t="s">
        <v>1247</v>
      </c>
      <c r="C21" t="str">
        <f t="shared" si="0"/>
        <v>Update SC_Systeme set TexteDevis = 'Terrassement de la zone pour FV  BACS - SEMI-ENTERRE ' Where Nom = 'FVBAC2';</v>
      </c>
    </row>
    <row r="22" spans="1:3" ht="16.5" customHeight="1" x14ac:dyDescent="0.3">
      <c r="A22" s="54" t="s">
        <v>1287</v>
      </c>
      <c r="B22" s="59" t="s">
        <v>1248</v>
      </c>
      <c r="C22" t="str">
        <f t="shared" si="0"/>
        <v>Update SC_Systeme set TexteDevis = 'Terrassement de la zone pour FV  BACS - HORS SOL' Where Nom = 'FVBAC3';</v>
      </c>
    </row>
    <row r="23" spans="1:3" ht="16.5" customHeight="1" x14ac:dyDescent="0.3">
      <c r="A23" s="54" t="s">
        <v>1052</v>
      </c>
      <c r="B23" s="60" t="s">
        <v>1249</v>
      </c>
      <c r="C23" t="str">
        <f t="shared" si="0"/>
        <v>Update SC_Systeme set TexteDevis = 'Zone de rejet végétalisée ( EPDM, granulats, plantes aquatiques, regards béton, bordure éco-lat)' Where Nom = 'ZRV1';</v>
      </c>
    </row>
    <row r="24" spans="1:3" ht="16.5" customHeight="1" x14ac:dyDescent="0.3">
      <c r="A24" s="55" t="s">
        <v>1053</v>
      </c>
      <c r="B24" s="61" t="s">
        <v>1250</v>
      </c>
      <c r="C24" t="str">
        <f t="shared" si="0"/>
        <v>Update SC_Systeme set TexteDevis = 'Zone de rejet végétalisée (granulats, regard béton, plantes ligneuses)' Where Nom = 'ZRV2';</v>
      </c>
    </row>
    <row r="25" spans="1:3" ht="16.5" customHeight="1" x14ac:dyDescent="0.3">
      <c r="A25" s="54" t="s">
        <v>1050</v>
      </c>
      <c r="B25" s="61" t="s">
        <v>1251</v>
      </c>
      <c r="C25" t="str">
        <f t="shared" si="0"/>
        <v>Update SC_Systeme set TexteDevis = 'Zone d\'infiltration peu profonde (géotextile + granulats + réhausse béton)' Where Nom = 'ZI_PEU_PROFONDE';</v>
      </c>
    </row>
    <row r="26" spans="1:3" ht="16.5" customHeight="1" x14ac:dyDescent="0.3">
      <c r="A26" s="54" t="s">
        <v>1051</v>
      </c>
      <c r="B26" s="61" t="s">
        <v>1252</v>
      </c>
      <c r="C26" t="str">
        <f t="shared" si="0"/>
        <v>Update SC_Systeme set TexteDevis = 'Zone d\'infiltration profonde (géotextile + granulats + 2*réhausse béton)' Where Nom = 'ZI_PROFONDE';</v>
      </c>
    </row>
    <row r="27" spans="1:3" ht="16.5" customHeight="1" x14ac:dyDescent="0.3">
      <c r="A27" s="55" t="s">
        <v>1062</v>
      </c>
      <c r="B27" s="59" t="s">
        <v>1061</v>
      </c>
      <c r="C27" t="str">
        <f t="shared" si="0"/>
        <v>Update SC_Systeme set TexteDevis = 'Epandrain' Where Nom = 'EPANDRAIN';</v>
      </c>
    </row>
    <row r="28" spans="1:3" ht="16.5" customHeight="1" x14ac:dyDescent="0.3">
      <c r="A28" s="55" t="s">
        <v>832</v>
      </c>
      <c r="B28" s="59" t="s">
        <v>1253</v>
      </c>
      <c r="C28" t="str">
        <f t="shared" si="0"/>
        <v>Update SC_Systeme set TexteDevis = 'Habillage FV en terre végétale (talus)' Where Nom = 'HAB1';</v>
      </c>
    </row>
    <row r="29" spans="1:3" ht="16.5" customHeight="1" x14ac:dyDescent="0.3">
      <c r="A29" s="55" t="s">
        <v>833</v>
      </c>
      <c r="B29" s="60" t="s">
        <v>1254</v>
      </c>
      <c r="C29" t="str">
        <f t="shared" si="0"/>
        <v>Update SC_Systeme set TexteDevis = 'Habillage FV en bastaings bois douglas  (BAC)' Where Nom = 'HAB2';</v>
      </c>
    </row>
    <row r="30" spans="1:3" ht="16.5" customHeight="1" x14ac:dyDescent="0.3">
      <c r="A30" s="55" t="s">
        <v>834</v>
      </c>
      <c r="B30" s="59" t="s">
        <v>1255</v>
      </c>
      <c r="C30" t="str">
        <f t="shared" si="0"/>
        <v>Update SC_Systeme set TexteDevis = 'Habillage FV en bardage bois douglas' Where Nom = 'HAB3';</v>
      </c>
    </row>
    <row r="31" spans="1:3" ht="16.5" customHeight="1" x14ac:dyDescent="0.3">
      <c r="A31" s="55" t="s">
        <v>835</v>
      </c>
      <c r="B31" s="59" t="s">
        <v>1256</v>
      </c>
      <c r="C31" t="str">
        <f t="shared" si="0"/>
        <v>Update SC_Systeme set TexteDevis = 'Habillage FV parpaings - pierre collées' Where Nom = 'HAB4';</v>
      </c>
    </row>
    <row r="32" spans="1:3" ht="16.5" customHeight="1" x14ac:dyDescent="0.3">
      <c r="A32" s="55" t="s">
        <v>836</v>
      </c>
      <c r="B32" s="59" t="s">
        <v>1257</v>
      </c>
      <c r="C32" t="str">
        <f t="shared" si="0"/>
        <v>Update SC_Systeme set TexteDevis = 'Habillage FV en pierre moëllons' Where Nom = 'HAB5';</v>
      </c>
    </row>
    <row r="33" spans="1:3" ht="16.5" customHeight="1" x14ac:dyDescent="0.3">
      <c r="A33" s="55" t="s">
        <v>826</v>
      </c>
      <c r="B33" s="59" t="s">
        <v>1258</v>
      </c>
      <c r="C33" t="str">
        <f t="shared" si="0"/>
        <v>Update SC_Systeme set TexteDevis = 'Finition FV EPDM - Cadre bastaings bois (douglas)' Where Nom = 'FINFV1';</v>
      </c>
    </row>
    <row r="34" spans="1:3" ht="16.5" customHeight="1" x14ac:dyDescent="0.3">
      <c r="A34" s="55" t="s">
        <v>1195</v>
      </c>
      <c r="B34" s="60" t="s">
        <v>1259</v>
      </c>
      <c r="C34" t="str">
        <f t="shared" si="0"/>
        <v>Update SC_Systeme set TexteDevis = 'Finition FV Bacs - Cadre bastaings bois (douglas)' Where Nom = 'F2';</v>
      </c>
    </row>
    <row r="35" spans="1:3" ht="16.5" customHeight="1" x14ac:dyDescent="0.3">
      <c r="A35" s="55" t="s">
        <v>1196</v>
      </c>
      <c r="B35" s="60" t="s">
        <v>1260</v>
      </c>
      <c r="C35" t="str">
        <f t="shared" si="0"/>
        <v>Update SC_Systeme set TexteDevis = 'Retenue gravitaire pour l\'alimentation du filtre vertical : bastaings bois douglas.' Where Nom = 'F3';</v>
      </c>
    </row>
    <row r="36" spans="1:3" ht="16.5" customHeight="1" x14ac:dyDescent="0.3">
      <c r="A36" s="55" t="s">
        <v>1197</v>
      </c>
      <c r="B36" s="60" t="s">
        <v>1261</v>
      </c>
      <c r="C36" t="str">
        <f t="shared" si="0"/>
        <v>Update SC_Systeme set TexteDevis = 'Retenue gravitaire pour l\'alimentation du filtre vertical : traverses chêne' Where Nom = 'F4';</v>
      </c>
    </row>
    <row r="37" spans="1:3" ht="16.5" customHeight="1" x14ac:dyDescent="0.3">
      <c r="A37" s="55" t="s">
        <v>1198</v>
      </c>
      <c r="B37" s="59" t="s">
        <v>1262</v>
      </c>
      <c r="C37" t="str">
        <f t="shared" si="0"/>
        <v>Update SC_Systeme set TexteDevis = 'Finition du filtre vertical en traverses de chêne' Where Nom = 'F5';</v>
      </c>
    </row>
    <row r="38" spans="1:3" ht="16.5" customHeight="1" x14ac:dyDescent="0.3">
      <c r="A38" s="55" t="s">
        <v>1199</v>
      </c>
      <c r="B38" s="59" t="s">
        <v>1263</v>
      </c>
      <c r="C38" t="str">
        <f t="shared" si="0"/>
        <v>Update SC_Systeme set TexteDevis = 'Tablette chêne' Where Nom = 'F6';</v>
      </c>
    </row>
    <row r="39" spans="1:3" ht="16.5" customHeight="1" x14ac:dyDescent="0.3">
      <c r="A39" s="55" t="s">
        <v>1200</v>
      </c>
      <c r="B39" s="59"/>
      <c r="C39" t="str">
        <f t="shared" si="0"/>
        <v>Update SC_Systeme set TexteDevis = '' Where Nom = 'F7';</v>
      </c>
    </row>
    <row r="40" spans="1:3" ht="16.5" customHeight="1" x14ac:dyDescent="0.3">
      <c r="A40" s="55" t="s">
        <v>1201</v>
      </c>
      <c r="B40" s="59" t="s">
        <v>1264</v>
      </c>
      <c r="C40" t="str">
        <f t="shared" si="0"/>
        <v>Update SC_Systeme set TexteDevis = 'Finition du filtre horizontal en traverses de chêne' Where Nom = 'F8';</v>
      </c>
    </row>
    <row r="41" spans="1:3" ht="16.5" customHeight="1" x14ac:dyDescent="0.3">
      <c r="A41" s="55" t="s">
        <v>828</v>
      </c>
      <c r="B41" s="59" t="s">
        <v>1265</v>
      </c>
      <c r="C41" t="str">
        <f t="shared" si="0"/>
        <v>Update SC_Systeme set TexteDevis = 'Finition du filtre horizontal avec un cadre en bastaings bois douglas' Where Nom = 'FINFH1';</v>
      </c>
    </row>
    <row r="42" spans="1:3" ht="16.5" customHeight="1" x14ac:dyDescent="0.3">
      <c r="A42" s="55" t="s">
        <v>806</v>
      </c>
      <c r="B42" s="59" t="s">
        <v>1289</v>
      </c>
      <c r="C42" t="str">
        <f t="shared" si="0"/>
        <v>Update SC_Systeme set TexteDevis = 'Fourniture et mise en œuvre d\'une bande de propreté de 50 cm gravillonées (géotextile+10cm de graviers)' Where Nom = 'BPFV1';</v>
      </c>
    </row>
    <row r="43" spans="1:3" ht="16.5" customHeight="1" x14ac:dyDescent="0.3">
      <c r="A43" s="55" t="s">
        <v>810</v>
      </c>
      <c r="B43" s="59" t="s">
        <v>1289</v>
      </c>
      <c r="C43" t="str">
        <f t="shared" si="0"/>
        <v>Update SC_Systeme set TexteDevis = 'Fourniture et mise en œuvre d\'une bande de propreté de 50 cm gravillonées (géotextile+10cm de graviers)' Where Nom = 'BPFVBAC1';</v>
      </c>
    </row>
    <row r="44" spans="1:3" ht="16.5" customHeight="1" x14ac:dyDescent="0.3">
      <c r="A44" s="55" t="s">
        <v>809</v>
      </c>
      <c r="B44" s="59" t="s">
        <v>1289</v>
      </c>
      <c r="C44" t="str">
        <f t="shared" si="0"/>
        <v>Update SC_Systeme set TexteDevis = 'Fourniture et mise en œuvre d\'une bande de propreté de 50 cm gravillonées (géotextile+10cm de graviers)' Where Nom = 'BPFH1';</v>
      </c>
    </row>
    <row r="45" spans="1:3" ht="16.5" customHeight="1" x14ac:dyDescent="0.3">
      <c r="A45" s="55" t="s">
        <v>1202</v>
      </c>
      <c r="B45" s="59" t="s">
        <v>1289</v>
      </c>
      <c r="C45" t="str">
        <f t="shared" si="0"/>
        <v>Update SC_Systeme set TexteDevis = 'Fourniture et mise en œuvre d\'une bande de propreté de 50 cm gravillonées (géotextile+10cm de graviers)' Where Nom = 'BP4';</v>
      </c>
    </row>
    <row r="46" spans="1:3" ht="16.5" customHeight="1" x14ac:dyDescent="0.3">
      <c r="A46" s="55" t="s">
        <v>1203</v>
      </c>
      <c r="B46" s="59" t="s">
        <v>1266</v>
      </c>
      <c r="C46" t="str">
        <f t="shared" si="0"/>
        <v>Update SC_Systeme set TexteDevis = 'Bordure en rondins de bois' Where Nom = 'B1';</v>
      </c>
    </row>
    <row r="47" spans="1:3" ht="16.5" customHeight="1" x14ac:dyDescent="0.3">
      <c r="A47" s="55" t="s">
        <v>812</v>
      </c>
      <c r="B47" s="59" t="s">
        <v>1290</v>
      </c>
      <c r="C47" t="str">
        <f t="shared" si="0"/>
        <v>Update SC_Systeme set TexteDevis = 'Fourniture et pose d\'une bordure en plastique recyclé' Where Nom = 'BORDFV1';</v>
      </c>
    </row>
    <row r="48" spans="1:3" ht="16.5" customHeight="1" x14ac:dyDescent="0.3">
      <c r="A48" s="55" t="s">
        <v>813</v>
      </c>
      <c r="B48" s="59" t="s">
        <v>1290</v>
      </c>
      <c r="C48" t="str">
        <f t="shared" si="0"/>
        <v>Update SC_Systeme set TexteDevis = 'Fourniture et pose d\'une bordure en plastique recyclé' Where Nom = 'BORDFVBAC1';</v>
      </c>
    </row>
    <row r="49" spans="1:3" ht="16.5" customHeight="1" x14ac:dyDescent="0.3">
      <c r="A49" s="55" t="s">
        <v>814</v>
      </c>
      <c r="B49" s="59" t="s">
        <v>1290</v>
      </c>
      <c r="C49" t="str">
        <f t="shared" si="0"/>
        <v>Update SC_Systeme set TexteDevis = 'Fourniture et pose d\'une bordure en plastique recyclé' Where Nom = 'BORDFH1';</v>
      </c>
    </row>
    <row r="50" spans="1:3" ht="16.5" customHeight="1" x14ac:dyDescent="0.3">
      <c r="A50" s="55" t="s">
        <v>1204</v>
      </c>
      <c r="B50" s="60" t="s">
        <v>1267</v>
      </c>
      <c r="C50" t="str">
        <f t="shared" si="0"/>
        <v>Update SC_Systeme set TexteDevis = 'Bordure métal' Where Nom = 'B3';</v>
      </c>
    </row>
    <row r="51" spans="1:3" ht="16.5" customHeight="1" x14ac:dyDescent="0.3">
      <c r="A51" s="55" t="s">
        <v>1205</v>
      </c>
      <c r="B51" s="60" t="s">
        <v>1268</v>
      </c>
      <c r="C51" t="str">
        <f t="shared" si="0"/>
        <v>Update SC_Systeme set TexteDevis = 'Bordure béton' Where Nom = 'B4';</v>
      </c>
    </row>
    <row r="52" spans="1:3" ht="16.5" customHeight="1" x14ac:dyDescent="0.3">
      <c r="A52" s="55" t="s">
        <v>1206</v>
      </c>
      <c r="B52" s="60" t="s">
        <v>1269</v>
      </c>
      <c r="C52" t="str">
        <f t="shared" si="0"/>
        <v>Update SC_Systeme set TexteDevis = 'Bordure en barre de schiste' Where Nom = 'B5';</v>
      </c>
    </row>
    <row r="53" spans="1:3" ht="16.5" customHeight="1" x14ac:dyDescent="0.3">
      <c r="A53" s="55" t="s">
        <v>1207</v>
      </c>
      <c r="B53" s="60" t="s">
        <v>1270</v>
      </c>
      <c r="C53" t="str">
        <f t="shared" si="0"/>
        <v>Update SC_Systeme set TexteDevis = 'Tuyaux PVC DN 100, coudes,  répartiteurs.' Where Nom = 'A1';</v>
      </c>
    </row>
    <row r="54" spans="1:3" ht="16.5" customHeight="1" x14ac:dyDescent="0.3">
      <c r="A54" s="55" t="s">
        <v>1208</v>
      </c>
      <c r="B54" s="60" t="s">
        <v>1271</v>
      </c>
      <c r="C54" t="str">
        <f t="shared" si="0"/>
        <v>Update SC_Systeme set TexteDevis = 'Tuyaux PVC pression DN50, répartiteurs toboggan Aquatiris®.' Where Nom = 'A2';</v>
      </c>
    </row>
    <row r="55" spans="1:3" ht="16.5" customHeight="1" x14ac:dyDescent="0.3">
      <c r="A55" s="55" t="s">
        <v>1209</v>
      </c>
      <c r="B55" s="60" t="s">
        <v>1272</v>
      </c>
      <c r="C55" t="str">
        <f t="shared" si="0"/>
        <v>Update SC_Systeme set TexteDevis = 'Tuyaux PVC DN 100, coudes, regards de distribution gravitaire, répartiteurs.' Where Nom = 'A3';</v>
      </c>
    </row>
    <row r="56" spans="1:3" ht="16.5" customHeight="1" x14ac:dyDescent="0.3">
      <c r="A56" s="55" t="s">
        <v>1210</v>
      </c>
      <c r="B56" s="60" t="s">
        <v>1273</v>
      </c>
      <c r="C56" t="str">
        <f t="shared" si="0"/>
        <v>Update SC_Systeme set TexteDevis = 'Tuyaux pression, regard de répartition relevage, répartiteurs.' Where Nom = 'A4';</v>
      </c>
    </row>
    <row r="57" spans="1:3" ht="16.5" customHeight="1" x14ac:dyDescent="0.3">
      <c r="A57" s="55" t="s">
        <v>1211</v>
      </c>
      <c r="B57" s="60" t="s">
        <v>1274</v>
      </c>
      <c r="C57" t="str">
        <f t="shared" si="0"/>
        <v>Update SC_Systeme set TexteDevis = 'Fourniture et pose d\'un regard de distribution étanche équipé de vannes guillotines DN 50' Where Nom = 'D1';</v>
      </c>
    </row>
    <row r="58" spans="1:3" ht="16.5" customHeight="1" x14ac:dyDescent="0.3">
      <c r="A58" s="55" t="s">
        <v>1212</v>
      </c>
      <c r="B58" s="60" t="s">
        <v>1274</v>
      </c>
      <c r="C58" t="str">
        <f t="shared" si="0"/>
        <v>Update SC_Systeme set TexteDevis = 'Fourniture et pose d\'un regard de distribution étanche équipé de vannes guillotines DN 50' Where Nom = 'D2';</v>
      </c>
    </row>
    <row r="59" spans="1:3" ht="16.5" customHeight="1" x14ac:dyDescent="0.3">
      <c r="A59" s="55" t="s">
        <v>1213</v>
      </c>
      <c r="B59" s="60" t="s">
        <v>1275</v>
      </c>
      <c r="C59" t="str">
        <f t="shared" si="0"/>
        <v>Update SC_Systeme set TexteDevis = 'Fourniture et pose d\'un regard de distribution étanche équipé de vannes 3 voies DN 50' Where Nom = 'D3';</v>
      </c>
    </row>
    <row r="60" spans="1:3" ht="16.5" customHeight="1" x14ac:dyDescent="0.3">
      <c r="A60" s="55" t="s">
        <v>1214</v>
      </c>
      <c r="B60" s="60" t="s">
        <v>1275</v>
      </c>
      <c r="C60" t="str">
        <f t="shared" si="0"/>
        <v>Update SC_Systeme set TexteDevis = 'Fourniture et pose d\'un regard de distribution étanche équipé de vannes 3 voies DN 50' Where Nom = 'D4';</v>
      </c>
    </row>
    <row r="61" spans="1:3" ht="16.5" customHeight="1" x14ac:dyDescent="0.3">
      <c r="A61" s="55" t="s">
        <v>1215</v>
      </c>
      <c r="B61" s="60" t="s">
        <v>1276</v>
      </c>
      <c r="C61" t="str">
        <f t="shared" si="0"/>
        <v>Update SC_Systeme set TexteDevis = 'Fourniture et pose d\'un regard de distribution étanche équipé de vannes 3 voies automatisées DN 50' Where Nom = 'D5';</v>
      </c>
    </row>
    <row r="62" spans="1:3" ht="16.5" customHeight="1" x14ac:dyDescent="0.3">
      <c r="A62" s="55" t="s">
        <v>1216</v>
      </c>
      <c r="B62" s="60" t="s">
        <v>1277</v>
      </c>
      <c r="C62" t="str">
        <f t="shared" si="0"/>
        <v>Update SC_Systeme set TexteDevis = 'Fourniture et pose d\'un regard de distribution étanche équipé de vannes 3 voies automatisées DN 60' Where Nom = 'D6';</v>
      </c>
    </row>
    <row r="63" spans="1:3" ht="16.5" customHeight="1" x14ac:dyDescent="0.3">
      <c r="A63" s="55" t="s">
        <v>1217</v>
      </c>
      <c r="B63" s="60" t="s">
        <v>1278</v>
      </c>
      <c r="C63" t="str">
        <f t="shared" si="0"/>
        <v>Update SC_Systeme set TexteDevis = 'Fourniture et pose d\'un regard de distribution étanche équipé d\'une vanne pelle' Where Nom = 'D7';</v>
      </c>
    </row>
    <row r="64" spans="1:3" ht="16.5" customHeight="1" x14ac:dyDescent="0.3">
      <c r="A64" s="55" t="s">
        <v>1218</v>
      </c>
      <c r="B64" s="60" t="s">
        <v>1279</v>
      </c>
      <c r="C64" t="str">
        <f t="shared" si="0"/>
        <v>Update SC_Systeme set TexteDevis = 'Fourniture et pose d\'un regard de distribution étanche équipé de vannes guillotines DN 110' Where Nom = 'D8';</v>
      </c>
    </row>
    <row r="65" spans="1:3" ht="16.5" customHeight="1" x14ac:dyDescent="0.3">
      <c r="A65" s="55" t="s">
        <v>1219</v>
      </c>
      <c r="B65" s="60" t="s">
        <v>1280</v>
      </c>
      <c r="C65" t="str">
        <f t="shared" si="0"/>
        <v>Update SC_Systeme set TexteDevis = 'Fourniture et pose d\'un regard de distribution équipé d\'une vanne pelle automatisée' Where Nom = 'D9';</v>
      </c>
    </row>
    <row r="66" spans="1:3" ht="16.5" customHeight="1" x14ac:dyDescent="0.3">
      <c r="A66" s="55" t="s">
        <v>1220</v>
      </c>
      <c r="B66" s="60"/>
      <c r="C66" t="str">
        <f t="shared" si="0"/>
        <v>Update SC_Systeme set TexteDevis = '' Where Nom = 'R1';</v>
      </c>
    </row>
    <row r="67" spans="1:3" ht="16.5" customHeight="1" x14ac:dyDescent="0.3">
      <c r="A67" s="55" t="s">
        <v>1221</v>
      </c>
      <c r="B67" s="60"/>
      <c r="C67" t="str">
        <f t="shared" si="0"/>
        <v>Update SC_Systeme set TexteDevis = '' Where Nom = 'R2';</v>
      </c>
    </row>
    <row r="68" spans="1:3" ht="16.5" customHeight="1" x14ac:dyDescent="0.3">
      <c r="A68" s="55" t="s">
        <v>1222</v>
      </c>
      <c r="B68" s="59"/>
      <c r="C68" t="str">
        <f t="shared" si="0"/>
        <v>Update SC_Systeme set TexteDevis = '' Where Nom = 'R3';</v>
      </c>
    </row>
    <row r="69" spans="1:3" ht="16.5" customHeight="1" x14ac:dyDescent="0.3">
      <c r="A69" s="55" t="s">
        <v>1223</v>
      </c>
      <c r="B69" s="59"/>
      <c r="C69" t="str">
        <f t="shared" ref="C69:C79" si="1">SUBSTITUTE(SUBSTITUTE($C$1,"##NOM##",A69),"##TEXTE##",SUBSTITUTE(B69,"'","\'"))</f>
        <v>Update SC_Systeme set TexteDevis = '' Where Nom = 'R4';</v>
      </c>
    </row>
    <row r="70" spans="1:3" ht="16.5" customHeight="1" x14ac:dyDescent="0.3">
      <c r="A70" s="55" t="s">
        <v>1224</v>
      </c>
      <c r="B70" s="59"/>
      <c r="C70" t="str">
        <f t="shared" si="1"/>
        <v>Update SC_Systeme set TexteDevis = '' Where Nom = 'x';</v>
      </c>
    </row>
    <row r="71" spans="1:3" ht="16.5" customHeight="1" x14ac:dyDescent="0.3">
      <c r="A71" s="55" t="s">
        <v>1225</v>
      </c>
      <c r="B71" s="59"/>
      <c r="C71" t="str">
        <f t="shared" si="1"/>
        <v>Update SC_Systeme set TexteDevis = '' Where Nom = 'y';</v>
      </c>
    </row>
    <row r="72" spans="1:3" ht="16.5" customHeight="1" x14ac:dyDescent="0.3">
      <c r="A72" s="55" t="s">
        <v>1226</v>
      </c>
      <c r="B72" s="59"/>
      <c r="C72" t="str">
        <f t="shared" si="1"/>
        <v>Update SC_Systeme set TexteDevis = '' Where Nom = 'z';</v>
      </c>
    </row>
    <row r="73" spans="1:3" ht="16.5" customHeight="1" x14ac:dyDescent="0.3">
      <c r="A73" s="58" t="s">
        <v>1227</v>
      </c>
      <c r="B73" s="59"/>
      <c r="C73" t="str">
        <f t="shared" si="1"/>
        <v>Update SC_Systeme set TexteDevis = '' Where Nom = 's';</v>
      </c>
    </row>
    <row r="74" spans="1:3" ht="16.5" customHeight="1" x14ac:dyDescent="0.3">
      <c r="A74" s="55" t="s">
        <v>865</v>
      </c>
      <c r="B74" s="59" t="s">
        <v>1281</v>
      </c>
      <c r="C74" t="str">
        <f t="shared" si="1"/>
        <v>Update SC_Systeme set TexteDevis = 'Fourniture et mise en œuvre du filtre vertical : sandwich EPDM, granulats, plantes, drains, aération…' Where Nom = 'TCFV';</v>
      </c>
    </row>
    <row r="75" spans="1:3" ht="16.5" customHeight="1" x14ac:dyDescent="0.3">
      <c r="A75" s="55" t="s">
        <v>945</v>
      </c>
      <c r="B75" s="59" t="s">
        <v>1282</v>
      </c>
      <c r="C75" t="str">
        <f t="shared" si="1"/>
        <v>Update SC_Systeme set TexteDevis = 'Fourniture et mise en œuvre du filtre horizontal : sandwich EPDM, granulats, plantes, drain…' Where Nom = 'TCFH';</v>
      </c>
    </row>
    <row r="76" spans="1:3" ht="16.5" customHeight="1" x14ac:dyDescent="0.3">
      <c r="A76" s="55" t="s">
        <v>868</v>
      </c>
      <c r="B76" s="59" t="s">
        <v>1283</v>
      </c>
      <c r="C76" t="str">
        <f t="shared" si="1"/>
        <v>Update SC_Systeme set TexteDevis = 'Fourniture et mise en œuvre du Jardi-Assainissement FV : bacs en poly-éthylène Aquatiris, granulats, plantes, drains…' Where Nom = 'TCFVBAC';</v>
      </c>
    </row>
    <row r="77" spans="1:3" ht="16.5" customHeight="1" x14ac:dyDescent="0.3">
      <c r="A77" s="55" t="s">
        <v>924</v>
      </c>
      <c r="B77" s="59" t="s">
        <v>1281</v>
      </c>
      <c r="C77" t="str">
        <f t="shared" si="1"/>
        <v>Update SC_Systeme set TexteDevis = 'Fourniture et mise en œuvre du filtre vertical : sandwich EPDM, granulats, plantes, drains, aération…' Where Nom = 'TCFV15';</v>
      </c>
    </row>
    <row r="78" spans="1:3" ht="16.5" customHeight="1" x14ac:dyDescent="0.3">
      <c r="A78" s="55" t="s">
        <v>1188</v>
      </c>
      <c r="B78" s="59" t="s">
        <v>1283</v>
      </c>
      <c r="C78" t="str">
        <f t="shared" si="1"/>
        <v>Update SC_Systeme set TexteDevis = 'Fourniture et mise en œuvre du Jardi-Assainissement FV : bacs en poly-éthylène Aquatiris, granulats, plantes, drains…' Where Nom = 'TCFVBACFH';</v>
      </c>
    </row>
    <row r="79" spans="1:3" ht="16.5" customHeight="1" x14ac:dyDescent="0.3">
      <c r="A79" s="55" t="s">
        <v>901</v>
      </c>
      <c r="B79" s="59" t="s">
        <v>1284</v>
      </c>
      <c r="C79" t="str">
        <f t="shared" si="1"/>
        <v>Update SC_Systeme set TexteDevis = 'Protection sanitaire FV : caillebotis piétons en acier galvanisé' Where Nom = 'PS1';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6"/>
  <dimension ref="A1:DF58"/>
  <sheetViews>
    <sheetView workbookViewId="0">
      <selection activeCell="J1" sqref="J1"/>
    </sheetView>
  </sheetViews>
  <sheetFormatPr baseColWidth="10" defaultRowHeight="14.4" x14ac:dyDescent="0.3"/>
  <cols>
    <col min="3" max="3" width="20.6640625" customWidth="1"/>
    <col min="5" max="5" width="11.5546875" customWidth="1"/>
    <col min="6" max="6" width="6" style="14" customWidth="1"/>
    <col min="7" max="7" width="21.88671875" style="14" customWidth="1"/>
    <col min="8" max="8" width="4.44140625" customWidth="1"/>
    <col min="9" max="9" width="4.109375" style="14" customWidth="1"/>
    <col min="10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7" width="4.33203125" style="14" customWidth="1"/>
    <col min="28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110" width="3.5546875" customWidth="1"/>
  </cols>
  <sheetData>
    <row r="1" spans="1:110" x14ac:dyDescent="0.3">
      <c r="A1" t="s">
        <v>945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320</v>
      </c>
      <c r="AI2" t="s">
        <v>321</v>
      </c>
      <c r="AL2" t="s">
        <v>322</v>
      </c>
      <c r="AO2" t="s">
        <v>323</v>
      </c>
      <c r="AR2">
        <v>16</v>
      </c>
      <c r="AU2" t="s">
        <v>324</v>
      </c>
      <c r="AX2" t="s">
        <v>325</v>
      </c>
      <c r="BA2" t="s">
        <v>326</v>
      </c>
      <c r="BD2" t="s">
        <v>327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320</v>
      </c>
      <c r="CI2" s="14"/>
      <c r="CJ2" s="14"/>
      <c r="CK2" t="s">
        <v>321</v>
      </c>
      <c r="CL2" s="14"/>
      <c r="CM2" s="14"/>
      <c r="CN2" t="s">
        <v>322</v>
      </c>
      <c r="CO2" s="14"/>
      <c r="CP2" s="14"/>
      <c r="CQ2" t="s">
        <v>323</v>
      </c>
      <c r="CR2" s="14"/>
      <c r="CS2" s="14"/>
      <c r="CT2">
        <v>16</v>
      </c>
      <c r="CU2" s="14"/>
      <c r="CV2" s="14"/>
      <c r="CW2" t="s">
        <v>324</v>
      </c>
      <c r="CX2" s="14"/>
      <c r="CY2" s="14"/>
      <c r="CZ2" t="s">
        <v>325</v>
      </c>
      <c r="DA2" s="14"/>
      <c r="DB2" s="14"/>
      <c r="DC2" t="s">
        <v>326</v>
      </c>
      <c r="DD2" s="14"/>
      <c r="DE2" s="14"/>
      <c r="DF2" t="s">
        <v>327</v>
      </c>
    </row>
    <row r="3" spans="1:110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0" x14ac:dyDescent="0.3">
      <c r="A4" s="12">
        <f>VLOOKUP($C4,[1]MATIERES!$A$2:$K$379,11,0)</f>
        <v>374</v>
      </c>
      <c r="B4" t="s">
        <v>328</v>
      </c>
      <c r="C4" s="25" t="s">
        <v>310</v>
      </c>
      <c r="D4" t="s">
        <v>318</v>
      </c>
      <c r="E4">
        <f>[3]TCFH!E4</f>
        <v>0.72000000000000008</v>
      </c>
      <c r="F4" s="14" t="s">
        <v>939</v>
      </c>
      <c r="G4" s="14" t="s">
        <v>911</v>
      </c>
      <c r="H4">
        <v>1.0800000000000003</v>
      </c>
      <c r="K4">
        <v>1.4400000000000002</v>
      </c>
      <c r="N4">
        <v>1.8</v>
      </c>
      <c r="Q4">
        <v>2.1600000000000006</v>
      </c>
      <c r="T4">
        <v>2.5200000000000005</v>
      </c>
      <c r="W4">
        <v>2.8800000000000003</v>
      </c>
      <c r="Z4">
        <v>3.24</v>
      </c>
      <c r="AC4">
        <v>3.6</v>
      </c>
      <c r="AF4">
        <v>4.3200000000000012</v>
      </c>
      <c r="AI4">
        <v>4.3200000000000012</v>
      </c>
      <c r="AL4">
        <v>5.0400000000000009</v>
      </c>
      <c r="AO4">
        <v>5.0400000000000009</v>
      </c>
      <c r="AR4">
        <v>5.7600000000000007</v>
      </c>
      <c r="AU4">
        <v>6.48</v>
      </c>
      <c r="AX4">
        <v>6.48</v>
      </c>
      <c r="BA4">
        <v>7.2</v>
      </c>
      <c r="BD4">
        <v>7.2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(1,'TCFH','MATIERE',374,null,'2*1.8*0.05*CTE1','SURFACE',now());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(2,'TCFH','MATIERE',374,1.08,null,null,now());
</v>
      </c>
      <c r="BM4" t="str">
        <f t="shared" si="0"/>
        <v xml:space="preserve">INSERT INTO SC_SystemeProduits(RefDimension,NomSysteme,typePresta,ligne,Quantite,formule,cte1,DateModif) values (3,'TCFH','MATIERE',374,1.44,null,null,now());
</v>
      </c>
      <c r="BP4" t="str">
        <f t="shared" si="0"/>
        <v xml:space="preserve">INSERT INTO SC_SystemeProduits(RefDimension,NomSysteme,typePresta,ligne,Quantite,formule,cte1,DateModif) values (4,'TCFH','MATIERE',374,1.8,null,null,now());
</v>
      </c>
      <c r="BS4" t="str">
        <f t="shared" si="0"/>
        <v xml:space="preserve">INSERT INTO SC_SystemeProduits(RefDimension,NomSysteme,typePresta,ligne,Quantite,formule,cte1,DateModif) values (5,'TCFH','MATIERE',374,2.16,null,null,now());
</v>
      </c>
      <c r="BV4" t="str">
        <f t="shared" si="0"/>
        <v xml:space="preserve">INSERT INTO SC_SystemeProduits(RefDimension,NomSysteme,typePresta,ligne,Quantite,formule,cte1,DateModif) values (6,'TCFH','MATIERE',374,2.52,null,null,now());
</v>
      </c>
      <c r="BY4" t="str">
        <f t="shared" si="0"/>
        <v xml:space="preserve">INSERT INTO SC_SystemeProduits(RefDimension,NomSysteme,typePresta,ligne,Quantite,formule,cte1,DateModif) values (7,'TCFH','MATIERE',374,2.88,null,null,now());
</v>
      </c>
      <c r="CB4" t="str">
        <f t="shared" si="0"/>
        <v xml:space="preserve">INSERT INTO SC_SystemeProduits(RefDimension,NomSysteme,typePresta,ligne,Quantite,formule,cte1,DateModif) values (8,'TCFH','MATIERE',374,3.24,null,null,now());
</v>
      </c>
      <c r="CE4" t="str">
        <f t="shared" si="0"/>
        <v xml:space="preserve">INSERT INTO SC_SystemeProduits(RefDimension,NomSysteme,typePresta,ligne,Quantite,formule,cte1,DateModif) values (9,'TCFH','MATIERE',374,3.6,null,null,now());
</v>
      </c>
      <c r="CH4" t="str">
        <f t="shared" si="0"/>
        <v xml:space="preserve">INSERT INTO SC_SystemeProduits(RefDimension,NomSysteme,typePresta,ligne,Quantite,formule,cte1,DateModif) values (10,'TCFH','MATIERE',374,4.32,null,null,now());
</v>
      </c>
      <c r="CK4" t="str">
        <f t="shared" si="0"/>
        <v xml:space="preserve">INSERT INTO SC_SystemeProduits(RefDimension,NomSysteme,typePresta,ligne,Quantite,formule,cte1,DateModif) values (11,'TCFH','MATIERE',374,4.32,null,null,now());
</v>
      </c>
      <c r="CN4" t="str">
        <f t="shared" si="0"/>
        <v xml:space="preserve">INSERT INTO SC_SystemeProduits(RefDimension,NomSysteme,typePresta,ligne,Quantite,formule,cte1,DateModif) values (12,'TCFH','MATIERE',374,5.04,null,null,now());
</v>
      </c>
      <c r="CQ4" t="str">
        <f t="shared" si="0"/>
        <v xml:space="preserve">INSERT INTO SC_SystemeProduits(RefDimension,NomSysteme,typePresta,ligne,Quantite,formule,cte1,DateModif) values (13,'TCFH','MATIERE',374,5.04,null,null,now());
</v>
      </c>
      <c r="CT4" t="str">
        <f t="shared" si="0"/>
        <v xml:space="preserve">INSERT INTO SC_SystemeProduits(RefDimension,NomSysteme,typePresta,ligne,Quantite,formule,cte1,DateModif) values (14,'TCFH','MATIERE',374,5.76,null,null,now());
</v>
      </c>
      <c r="CW4" t="str">
        <f t="shared" si="0"/>
        <v xml:space="preserve">INSERT INTO SC_SystemeProduits(RefDimension,NomSysteme,typePresta,ligne,Quantite,formule,cte1,DateModif) values (15,'TCFH','MATIERE',374,6.48,null,null,now());
</v>
      </c>
      <c r="CZ4" t="str">
        <f t="shared" si="0"/>
        <v xml:space="preserve">INSERT INTO SC_SystemeProduits(RefDimension,NomSysteme,typePresta,ligne,Quantite,formule,cte1,DateModif) values (16,'TCFH','MATIERE',374,6.48,null,null,now());
</v>
      </c>
      <c r="DC4" t="str">
        <f t="shared" si="0"/>
        <v xml:space="preserve">INSERT INTO SC_SystemeProduits(RefDimension,NomSysteme,typePresta,ligne,Quantite,formule,cte1,DateModif) values (17,'TCFH','MATIERE',374,7.2,null,null,now());
</v>
      </c>
      <c r="DF4" t="str">
        <f t="shared" si="0"/>
        <v xml:space="preserve">INSERT INTO SC_SystemeProduits(RefDimension,NomSysteme,typePresta,ligne,Quantite,formule,cte1,DateModif) values (18,'TCFH','MATIERE',374,7.2,null,null,now());
</v>
      </c>
    </row>
    <row r="5" spans="1:110" x14ac:dyDescent="0.3">
      <c r="A5" s="12">
        <f>VLOOKUP($C5,[1]MATIERES!$A$2:$K$379,11,0)</f>
        <v>96</v>
      </c>
      <c r="B5" t="s">
        <v>328</v>
      </c>
      <c r="C5" t="s">
        <v>342</v>
      </c>
      <c r="D5" t="s">
        <v>8</v>
      </c>
      <c r="E5">
        <f>[3]TCFH!E5</f>
        <v>1</v>
      </c>
      <c r="H5">
        <v>0</v>
      </c>
      <c r="BG5" t="str">
        <f t="shared" ref="BG5:BG57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(1,'TCFH','MATIERE',96,1,null,null,now());
</v>
      </c>
      <c r="BJ5" t="str">
        <f t="shared" si="0"/>
        <v xml:space="preserve">INSERT INTO SC_SystemeProduits(RefDimension,NomSysteme,typePresta,ligne,Quantite,formule,cte1,DateModif) values (2,'TCFH','MATIERE',96,0,null,null,now());
</v>
      </c>
      <c r="BM5" t="str">
        <f t="shared" si="0"/>
        <v/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0" x14ac:dyDescent="0.3">
      <c r="A6" s="12">
        <f>VLOOKUP($C6,[1]MATIERES!$A$2:$K$379,11,0)</f>
        <v>97</v>
      </c>
      <c r="B6" t="s">
        <v>328</v>
      </c>
      <c r="C6" t="s">
        <v>343</v>
      </c>
      <c r="D6" t="s">
        <v>8</v>
      </c>
      <c r="H6">
        <v>1</v>
      </c>
      <c r="BG6" t="str">
        <f t="shared" si="1"/>
        <v/>
      </c>
      <c r="BJ6" t="str">
        <f t="shared" si="0"/>
        <v xml:space="preserve">INSERT INTO SC_SystemeProduits(RefDimension,NomSysteme,typePresta,ligne,Quantite,formule,cte1,DateModif) values (2,'TCFH','MATIERE',97,1,null,null,now());
</v>
      </c>
      <c r="BM6" t="str">
        <f t="shared" si="0"/>
        <v/>
      </c>
      <c r="BP6" t="str">
        <f t="shared" si="0"/>
        <v/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0" x14ac:dyDescent="0.3">
      <c r="A7" s="12">
        <f>VLOOKUP($C7,[1]MATIERES!$A$2:$K$379,11,0)</f>
        <v>98</v>
      </c>
      <c r="B7" t="s">
        <v>328</v>
      </c>
      <c r="C7" t="s">
        <v>344</v>
      </c>
      <c r="D7" t="s">
        <v>8</v>
      </c>
      <c r="K7">
        <v>1</v>
      </c>
      <c r="BG7" t="str">
        <f t="shared" si="1"/>
        <v/>
      </c>
      <c r="BJ7" t="str">
        <f t="shared" si="0"/>
        <v/>
      </c>
      <c r="BM7" t="str">
        <f t="shared" si="0"/>
        <v xml:space="preserve">INSERT INTO SC_SystemeProduits(RefDimension,NomSysteme,typePresta,ligne,Quantite,formule,cte1,DateModif) values (3,'TCFH','MATIERE',98,1,null,null,now());
</v>
      </c>
      <c r="BP7" t="str">
        <f t="shared" si="0"/>
        <v/>
      </c>
      <c r="BS7" t="str">
        <f t="shared" si="0"/>
        <v/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0" x14ac:dyDescent="0.3">
      <c r="A8" s="12">
        <f>VLOOKUP($C8,[1]MATIERES!$A$2:$K$379,11,0)</f>
        <v>99</v>
      </c>
      <c r="B8" t="s">
        <v>328</v>
      </c>
      <c r="C8" t="s">
        <v>345</v>
      </c>
      <c r="D8" t="s">
        <v>8</v>
      </c>
      <c r="N8">
        <v>1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 xml:space="preserve">INSERT INTO SC_SystemeProduits(RefDimension,NomSysteme,typePresta,ligne,Quantite,formule,cte1,DateModif) values (4,'TCFH','MATIERE',99,1,null,null,now());
</v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0" x14ac:dyDescent="0.3">
      <c r="A9" s="12">
        <f>VLOOKUP($C9,[1]MATIERES!$A$2:$K$379,11,0)</f>
        <v>100</v>
      </c>
      <c r="B9" t="s">
        <v>328</v>
      </c>
      <c r="C9" t="s">
        <v>346</v>
      </c>
      <c r="D9" t="s">
        <v>8</v>
      </c>
      <c r="Q9">
        <v>1</v>
      </c>
      <c r="T9">
        <v>0</v>
      </c>
      <c r="BG9" t="str">
        <f t="shared" si="1"/>
        <v/>
      </c>
      <c r="BJ9" t="str">
        <f t="shared" ref="BJ9:BJ57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57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7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7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(5,'TCFH','MATIERE',100,1,null,null,now());
</v>
      </c>
      <c r="BV9" t="str">
        <f t="shared" ref="BV9:BV57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(6,'TCFH','MATIERE',100,0,null,null,now());
</v>
      </c>
      <c r="BY9" t="str">
        <f t="shared" ref="BY9:BY57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7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7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7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7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7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7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7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7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7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7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7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0" x14ac:dyDescent="0.3">
      <c r="A10" s="12">
        <f>VLOOKUP($C10,[1]MATIERES!$A$2:$K$379,11,0)</f>
        <v>101</v>
      </c>
      <c r="B10" t="s">
        <v>328</v>
      </c>
      <c r="C10" t="s">
        <v>347</v>
      </c>
      <c r="D10" t="s">
        <v>8</v>
      </c>
      <c r="T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 xml:space="preserve">INSERT INTO SC_SystemeProduits(RefDimension,NomSysteme,typePresta,ligne,Quantite,formule,cte1,DateModif) values (6,'TCFH','MATIERE',101,1,null,null,now());
</v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0" x14ac:dyDescent="0.3">
      <c r="A11" s="12">
        <f>VLOOKUP($C11,[1]MATIERES!$A$2:$K$379,11,0)</f>
        <v>102</v>
      </c>
      <c r="B11" t="s">
        <v>328</v>
      </c>
      <c r="C11" t="s">
        <v>348</v>
      </c>
      <c r="D11" t="s">
        <v>8</v>
      </c>
      <c r="W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 xml:space="preserve">INSERT INTO SC_SystemeProduits(RefDimension,NomSysteme,typePresta,ligne,Quantite,formule,cte1,DateModif) values (7,'TCFH','MATIERE',102,1,null,null,now());
</v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0" x14ac:dyDescent="0.3">
      <c r="A12" s="12">
        <f>VLOOKUP($C12,[1]MATIERES!$A$2:$K$379,11,0)</f>
        <v>103</v>
      </c>
      <c r="B12" t="s">
        <v>328</v>
      </c>
      <c r="C12" t="s">
        <v>349</v>
      </c>
      <c r="D12" t="s">
        <v>8</v>
      </c>
      <c r="Z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 xml:space="preserve">INSERT INTO SC_SystemeProduits(RefDimension,NomSysteme,typePresta,ligne,Quantite,formule,cte1,DateModif) values (8,'TCFH','MATIERE',103,1,null,null,now());
</v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0" x14ac:dyDescent="0.3">
      <c r="A13" s="12">
        <f>VLOOKUP($C13,[1]MATIERES!$A$2:$K$379,11,0)</f>
        <v>104</v>
      </c>
      <c r="B13" t="s">
        <v>328</v>
      </c>
      <c r="C13" t="s">
        <v>350</v>
      </c>
      <c r="D13" t="s">
        <v>8</v>
      </c>
      <c r="AC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 xml:space="preserve">INSERT INTO SC_SystemeProduits(RefDimension,NomSysteme,typePresta,ligne,Quantite,formule,cte1,DateModif) values (9,'TCFH','MATIERE',104,1,null,null,now());
</v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0" x14ac:dyDescent="0.3">
      <c r="A14" s="12">
        <f>VLOOKUP($C14,[1]MATIERES!$A$2:$K$379,11,0)</f>
        <v>95</v>
      </c>
      <c r="B14" t="s">
        <v>328</v>
      </c>
      <c r="C14" t="s">
        <v>351</v>
      </c>
      <c r="D14" t="s">
        <v>8</v>
      </c>
      <c r="AF14">
        <v>1</v>
      </c>
      <c r="AI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 xml:space="preserve">INSERT INTO SC_SystemeProduits(RefDimension,NomSysteme,typePresta,ligne,Quantite,formule,cte1,DateModif) values (10,'TCFH','MATIERE',95,1,null,null,now());
</v>
      </c>
      <c r="CK14" t="str">
        <f t="shared" si="11"/>
        <v xml:space="preserve">INSERT INTO SC_SystemeProduits(RefDimension,NomSysteme,typePresta,ligne,Quantite,formule,cte1,DateModif) values (11,'TCFH','MATIERE',95,1,null,null,now());
</v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0" x14ac:dyDescent="0.3">
      <c r="A15" s="12">
        <f>VLOOKUP($C15,[1]MATIERES!$A$2:$K$379,11,0)</f>
        <v>105</v>
      </c>
      <c r="B15" t="s">
        <v>328</v>
      </c>
      <c r="C15" t="s">
        <v>352</v>
      </c>
      <c r="D15" t="s">
        <v>8</v>
      </c>
      <c r="AL15">
        <v>1</v>
      </c>
      <c r="AO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 xml:space="preserve">INSERT INTO SC_SystemeProduits(RefDimension,NomSysteme,typePresta,ligne,Quantite,formule,cte1,DateModif) values (12,'TCFH','MATIERE',105,1,null,null,now());
</v>
      </c>
      <c r="CQ15" t="str">
        <f t="shared" si="13"/>
        <v xml:space="preserve">INSERT INTO SC_SystemeProduits(RefDimension,NomSysteme,typePresta,ligne,Quantite,formule,cte1,DateModif) values (13,'TCFH','MATIERE',105,1,null,null,now());
</v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0" x14ac:dyDescent="0.3">
      <c r="A16" s="12">
        <f>VLOOKUP($C16,[1]MATIERES!$A$2:$K$379,11,0)</f>
        <v>106</v>
      </c>
      <c r="B16" t="s">
        <v>328</v>
      </c>
      <c r="C16" t="s">
        <v>353</v>
      </c>
      <c r="D16" t="s">
        <v>8</v>
      </c>
      <c r="AR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 xml:space="preserve">INSERT INTO SC_SystemeProduits(RefDimension,NomSysteme,typePresta,ligne,Quantite,formule,cte1,DateModif) values (14,'TCFH','MATIERE',106,1,null,null,now());
</v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VLOOKUP($C17,[1]MATIERES!$A$2:$K$379,11,0)</f>
        <v>107</v>
      </c>
      <c r="B17" t="s">
        <v>328</v>
      </c>
      <c r="C17" t="s">
        <v>354</v>
      </c>
      <c r="D17" t="s">
        <v>8</v>
      </c>
      <c r="AU17">
        <v>1</v>
      </c>
      <c r="AX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 xml:space="preserve">INSERT INTO SC_SystemeProduits(RefDimension,NomSysteme,typePresta,ligne,Quantite,formule,cte1,DateModif) values (15,'TCFH','MATIERE',107,1,null,null,now());
</v>
      </c>
      <c r="CZ17" t="str">
        <f t="shared" si="16"/>
        <v xml:space="preserve">INSERT INTO SC_SystemeProduits(RefDimension,NomSysteme,typePresta,ligne,Quantite,formule,cte1,DateModif) values (16,'TCFH','MATIERE',107,1,null,null,now());
</v>
      </c>
      <c r="DC17" t="str">
        <f t="shared" si="17"/>
        <v/>
      </c>
      <c r="DF17" t="str">
        <f t="shared" si="18"/>
        <v/>
      </c>
    </row>
    <row r="18" spans="1:110" x14ac:dyDescent="0.3">
      <c r="A18" s="12">
        <f>VLOOKUP($C18,[1]MATIERES!$A$2:$K$379,11,0)</f>
        <v>108</v>
      </c>
      <c r="B18" t="s">
        <v>328</v>
      </c>
      <c r="C18" t="s">
        <v>355</v>
      </c>
      <c r="D18" t="s">
        <v>8</v>
      </c>
      <c r="BA18">
        <v>1</v>
      </c>
      <c r="BD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 xml:space="preserve">INSERT INTO SC_SystemeProduits(RefDimension,NomSysteme,typePresta,ligne,Quantite,formule,cte1,DateModif) values (17,'TCFH','MATIERE',108,1,null,null,now());
</v>
      </c>
      <c r="DF18" t="str">
        <f t="shared" si="18"/>
        <v xml:space="preserve">INSERT INTO SC_SystemeProduits(RefDimension,NomSysteme,typePresta,ligne,Quantite,formule,cte1,DateModif) values (18,'TCFH','MATIERE',108,1,null,null,now());
</v>
      </c>
    </row>
    <row r="19" spans="1:110" ht="43.2" x14ac:dyDescent="0.3">
      <c r="A19" s="12">
        <f>VLOOKUP($C19,[1]MATIERES!$A$2:$K$379,11,0)</f>
        <v>375</v>
      </c>
      <c r="B19" t="s">
        <v>328</v>
      </c>
      <c r="C19" t="s">
        <v>282</v>
      </c>
      <c r="D19" t="s">
        <v>318</v>
      </c>
      <c r="E19">
        <f>[3]TCFH!E19</f>
        <v>2.16</v>
      </c>
      <c r="F19" s="14" t="s">
        <v>940</v>
      </c>
      <c r="G19" s="26" t="s">
        <v>941</v>
      </c>
      <c r="H19">
        <v>3.3600000000000003</v>
      </c>
      <c r="K19">
        <v>4.4800000000000004</v>
      </c>
      <c r="N19">
        <v>5.7600000000000007</v>
      </c>
      <c r="Q19">
        <v>7.0400000000000009</v>
      </c>
      <c r="T19">
        <v>8.32</v>
      </c>
      <c r="W19">
        <v>9.6000000000000014</v>
      </c>
      <c r="Z19">
        <v>10.72</v>
      </c>
      <c r="AC19">
        <v>12</v>
      </c>
      <c r="AF19">
        <v>14.56</v>
      </c>
      <c r="AI19">
        <v>14.56</v>
      </c>
      <c r="AL19">
        <v>17.024000000000001</v>
      </c>
      <c r="AO19">
        <v>17.024000000000001</v>
      </c>
      <c r="AR19">
        <v>19.007999999999999</v>
      </c>
      <c r="AU19">
        <v>21.503999999999998</v>
      </c>
      <c r="AX19">
        <v>21.503999999999998</v>
      </c>
      <c r="BA19">
        <v>23.961600000000001</v>
      </c>
      <c r="BD19">
        <v>23.961600000000001</v>
      </c>
      <c r="BG19" t="str">
        <f t="shared" si="1"/>
        <v xml:space="preserve">INSERT INTO SC_SystemeProduits(RefDimension,NomSysteme,typePresta,ligne,Quantite,formule,cte1,DateModif) values (1,'TCFH','MATIERE',375,null,'CTE1*(CTE2-CTE3)*0.4*1.6','LARGEUR
LONGUEUR
LONGUEUR_GABION',now());
</v>
      </c>
      <c r="BJ19" t="str">
        <f t="shared" si="2"/>
        <v xml:space="preserve">INSERT INTO SC_SystemeProduits(RefDimension,NomSysteme,typePresta,ligne,Quantite,formule,cte1,DateModif) values (2,'TCFH','MATIERE',375,3.36,null,null,now());
</v>
      </c>
      <c r="BM19" t="str">
        <f t="shared" si="3"/>
        <v xml:space="preserve">INSERT INTO SC_SystemeProduits(RefDimension,NomSysteme,typePresta,ligne,Quantite,formule,cte1,DateModif) values (3,'TCFH','MATIERE',375,4.48,null,null,now());
</v>
      </c>
      <c r="BP19" t="str">
        <f t="shared" si="4"/>
        <v xml:space="preserve">INSERT INTO SC_SystemeProduits(RefDimension,NomSysteme,typePresta,ligne,Quantite,formule,cte1,DateModif) values (4,'TCFH','MATIERE',375,5.76,null,null,now());
</v>
      </c>
      <c r="BS19" t="str">
        <f t="shared" si="5"/>
        <v xml:space="preserve">INSERT INTO SC_SystemeProduits(RefDimension,NomSysteme,typePresta,ligne,Quantite,formule,cte1,DateModif) values (5,'TCFH','MATIERE',375,7.04,null,null,now());
</v>
      </c>
      <c r="BV19" t="str">
        <f t="shared" si="6"/>
        <v xml:space="preserve">INSERT INTO SC_SystemeProduits(RefDimension,NomSysteme,typePresta,ligne,Quantite,formule,cte1,DateModif) values (6,'TCFH','MATIERE',375,8.32,null,null,now());
</v>
      </c>
      <c r="BY19" t="str">
        <f t="shared" si="7"/>
        <v xml:space="preserve">INSERT INTO SC_SystemeProduits(RefDimension,NomSysteme,typePresta,ligne,Quantite,formule,cte1,DateModif) values (7,'TCFH','MATIERE',375,9.6,null,null,now());
</v>
      </c>
      <c r="CB19" t="str">
        <f t="shared" si="8"/>
        <v xml:space="preserve">INSERT INTO SC_SystemeProduits(RefDimension,NomSysteme,typePresta,ligne,Quantite,formule,cte1,DateModif) values (8,'TCFH','MATIERE',375,10.72,null,null,now());
</v>
      </c>
      <c r="CE19" t="str">
        <f t="shared" si="9"/>
        <v xml:space="preserve">INSERT INTO SC_SystemeProduits(RefDimension,NomSysteme,typePresta,ligne,Quantite,formule,cte1,DateModif) values (9,'TCFH','MATIERE',375,12,null,null,now());
</v>
      </c>
      <c r="CH19" t="str">
        <f t="shared" si="10"/>
        <v xml:space="preserve">INSERT INTO SC_SystemeProduits(RefDimension,NomSysteme,typePresta,ligne,Quantite,formule,cte1,DateModif) values (10,'TCFH','MATIERE',375,14.56,null,null,now());
</v>
      </c>
      <c r="CK19" t="str">
        <f t="shared" si="11"/>
        <v xml:space="preserve">INSERT INTO SC_SystemeProduits(RefDimension,NomSysteme,typePresta,ligne,Quantite,formule,cte1,DateModif) values (11,'TCFH','MATIERE',375,14.56,null,null,now());
</v>
      </c>
      <c r="CN19" t="str">
        <f t="shared" si="12"/>
        <v xml:space="preserve">INSERT INTO SC_SystemeProduits(RefDimension,NomSysteme,typePresta,ligne,Quantite,formule,cte1,DateModif) values (12,'TCFH','MATIERE',375,17.024,null,null,now());
</v>
      </c>
      <c r="CQ19" t="str">
        <f t="shared" si="13"/>
        <v xml:space="preserve">INSERT INTO SC_SystemeProduits(RefDimension,NomSysteme,typePresta,ligne,Quantite,formule,cte1,DateModif) values (13,'TCFH','MATIERE',375,17.024,null,null,now());
</v>
      </c>
      <c r="CT19" t="str">
        <f t="shared" si="14"/>
        <v xml:space="preserve">INSERT INTO SC_SystemeProduits(RefDimension,NomSysteme,typePresta,ligne,Quantite,formule,cte1,DateModif) values (14,'TCFH','MATIERE',375,19.008,null,null,now());
</v>
      </c>
      <c r="CW19" t="str">
        <f t="shared" si="15"/>
        <v xml:space="preserve">INSERT INTO SC_SystemeProduits(RefDimension,NomSysteme,typePresta,ligne,Quantite,formule,cte1,DateModif) values (15,'TCFH','MATIERE',375,21.504,null,null,now());
</v>
      </c>
      <c r="CZ19" t="str">
        <f t="shared" si="16"/>
        <v xml:space="preserve">INSERT INTO SC_SystemeProduits(RefDimension,NomSysteme,typePresta,ligne,Quantite,formule,cte1,DateModif) values (16,'TCFH','MATIERE',375,21.504,null,null,now());
</v>
      </c>
      <c r="DC19" t="str">
        <f t="shared" si="17"/>
        <v xml:space="preserve">INSERT INTO SC_SystemeProduits(RefDimension,NomSysteme,typePresta,ligne,Quantite,formule,cte1,DateModif) values (17,'TCFH','MATIERE',375,23.9616,null,null,now());
</v>
      </c>
      <c r="DF19" t="str">
        <f t="shared" si="18"/>
        <v xml:space="preserve">INSERT INTO SC_SystemeProduits(RefDimension,NomSysteme,typePresta,ligne,Quantite,formule,cte1,DateModif) values (18,'TCFH','MATIERE',375,23.9616,null,null,now());
</v>
      </c>
    </row>
    <row r="20" spans="1:110" ht="28.8" x14ac:dyDescent="0.3">
      <c r="A20" s="12">
        <f>VLOOKUP($C20,[1]MATIERES!$A$2:$K$379,11,0)</f>
        <v>376</v>
      </c>
      <c r="B20" t="s">
        <v>328</v>
      </c>
      <c r="C20" t="s">
        <v>284</v>
      </c>
      <c r="D20" t="s">
        <v>318</v>
      </c>
      <c r="E20">
        <f>[3]TCFH!E20</f>
        <v>0.4</v>
      </c>
      <c r="F20" s="14" t="s">
        <v>942</v>
      </c>
      <c r="G20" s="26" t="s">
        <v>943</v>
      </c>
      <c r="H20">
        <v>0.48000000000000009</v>
      </c>
      <c r="K20">
        <v>0.64000000000000012</v>
      </c>
      <c r="N20">
        <v>0.64000000000000012</v>
      </c>
      <c r="Q20">
        <v>0.64000000000000012</v>
      </c>
      <c r="T20">
        <v>0.64000000000000012</v>
      </c>
      <c r="W20">
        <v>0.64000000000000012</v>
      </c>
      <c r="Z20">
        <v>0.8</v>
      </c>
      <c r="AC20">
        <v>0.8</v>
      </c>
      <c r="AF20">
        <v>0.8</v>
      </c>
      <c r="AI20">
        <v>0.8</v>
      </c>
      <c r="AL20">
        <v>0.89599999999999991</v>
      </c>
      <c r="AO20">
        <v>0.89599999999999991</v>
      </c>
      <c r="AR20">
        <v>1.5360000000000005</v>
      </c>
      <c r="AU20">
        <v>1.5360000000000005</v>
      </c>
      <c r="AX20">
        <v>1.5360000000000005</v>
      </c>
      <c r="BA20">
        <v>1.6384000000000005</v>
      </c>
      <c r="BD20">
        <v>1.6384000000000005</v>
      </c>
      <c r="BG20" t="str">
        <f t="shared" si="1"/>
        <v xml:space="preserve">INSERT INTO SC_SystemeProduits(RefDimension,NomSysteme,typePresta,ligne,Quantite,formule,cte1,DateModif) values (1,'TCFH','MATIERE',376,null,'CTE1*0.4*CTE2*1.6','LARGEUR
LONGUEUR_GABION',now());
</v>
      </c>
      <c r="BJ20" t="str">
        <f t="shared" si="2"/>
        <v xml:space="preserve">INSERT INTO SC_SystemeProduits(RefDimension,NomSysteme,typePresta,ligne,Quantite,formule,cte1,DateModif) values (2,'TCFH','MATIERE',376,0.48,null,null,now());
</v>
      </c>
      <c r="BM20" t="str">
        <f t="shared" si="3"/>
        <v xml:space="preserve">INSERT INTO SC_SystemeProduits(RefDimension,NomSysteme,typePresta,ligne,Quantite,formule,cte1,DateModif) values (3,'TCFH','MATIERE',376,0.64,null,null,now());
</v>
      </c>
      <c r="BP20" t="str">
        <f t="shared" si="4"/>
        <v xml:space="preserve">INSERT INTO SC_SystemeProduits(RefDimension,NomSysteme,typePresta,ligne,Quantite,formule,cte1,DateModif) values (4,'TCFH','MATIERE',376,0.64,null,null,now());
</v>
      </c>
      <c r="BS20" t="str">
        <f t="shared" si="5"/>
        <v xml:space="preserve">INSERT INTO SC_SystemeProduits(RefDimension,NomSysteme,typePresta,ligne,Quantite,formule,cte1,DateModif) values (5,'TCFH','MATIERE',376,0.64,null,null,now());
</v>
      </c>
      <c r="BV20" t="str">
        <f t="shared" si="6"/>
        <v xml:space="preserve">INSERT INTO SC_SystemeProduits(RefDimension,NomSysteme,typePresta,ligne,Quantite,formule,cte1,DateModif) values (6,'TCFH','MATIERE',376,0.64,null,null,now());
</v>
      </c>
      <c r="BY20" t="str">
        <f t="shared" si="7"/>
        <v xml:space="preserve">INSERT INTO SC_SystemeProduits(RefDimension,NomSysteme,typePresta,ligne,Quantite,formule,cte1,DateModif) values (7,'TCFH','MATIERE',376,0.64,null,null,now());
</v>
      </c>
      <c r="CB20" t="str">
        <f t="shared" si="8"/>
        <v xml:space="preserve">INSERT INTO SC_SystemeProduits(RefDimension,NomSysteme,typePresta,ligne,Quantite,formule,cte1,DateModif) values (8,'TCFH','MATIERE',376,0.8,null,null,now());
</v>
      </c>
      <c r="CE20" t="str">
        <f t="shared" si="9"/>
        <v xml:space="preserve">INSERT INTO SC_SystemeProduits(RefDimension,NomSysteme,typePresta,ligne,Quantite,formule,cte1,DateModif) values (9,'TCFH','MATIERE',376,0.8,null,null,now());
</v>
      </c>
      <c r="CH20" t="str">
        <f t="shared" si="10"/>
        <v xml:space="preserve">INSERT INTO SC_SystemeProduits(RefDimension,NomSysteme,typePresta,ligne,Quantite,formule,cte1,DateModif) values (10,'TCFH','MATIERE',376,0.8,null,null,now());
</v>
      </c>
      <c r="CK20" t="str">
        <f t="shared" si="11"/>
        <v xml:space="preserve">INSERT INTO SC_SystemeProduits(RefDimension,NomSysteme,typePresta,ligne,Quantite,formule,cte1,DateModif) values (11,'TCFH','MATIERE',376,0.8,null,null,now());
</v>
      </c>
      <c r="CN20" t="str">
        <f t="shared" si="12"/>
        <v xml:space="preserve">INSERT INTO SC_SystemeProduits(RefDimension,NomSysteme,typePresta,ligne,Quantite,formule,cte1,DateModif) values (12,'TCFH','MATIERE',376,0.896,null,null,now());
</v>
      </c>
      <c r="CQ20" t="str">
        <f t="shared" si="13"/>
        <v xml:space="preserve">INSERT INTO SC_SystemeProduits(RefDimension,NomSysteme,typePresta,ligne,Quantite,formule,cte1,DateModif) values (13,'TCFH','MATIERE',376,0.896,null,null,now());
</v>
      </c>
      <c r="CT20" t="str">
        <f t="shared" si="14"/>
        <v xml:space="preserve">INSERT INTO SC_SystemeProduits(RefDimension,NomSysteme,typePresta,ligne,Quantite,formule,cte1,DateModif) values (14,'TCFH','MATIERE',376,1.536,null,null,now());
</v>
      </c>
      <c r="CW20" t="str">
        <f t="shared" si="15"/>
        <v xml:space="preserve">INSERT INTO SC_SystemeProduits(RefDimension,NomSysteme,typePresta,ligne,Quantite,formule,cte1,DateModif) values (15,'TCFH','MATIERE',376,1.536,null,null,now());
</v>
      </c>
      <c r="CZ20" t="str">
        <f t="shared" si="16"/>
        <v xml:space="preserve">INSERT INTO SC_SystemeProduits(RefDimension,NomSysteme,typePresta,ligne,Quantite,formule,cte1,DateModif) values (16,'TCFH','MATIERE',376,1.536,null,null,now());
</v>
      </c>
      <c r="DC20" t="str">
        <f t="shared" si="17"/>
        <v xml:space="preserve">INSERT INTO SC_SystemeProduits(RefDimension,NomSysteme,typePresta,ligne,Quantite,formule,cte1,DateModif) values (17,'TCFH','MATIERE',376,1.6384,null,null,now());
</v>
      </c>
      <c r="DF20" t="str">
        <f t="shared" si="18"/>
        <v xml:space="preserve">INSERT INTO SC_SystemeProduits(RefDimension,NomSysteme,typePresta,ligne,Quantite,formule,cte1,DateModif) values (18,'TCFH','MATIERE',376,1.6384,null,null,now());
</v>
      </c>
    </row>
    <row r="21" spans="1:110" x14ac:dyDescent="0.3">
      <c r="A21" s="12">
        <f>VLOOKUP($C21,[1]MATIERES!$A$2:$K$379,11,0)</f>
        <v>17</v>
      </c>
      <c r="B21" t="s">
        <v>328</v>
      </c>
      <c r="C21" t="s">
        <v>356</v>
      </c>
      <c r="D21" t="s">
        <v>8</v>
      </c>
      <c r="E21">
        <f>[3]TCFH!E21</f>
        <v>1</v>
      </c>
      <c r="H21">
        <v>1</v>
      </c>
      <c r="K21">
        <v>1</v>
      </c>
      <c r="N21">
        <v>1</v>
      </c>
      <c r="Q21">
        <v>1</v>
      </c>
      <c r="T21">
        <v>1</v>
      </c>
      <c r="W21">
        <v>1</v>
      </c>
      <c r="Z21">
        <v>1</v>
      </c>
      <c r="AC21">
        <v>1</v>
      </c>
      <c r="AF21">
        <v>1</v>
      </c>
      <c r="AI21">
        <v>1</v>
      </c>
      <c r="AL21">
        <v>1</v>
      </c>
      <c r="AO21">
        <v>1</v>
      </c>
      <c r="AR21">
        <v>1</v>
      </c>
      <c r="AU21">
        <v>1</v>
      </c>
      <c r="AX21">
        <v>1</v>
      </c>
      <c r="BA21">
        <v>1</v>
      </c>
      <c r="BD21">
        <v>1</v>
      </c>
      <c r="BG21" t="str">
        <f t="shared" si="1"/>
        <v xml:space="preserve">INSERT INTO SC_SystemeProduits(RefDimension,NomSysteme,typePresta,ligne,Quantite,formule,cte1,DateModif) values (1,'TCFH','MATIERE',17,1,null,null,now());
</v>
      </c>
      <c r="BJ21" t="str">
        <f t="shared" si="2"/>
        <v xml:space="preserve">INSERT INTO SC_SystemeProduits(RefDimension,NomSysteme,typePresta,ligne,Quantite,formule,cte1,DateModif) values (2,'TCFH','MATIERE',17,1,null,null,now());
</v>
      </c>
      <c r="BM21" t="str">
        <f t="shared" si="3"/>
        <v xml:space="preserve">INSERT INTO SC_SystemeProduits(RefDimension,NomSysteme,typePresta,ligne,Quantite,formule,cte1,DateModif) values (3,'TCFH','MATIERE',17,1,null,null,now());
</v>
      </c>
      <c r="BP21" t="str">
        <f t="shared" si="4"/>
        <v xml:space="preserve">INSERT INTO SC_SystemeProduits(RefDimension,NomSysteme,typePresta,ligne,Quantite,formule,cte1,DateModif) values (4,'TCFH','MATIERE',17,1,null,null,now());
</v>
      </c>
      <c r="BS21" t="str">
        <f t="shared" si="5"/>
        <v xml:space="preserve">INSERT INTO SC_SystemeProduits(RefDimension,NomSysteme,typePresta,ligne,Quantite,formule,cte1,DateModif) values (5,'TCFH','MATIERE',17,1,null,null,now());
</v>
      </c>
      <c r="BV21" t="str">
        <f t="shared" si="6"/>
        <v xml:space="preserve">INSERT INTO SC_SystemeProduits(RefDimension,NomSysteme,typePresta,ligne,Quantite,formule,cte1,DateModif) values (6,'TCFH','MATIERE',17,1,null,null,now());
</v>
      </c>
      <c r="BY21" t="str">
        <f t="shared" si="7"/>
        <v xml:space="preserve">INSERT INTO SC_SystemeProduits(RefDimension,NomSysteme,typePresta,ligne,Quantite,formule,cte1,DateModif) values (7,'TCFH','MATIERE',17,1,null,null,now());
</v>
      </c>
      <c r="CB21" t="str">
        <f t="shared" si="8"/>
        <v xml:space="preserve">INSERT INTO SC_SystemeProduits(RefDimension,NomSysteme,typePresta,ligne,Quantite,formule,cte1,DateModif) values (8,'TCFH','MATIERE',17,1,null,null,now());
</v>
      </c>
      <c r="CE21" t="str">
        <f t="shared" si="9"/>
        <v xml:space="preserve">INSERT INTO SC_SystemeProduits(RefDimension,NomSysteme,typePresta,ligne,Quantite,formule,cte1,DateModif) values (9,'TCFH','MATIERE',17,1,null,null,now());
</v>
      </c>
      <c r="CH21" t="str">
        <f t="shared" si="10"/>
        <v xml:space="preserve">INSERT INTO SC_SystemeProduits(RefDimension,NomSysteme,typePresta,ligne,Quantite,formule,cte1,DateModif) values (10,'TCFH','MATIERE',17,1,null,null,now());
</v>
      </c>
      <c r="CK21" t="str">
        <f t="shared" si="11"/>
        <v xml:space="preserve">INSERT INTO SC_SystemeProduits(RefDimension,NomSysteme,typePresta,ligne,Quantite,formule,cte1,DateModif) values (11,'TCFH','MATIERE',17,1,null,null,now());
</v>
      </c>
      <c r="CN21" t="str">
        <f t="shared" si="12"/>
        <v xml:space="preserve">INSERT INTO SC_SystemeProduits(RefDimension,NomSysteme,typePresta,ligne,Quantite,formule,cte1,DateModif) values (12,'TCFH','MATIERE',17,1,null,null,now());
</v>
      </c>
      <c r="CQ21" t="str">
        <f t="shared" si="13"/>
        <v xml:space="preserve">INSERT INTO SC_SystemeProduits(RefDimension,NomSysteme,typePresta,ligne,Quantite,formule,cte1,DateModif) values (13,'TCFH','MATIERE',17,1,null,null,now());
</v>
      </c>
      <c r="CT21" t="str">
        <f t="shared" si="14"/>
        <v xml:space="preserve">INSERT INTO SC_SystemeProduits(RefDimension,NomSysteme,typePresta,ligne,Quantite,formule,cte1,DateModif) values (14,'TCFH','MATIERE',17,1,null,null,now());
</v>
      </c>
      <c r="CW21" t="str">
        <f t="shared" si="15"/>
        <v xml:space="preserve">INSERT INTO SC_SystemeProduits(RefDimension,NomSysteme,typePresta,ligne,Quantite,formule,cte1,DateModif) values (15,'TCFH','MATIERE',17,1,null,null,now());
</v>
      </c>
      <c r="CZ21" t="str">
        <f t="shared" si="16"/>
        <v xml:space="preserve">INSERT INTO SC_SystemeProduits(RefDimension,NomSysteme,typePresta,ligne,Quantite,formule,cte1,DateModif) values (16,'TCFH','MATIERE',17,1,null,null,now());
</v>
      </c>
      <c r="DC21" t="str">
        <f t="shared" si="17"/>
        <v xml:space="preserve">INSERT INTO SC_SystemeProduits(RefDimension,NomSysteme,typePresta,ligne,Quantite,formule,cte1,DateModif) values (17,'TCFH','MATIERE',17,1,null,null,now());
</v>
      </c>
      <c r="DF21" t="str">
        <f t="shared" si="18"/>
        <v xml:space="preserve">INSERT INTO SC_SystemeProduits(RefDimension,NomSysteme,typePresta,ligne,Quantite,formule,cte1,DateModif) values (18,'TCFH','MATIERE',17,1,null,null,now());
</v>
      </c>
    </row>
    <row r="22" spans="1:110" x14ac:dyDescent="0.3">
      <c r="A22" s="12">
        <f>VLOOKUP($C22,[1]MATIERES!$A$2:$K$379,11,0)</f>
        <v>15</v>
      </c>
      <c r="B22" t="s">
        <v>328</v>
      </c>
      <c r="C22" t="s">
        <v>313</v>
      </c>
      <c r="D22" t="s">
        <v>8</v>
      </c>
      <c r="E22">
        <f>[3]TCFH!E22</f>
        <v>1</v>
      </c>
      <c r="H22">
        <v>1</v>
      </c>
      <c r="K22">
        <v>1</v>
      </c>
      <c r="N22">
        <v>1</v>
      </c>
      <c r="Q22">
        <v>1</v>
      </c>
      <c r="T22">
        <v>1</v>
      </c>
      <c r="W22">
        <v>1</v>
      </c>
      <c r="Z22">
        <v>1</v>
      </c>
      <c r="AC22">
        <v>1</v>
      </c>
      <c r="AF22">
        <v>1</v>
      </c>
      <c r="AI22">
        <v>1</v>
      </c>
      <c r="AL22">
        <v>1</v>
      </c>
      <c r="AO22">
        <v>1</v>
      </c>
      <c r="AR22">
        <v>1</v>
      </c>
      <c r="AU22">
        <v>1</v>
      </c>
      <c r="AX22">
        <v>1</v>
      </c>
      <c r="BA22">
        <v>1</v>
      </c>
      <c r="BD22">
        <v>1</v>
      </c>
      <c r="BG22" t="str">
        <f t="shared" si="1"/>
        <v xml:space="preserve">INSERT INTO SC_SystemeProduits(RefDimension,NomSysteme,typePresta,ligne,Quantite,formule,cte1,DateModif) values (1,'TCFH','MATIERE',15,1,null,null,now());
</v>
      </c>
      <c r="BJ22" t="str">
        <f t="shared" si="2"/>
        <v xml:space="preserve">INSERT INTO SC_SystemeProduits(RefDimension,NomSysteme,typePresta,ligne,Quantite,formule,cte1,DateModif) values (2,'TCFH','MATIERE',15,1,null,null,now());
</v>
      </c>
      <c r="BM22" t="str">
        <f t="shared" si="3"/>
        <v xml:space="preserve">INSERT INTO SC_SystemeProduits(RefDimension,NomSysteme,typePresta,ligne,Quantite,formule,cte1,DateModif) values (3,'TCFH','MATIERE',15,1,null,null,now());
</v>
      </c>
      <c r="BP22" t="str">
        <f t="shared" si="4"/>
        <v xml:space="preserve">INSERT INTO SC_SystemeProduits(RefDimension,NomSysteme,typePresta,ligne,Quantite,formule,cte1,DateModif) values (4,'TCFH','MATIERE',15,1,null,null,now());
</v>
      </c>
      <c r="BS22" t="str">
        <f t="shared" si="5"/>
        <v xml:space="preserve">INSERT INTO SC_SystemeProduits(RefDimension,NomSysteme,typePresta,ligne,Quantite,formule,cte1,DateModif) values (5,'TCFH','MATIERE',15,1,null,null,now());
</v>
      </c>
      <c r="BV22" t="str">
        <f t="shared" si="6"/>
        <v xml:space="preserve">INSERT INTO SC_SystemeProduits(RefDimension,NomSysteme,typePresta,ligne,Quantite,formule,cte1,DateModif) values (6,'TCFH','MATIERE',15,1,null,null,now());
</v>
      </c>
      <c r="BY22" t="str">
        <f t="shared" si="7"/>
        <v xml:space="preserve">INSERT INTO SC_SystemeProduits(RefDimension,NomSysteme,typePresta,ligne,Quantite,formule,cte1,DateModif) values (7,'TCFH','MATIERE',15,1,null,null,now());
</v>
      </c>
      <c r="CB22" t="str">
        <f t="shared" si="8"/>
        <v xml:space="preserve">INSERT INTO SC_SystemeProduits(RefDimension,NomSysteme,typePresta,ligne,Quantite,formule,cte1,DateModif) values (8,'TCFH','MATIERE',15,1,null,null,now());
</v>
      </c>
      <c r="CE22" t="str">
        <f t="shared" si="9"/>
        <v xml:space="preserve">INSERT INTO SC_SystemeProduits(RefDimension,NomSysteme,typePresta,ligne,Quantite,formule,cte1,DateModif) values (9,'TCFH','MATIERE',15,1,null,null,now());
</v>
      </c>
      <c r="CH22" t="str">
        <f t="shared" si="10"/>
        <v xml:space="preserve">INSERT INTO SC_SystemeProduits(RefDimension,NomSysteme,typePresta,ligne,Quantite,formule,cte1,DateModif) values (10,'TCFH','MATIERE',15,1,null,null,now());
</v>
      </c>
      <c r="CK22" t="str">
        <f t="shared" si="11"/>
        <v xml:space="preserve">INSERT INTO SC_SystemeProduits(RefDimension,NomSysteme,typePresta,ligne,Quantite,formule,cte1,DateModif) values (11,'TCFH','MATIERE',15,1,null,null,now());
</v>
      </c>
      <c r="CN22" t="str">
        <f t="shared" si="12"/>
        <v xml:space="preserve">INSERT INTO SC_SystemeProduits(RefDimension,NomSysteme,typePresta,ligne,Quantite,formule,cte1,DateModif) values (12,'TCFH','MATIERE',15,1,null,null,now());
</v>
      </c>
      <c r="CQ22" t="str">
        <f t="shared" si="13"/>
        <v xml:space="preserve">INSERT INTO SC_SystemeProduits(RefDimension,NomSysteme,typePresta,ligne,Quantite,formule,cte1,DateModif) values (13,'TCFH','MATIERE',15,1,null,null,now());
</v>
      </c>
      <c r="CT22" t="str">
        <f t="shared" si="14"/>
        <v xml:space="preserve">INSERT INTO SC_SystemeProduits(RefDimension,NomSysteme,typePresta,ligne,Quantite,formule,cte1,DateModif) values (14,'TCFH','MATIERE',15,1,null,null,now());
</v>
      </c>
      <c r="CW22" t="str">
        <f t="shared" si="15"/>
        <v xml:space="preserve">INSERT INTO SC_SystemeProduits(RefDimension,NomSysteme,typePresta,ligne,Quantite,formule,cte1,DateModif) values (15,'TCFH','MATIERE',15,1,null,null,now());
</v>
      </c>
      <c r="CZ22" t="str">
        <f t="shared" si="16"/>
        <v xml:space="preserve">INSERT INTO SC_SystemeProduits(RefDimension,NomSysteme,typePresta,ligne,Quantite,formule,cte1,DateModif) values (16,'TCFH','MATIERE',15,1,null,null,now());
</v>
      </c>
      <c r="DC22" t="str">
        <f t="shared" si="17"/>
        <v xml:space="preserve">INSERT INTO SC_SystemeProduits(RefDimension,NomSysteme,typePresta,ligne,Quantite,formule,cte1,DateModif) values (17,'TCFH','MATIERE',15,1,null,null,now());
</v>
      </c>
      <c r="DF22" t="str">
        <f t="shared" si="18"/>
        <v xml:space="preserve">INSERT INTO SC_SystemeProduits(RefDimension,NomSysteme,typePresta,ligne,Quantite,formule,cte1,DateModif) values (18,'TCFH','MATIERE',15,1,null,null,now());
</v>
      </c>
    </row>
    <row r="23" spans="1:110" x14ac:dyDescent="0.3">
      <c r="A23" s="12">
        <f>VLOOKUP($C23,[1]MATIERES!$A$2:$K$379,11,0)</f>
        <v>360</v>
      </c>
      <c r="B23" t="s">
        <v>328</v>
      </c>
      <c r="C23" t="s">
        <v>305</v>
      </c>
      <c r="D23" t="s">
        <v>47</v>
      </c>
      <c r="E23">
        <f>[3]TCFH!E23</f>
        <v>1.25</v>
      </c>
      <c r="F23" s="14" t="s">
        <v>882</v>
      </c>
      <c r="G23" s="14" t="s">
        <v>867</v>
      </c>
      <c r="H23">
        <v>1.5</v>
      </c>
      <c r="K23">
        <v>2</v>
      </c>
      <c r="N23">
        <v>2</v>
      </c>
      <c r="Q23">
        <v>2</v>
      </c>
      <c r="T23">
        <v>2</v>
      </c>
      <c r="W23">
        <v>2</v>
      </c>
      <c r="Z23">
        <v>2.5</v>
      </c>
      <c r="AC23">
        <v>2.5</v>
      </c>
      <c r="AF23">
        <v>2.5</v>
      </c>
      <c r="AI23">
        <v>2.5</v>
      </c>
      <c r="AL23">
        <v>2.8</v>
      </c>
      <c r="AO23">
        <v>2.8</v>
      </c>
      <c r="AR23">
        <v>3</v>
      </c>
      <c r="AU23">
        <v>3</v>
      </c>
      <c r="AX23">
        <v>3</v>
      </c>
      <c r="BA23">
        <v>3.2</v>
      </c>
      <c r="BD23">
        <v>3.2</v>
      </c>
      <c r="BG23" t="str">
        <f t="shared" si="1"/>
        <v xml:space="preserve">INSERT INTO SC_SystemeProduits(RefDimension,NomSysteme,typePresta,ligne,Quantite,formule,cte1,DateModif) values (1,'TCFH','MATIERE',360,null,'1*CTE1','LARGEUR',now());
</v>
      </c>
      <c r="BJ23" t="str">
        <f t="shared" si="2"/>
        <v xml:space="preserve">INSERT INTO SC_SystemeProduits(RefDimension,NomSysteme,typePresta,ligne,Quantite,formule,cte1,DateModif) values (2,'TCFH','MATIERE',360,1.5,null,null,now());
</v>
      </c>
      <c r="BM23" t="str">
        <f t="shared" si="3"/>
        <v xml:space="preserve">INSERT INTO SC_SystemeProduits(RefDimension,NomSysteme,typePresta,ligne,Quantite,formule,cte1,DateModif) values (3,'TCFH','MATIERE',360,2,null,null,now());
</v>
      </c>
      <c r="BP23" t="str">
        <f t="shared" si="4"/>
        <v xml:space="preserve">INSERT INTO SC_SystemeProduits(RefDimension,NomSysteme,typePresta,ligne,Quantite,formule,cte1,DateModif) values (4,'TCFH','MATIERE',360,2,null,null,now());
</v>
      </c>
      <c r="BS23" t="str">
        <f t="shared" si="5"/>
        <v xml:space="preserve">INSERT INTO SC_SystemeProduits(RefDimension,NomSysteme,typePresta,ligne,Quantite,formule,cte1,DateModif) values (5,'TCFH','MATIERE',360,2,null,null,now());
</v>
      </c>
      <c r="BV23" t="str">
        <f t="shared" si="6"/>
        <v xml:space="preserve">INSERT INTO SC_SystemeProduits(RefDimension,NomSysteme,typePresta,ligne,Quantite,formule,cte1,DateModif) values (6,'TCFH','MATIERE',360,2,null,null,now());
</v>
      </c>
      <c r="BY23" t="str">
        <f t="shared" si="7"/>
        <v xml:space="preserve">INSERT INTO SC_SystemeProduits(RefDimension,NomSysteme,typePresta,ligne,Quantite,formule,cte1,DateModif) values (7,'TCFH','MATIERE',360,2,null,null,now());
</v>
      </c>
      <c r="CB23" t="str">
        <f t="shared" si="8"/>
        <v xml:space="preserve">INSERT INTO SC_SystemeProduits(RefDimension,NomSysteme,typePresta,ligne,Quantite,formule,cte1,DateModif) values (8,'TCFH','MATIERE',360,2.5,null,null,now());
</v>
      </c>
      <c r="CE23" t="str">
        <f t="shared" si="9"/>
        <v xml:space="preserve">INSERT INTO SC_SystemeProduits(RefDimension,NomSysteme,typePresta,ligne,Quantite,formule,cte1,DateModif) values (9,'TCFH','MATIERE',360,2.5,null,null,now());
</v>
      </c>
      <c r="CH23" t="str">
        <f t="shared" si="10"/>
        <v xml:space="preserve">INSERT INTO SC_SystemeProduits(RefDimension,NomSysteme,typePresta,ligne,Quantite,formule,cte1,DateModif) values (10,'TCFH','MATIERE',360,2.5,null,null,now());
</v>
      </c>
      <c r="CK23" t="str">
        <f t="shared" si="11"/>
        <v xml:space="preserve">INSERT INTO SC_SystemeProduits(RefDimension,NomSysteme,typePresta,ligne,Quantite,formule,cte1,DateModif) values (11,'TCFH','MATIERE',360,2.5,null,null,now());
</v>
      </c>
      <c r="CN23" t="str">
        <f t="shared" si="12"/>
        <v xml:space="preserve">INSERT INTO SC_SystemeProduits(RefDimension,NomSysteme,typePresta,ligne,Quantite,formule,cte1,DateModif) values (12,'TCFH','MATIERE',360,2.8,null,null,now());
</v>
      </c>
      <c r="CQ23" t="str">
        <f t="shared" si="13"/>
        <v xml:space="preserve">INSERT INTO SC_SystemeProduits(RefDimension,NomSysteme,typePresta,ligne,Quantite,formule,cte1,DateModif) values (13,'TCFH','MATIERE',360,2.8,null,null,now());
</v>
      </c>
      <c r="CT23" t="str">
        <f t="shared" si="14"/>
        <v xml:space="preserve">INSERT INTO SC_SystemeProduits(RefDimension,NomSysteme,typePresta,ligne,Quantite,formule,cte1,DateModif) values (14,'TCFH','MATIERE',360,3,null,null,now());
</v>
      </c>
      <c r="CW23" t="str">
        <f t="shared" si="15"/>
        <v xml:space="preserve">INSERT INTO SC_SystemeProduits(RefDimension,NomSysteme,typePresta,ligne,Quantite,formule,cte1,DateModif) values (15,'TCFH','MATIERE',360,3,null,null,now());
</v>
      </c>
      <c r="CZ23" t="str">
        <f t="shared" si="16"/>
        <v xml:space="preserve">INSERT INTO SC_SystemeProduits(RefDimension,NomSysteme,typePresta,ligne,Quantite,formule,cte1,DateModif) values (16,'TCFH','MATIERE',360,3,null,null,now());
</v>
      </c>
      <c r="DC23" t="str">
        <f t="shared" si="17"/>
        <v xml:space="preserve">INSERT INTO SC_SystemeProduits(RefDimension,NomSysteme,typePresta,ligne,Quantite,formule,cte1,DateModif) values (17,'TCFH','MATIERE',360,3.2,null,null,now());
</v>
      </c>
      <c r="DF23" t="str">
        <f t="shared" si="18"/>
        <v xml:space="preserve">INSERT INTO SC_SystemeProduits(RefDimension,NomSysteme,typePresta,ligne,Quantite,formule,cte1,DateModif) values (18,'TCFH','MATIERE',360,3.2,null,null,now());
</v>
      </c>
    </row>
    <row r="24" spans="1:110" x14ac:dyDescent="0.3">
      <c r="A24" s="12">
        <f>VLOOKUP($C24,[1]MATIERES!$A$2:$K$379,11,0)</f>
        <v>361</v>
      </c>
      <c r="B24" t="s">
        <v>328</v>
      </c>
      <c r="C24" t="s">
        <v>139</v>
      </c>
      <c r="D24" t="s">
        <v>47</v>
      </c>
      <c r="E24">
        <f>[3]TCFH!E24</f>
        <v>0.3</v>
      </c>
      <c r="H24">
        <v>0.3</v>
      </c>
      <c r="K24">
        <v>0.3</v>
      </c>
      <c r="N24">
        <v>0.3</v>
      </c>
      <c r="Q24">
        <v>0.3</v>
      </c>
      <c r="T24">
        <v>0.3</v>
      </c>
      <c r="W24">
        <v>0.3</v>
      </c>
      <c r="Z24">
        <v>0.3</v>
      </c>
      <c r="AC24">
        <v>0.3</v>
      </c>
      <c r="AF24">
        <v>0.3</v>
      </c>
      <c r="AI24">
        <v>0.3</v>
      </c>
      <c r="AL24">
        <v>0.3</v>
      </c>
      <c r="AO24">
        <v>0.3</v>
      </c>
      <c r="AR24">
        <v>0.3</v>
      </c>
      <c r="AU24">
        <v>0.3</v>
      </c>
      <c r="AX24">
        <v>0.3</v>
      </c>
      <c r="BA24">
        <v>0.3</v>
      </c>
      <c r="BD24">
        <v>0.3</v>
      </c>
      <c r="BG24" t="str">
        <f t="shared" si="1"/>
        <v xml:space="preserve">INSERT INTO SC_SystemeProduits(RefDimension,NomSysteme,typePresta,ligne,Quantite,formule,cte1,DateModif) values (1,'TCFH','MATIERE',361,0.3,null,null,now());
</v>
      </c>
      <c r="BJ24" t="str">
        <f t="shared" si="2"/>
        <v xml:space="preserve">INSERT INTO SC_SystemeProduits(RefDimension,NomSysteme,typePresta,ligne,Quantite,formule,cte1,DateModif) values (2,'TCFH','MATIERE',361,0.3,null,null,now());
</v>
      </c>
      <c r="BM24" t="str">
        <f t="shared" si="3"/>
        <v xml:space="preserve">INSERT INTO SC_SystemeProduits(RefDimension,NomSysteme,typePresta,ligne,Quantite,formule,cte1,DateModif) values (3,'TCFH','MATIERE',361,0.3,null,null,now());
</v>
      </c>
      <c r="BP24" t="str">
        <f t="shared" si="4"/>
        <v xml:space="preserve">INSERT INTO SC_SystemeProduits(RefDimension,NomSysteme,typePresta,ligne,Quantite,formule,cte1,DateModif) values (4,'TCFH','MATIERE',361,0.3,null,null,now());
</v>
      </c>
      <c r="BS24" t="str">
        <f t="shared" si="5"/>
        <v xml:space="preserve">INSERT INTO SC_SystemeProduits(RefDimension,NomSysteme,typePresta,ligne,Quantite,formule,cte1,DateModif) values (5,'TCFH','MATIERE',361,0.3,null,null,now());
</v>
      </c>
      <c r="BV24" t="str">
        <f t="shared" si="6"/>
        <v xml:space="preserve">INSERT INTO SC_SystemeProduits(RefDimension,NomSysteme,typePresta,ligne,Quantite,formule,cte1,DateModif) values (6,'TCFH','MATIERE',361,0.3,null,null,now());
</v>
      </c>
      <c r="BY24" t="str">
        <f t="shared" si="7"/>
        <v xml:space="preserve">INSERT INTO SC_SystemeProduits(RefDimension,NomSysteme,typePresta,ligne,Quantite,formule,cte1,DateModif) values (7,'TCFH','MATIERE',361,0.3,null,null,now());
</v>
      </c>
      <c r="CB24" t="str">
        <f t="shared" si="8"/>
        <v xml:space="preserve">INSERT INTO SC_SystemeProduits(RefDimension,NomSysteme,typePresta,ligne,Quantite,formule,cte1,DateModif) values (8,'TCFH','MATIERE',361,0.3,null,null,now());
</v>
      </c>
      <c r="CE24" t="str">
        <f t="shared" si="9"/>
        <v xml:space="preserve">INSERT INTO SC_SystemeProduits(RefDimension,NomSysteme,typePresta,ligne,Quantite,formule,cte1,DateModif) values (9,'TCFH','MATIERE',361,0.3,null,null,now());
</v>
      </c>
      <c r="CH24" t="str">
        <f t="shared" si="10"/>
        <v xml:space="preserve">INSERT INTO SC_SystemeProduits(RefDimension,NomSysteme,typePresta,ligne,Quantite,formule,cte1,DateModif) values (10,'TCFH','MATIERE',361,0.3,null,null,now());
</v>
      </c>
      <c r="CK24" t="str">
        <f t="shared" si="11"/>
        <v xml:space="preserve">INSERT INTO SC_SystemeProduits(RefDimension,NomSysteme,typePresta,ligne,Quantite,formule,cte1,DateModif) values (11,'TCFH','MATIERE',361,0.3,null,null,now());
</v>
      </c>
      <c r="CN24" t="str">
        <f t="shared" si="12"/>
        <v xml:space="preserve">INSERT INTO SC_SystemeProduits(RefDimension,NomSysteme,typePresta,ligne,Quantite,formule,cte1,DateModif) values (12,'TCFH','MATIERE',361,0.3,null,null,now());
</v>
      </c>
      <c r="CQ24" t="str">
        <f t="shared" si="13"/>
        <v xml:space="preserve">INSERT INTO SC_SystemeProduits(RefDimension,NomSysteme,typePresta,ligne,Quantite,formule,cte1,DateModif) values (13,'TCFH','MATIERE',361,0.3,null,null,now());
</v>
      </c>
      <c r="CT24" t="str">
        <f t="shared" si="14"/>
        <v xml:space="preserve">INSERT INTO SC_SystemeProduits(RefDimension,NomSysteme,typePresta,ligne,Quantite,formule,cte1,DateModif) values (14,'TCFH','MATIERE',361,0.3,null,null,now());
</v>
      </c>
      <c r="CW24" t="str">
        <f t="shared" si="15"/>
        <v xml:space="preserve">INSERT INTO SC_SystemeProduits(RefDimension,NomSysteme,typePresta,ligne,Quantite,formule,cte1,DateModif) values (15,'TCFH','MATIERE',361,0.3,null,null,now());
</v>
      </c>
      <c r="CZ24" t="str">
        <f t="shared" si="16"/>
        <v xml:space="preserve">INSERT INTO SC_SystemeProduits(RefDimension,NomSysteme,typePresta,ligne,Quantite,formule,cte1,DateModif) values (16,'TCFH','MATIERE',361,0.3,null,null,now());
</v>
      </c>
      <c r="DC24" t="str">
        <f t="shared" si="17"/>
        <v xml:space="preserve">INSERT INTO SC_SystemeProduits(RefDimension,NomSysteme,typePresta,ligne,Quantite,formule,cte1,DateModif) values (17,'TCFH','MATIERE',361,0.3,null,null,now());
</v>
      </c>
      <c r="DF24" t="str">
        <f t="shared" si="18"/>
        <v xml:space="preserve">INSERT INTO SC_SystemeProduits(RefDimension,NomSysteme,typePresta,ligne,Quantite,formule,cte1,DateModif) values (18,'TCFH','MATIERE',361,0.3,null,null,now());
</v>
      </c>
    </row>
    <row r="25" spans="1:110" x14ac:dyDescent="0.3">
      <c r="A25" s="12">
        <f>VLOOKUP($C25,[1]MATIERES!$A$2:$K$379,11,0)</f>
        <v>6</v>
      </c>
      <c r="B25" t="s">
        <v>328</v>
      </c>
      <c r="C25" t="s">
        <v>312</v>
      </c>
      <c r="D25" t="s">
        <v>8</v>
      </c>
      <c r="E25">
        <f>[3]TCFH!E25</f>
        <v>3</v>
      </c>
      <c r="H25">
        <v>3</v>
      </c>
      <c r="K25">
        <v>3</v>
      </c>
      <c r="N25">
        <v>3</v>
      </c>
      <c r="Q25">
        <v>3</v>
      </c>
      <c r="T25">
        <v>3</v>
      </c>
      <c r="W25">
        <v>3</v>
      </c>
      <c r="Z25">
        <v>3</v>
      </c>
      <c r="AC25">
        <v>3</v>
      </c>
      <c r="AF25">
        <v>3</v>
      </c>
      <c r="AI25">
        <v>3</v>
      </c>
      <c r="AL25">
        <v>3</v>
      </c>
      <c r="AO25">
        <v>3</v>
      </c>
      <c r="AR25">
        <v>3</v>
      </c>
      <c r="AU25">
        <v>3</v>
      </c>
      <c r="AX25">
        <v>3</v>
      </c>
      <c r="BA25">
        <v>3</v>
      </c>
      <c r="BD25">
        <v>3</v>
      </c>
      <c r="BG25" t="str">
        <f t="shared" si="1"/>
        <v xml:space="preserve">INSERT INTO SC_SystemeProduits(RefDimension,NomSysteme,typePresta,ligne,Quantite,formule,cte1,DateModif) values (1,'TCFH','MATIERE',6,3,null,null,now());
</v>
      </c>
      <c r="BJ25" t="str">
        <f t="shared" si="2"/>
        <v xml:space="preserve">INSERT INTO SC_SystemeProduits(RefDimension,NomSysteme,typePresta,ligne,Quantite,formule,cte1,DateModif) values (2,'TCFH','MATIERE',6,3,null,null,now());
</v>
      </c>
      <c r="BM25" t="str">
        <f t="shared" si="3"/>
        <v xml:space="preserve">INSERT INTO SC_SystemeProduits(RefDimension,NomSysteme,typePresta,ligne,Quantite,formule,cte1,DateModif) values (3,'TCFH','MATIERE',6,3,null,null,now());
</v>
      </c>
      <c r="BP25" t="str">
        <f t="shared" si="4"/>
        <v xml:space="preserve">INSERT INTO SC_SystemeProduits(RefDimension,NomSysteme,typePresta,ligne,Quantite,formule,cte1,DateModif) values (4,'TCFH','MATIERE',6,3,null,null,now());
</v>
      </c>
      <c r="BS25" t="str">
        <f t="shared" si="5"/>
        <v xml:space="preserve">INSERT INTO SC_SystemeProduits(RefDimension,NomSysteme,typePresta,ligne,Quantite,formule,cte1,DateModif) values (5,'TCFH','MATIERE',6,3,null,null,now());
</v>
      </c>
      <c r="BV25" t="str">
        <f t="shared" si="6"/>
        <v xml:space="preserve">INSERT INTO SC_SystemeProduits(RefDimension,NomSysteme,typePresta,ligne,Quantite,formule,cte1,DateModif) values (6,'TCFH','MATIERE',6,3,null,null,now());
</v>
      </c>
      <c r="BY25" t="str">
        <f t="shared" si="7"/>
        <v xml:space="preserve">INSERT INTO SC_SystemeProduits(RefDimension,NomSysteme,typePresta,ligne,Quantite,formule,cte1,DateModif) values (7,'TCFH','MATIERE',6,3,null,null,now());
</v>
      </c>
      <c r="CB25" t="str">
        <f t="shared" si="8"/>
        <v xml:space="preserve">INSERT INTO SC_SystemeProduits(RefDimension,NomSysteme,typePresta,ligne,Quantite,formule,cte1,DateModif) values (8,'TCFH','MATIERE',6,3,null,null,now());
</v>
      </c>
      <c r="CE25" t="str">
        <f t="shared" si="9"/>
        <v xml:space="preserve">INSERT INTO SC_SystemeProduits(RefDimension,NomSysteme,typePresta,ligne,Quantite,formule,cte1,DateModif) values (9,'TCFH','MATIERE',6,3,null,null,now());
</v>
      </c>
      <c r="CH25" t="str">
        <f t="shared" si="10"/>
        <v xml:space="preserve">INSERT INTO SC_SystemeProduits(RefDimension,NomSysteme,typePresta,ligne,Quantite,formule,cte1,DateModif) values (10,'TCFH','MATIERE',6,3,null,null,now());
</v>
      </c>
      <c r="CK25" t="str">
        <f t="shared" si="11"/>
        <v xml:space="preserve">INSERT INTO SC_SystemeProduits(RefDimension,NomSysteme,typePresta,ligne,Quantite,formule,cte1,DateModif) values (11,'TCFH','MATIERE',6,3,null,null,now());
</v>
      </c>
      <c r="CN25" t="str">
        <f t="shared" si="12"/>
        <v xml:space="preserve">INSERT INTO SC_SystemeProduits(RefDimension,NomSysteme,typePresta,ligne,Quantite,formule,cte1,DateModif) values (12,'TCFH','MATIERE',6,3,null,null,now());
</v>
      </c>
      <c r="CQ25" t="str">
        <f t="shared" si="13"/>
        <v xml:space="preserve">INSERT INTO SC_SystemeProduits(RefDimension,NomSysteme,typePresta,ligne,Quantite,formule,cte1,DateModif) values (13,'TCFH','MATIERE',6,3,null,null,now());
</v>
      </c>
      <c r="CT25" t="str">
        <f t="shared" si="14"/>
        <v xml:space="preserve">INSERT INTO SC_SystemeProduits(RefDimension,NomSysteme,typePresta,ligne,Quantite,formule,cte1,DateModif) values (14,'TCFH','MATIERE',6,3,null,null,now());
</v>
      </c>
      <c r="CW25" t="str">
        <f t="shared" si="15"/>
        <v xml:space="preserve">INSERT INTO SC_SystemeProduits(RefDimension,NomSysteme,typePresta,ligne,Quantite,formule,cte1,DateModif) values (15,'TCFH','MATIERE',6,3,null,null,now());
</v>
      </c>
      <c r="CZ25" t="str">
        <f t="shared" si="16"/>
        <v xml:space="preserve">INSERT INTO SC_SystemeProduits(RefDimension,NomSysteme,typePresta,ligne,Quantite,formule,cte1,DateModif) values (16,'TCFH','MATIERE',6,3,null,null,now());
</v>
      </c>
      <c r="DC25" t="str">
        <f t="shared" si="17"/>
        <v xml:space="preserve">INSERT INTO SC_SystemeProduits(RefDimension,NomSysteme,typePresta,ligne,Quantite,formule,cte1,DateModif) values (17,'TCFH','MATIERE',6,3,null,null,now());
</v>
      </c>
      <c r="DF25" t="str">
        <f t="shared" si="18"/>
        <v xml:space="preserve">INSERT INTO SC_SystemeProduits(RefDimension,NomSysteme,typePresta,ligne,Quantite,formule,cte1,DateModif) values (18,'TCFH','MATIERE',6,3,null,null,now());
</v>
      </c>
    </row>
    <row r="26" spans="1:110" x14ac:dyDescent="0.3">
      <c r="A26" s="12">
        <f>VLOOKUP($C26,[1]MATIERES!$A$2:$K$379,11,0)</f>
        <v>174</v>
      </c>
      <c r="B26" t="s">
        <v>328</v>
      </c>
      <c r="C26" t="s">
        <v>357</v>
      </c>
      <c r="D26" t="s">
        <v>8</v>
      </c>
      <c r="E26">
        <f>[3]TCFH!E26</f>
        <v>4</v>
      </c>
      <c r="F26" s="14" t="s">
        <v>882</v>
      </c>
      <c r="G26" s="14" t="s">
        <v>911</v>
      </c>
      <c r="H26">
        <v>6</v>
      </c>
      <c r="K26">
        <v>8</v>
      </c>
      <c r="N26">
        <v>10</v>
      </c>
      <c r="Q26">
        <v>12</v>
      </c>
      <c r="T26">
        <v>14</v>
      </c>
      <c r="W26">
        <v>16</v>
      </c>
      <c r="Z26">
        <v>18</v>
      </c>
      <c r="AC26">
        <v>20</v>
      </c>
      <c r="AF26">
        <v>24</v>
      </c>
      <c r="AI26">
        <v>24</v>
      </c>
      <c r="AL26">
        <v>28</v>
      </c>
      <c r="AO26">
        <v>28</v>
      </c>
      <c r="AR26">
        <v>32</v>
      </c>
      <c r="AU26">
        <v>36</v>
      </c>
      <c r="AX26">
        <v>36</v>
      </c>
      <c r="BA26">
        <v>40</v>
      </c>
      <c r="BD26">
        <v>40</v>
      </c>
      <c r="BG26" t="str">
        <f t="shared" si="1"/>
        <v xml:space="preserve">INSERT INTO SC_SystemeProduits(RefDimension,NomSysteme,typePresta,ligne,Quantite,formule,cte1,DateModif) values (1,'TCFH','MATIERE',174,null,'1*CTE1','SURFACE',now());
</v>
      </c>
      <c r="BJ26" t="str">
        <f t="shared" si="2"/>
        <v xml:space="preserve">INSERT INTO SC_SystemeProduits(RefDimension,NomSysteme,typePresta,ligne,Quantite,formule,cte1,DateModif) values (2,'TCFH','MATIERE',174,6,null,null,now());
</v>
      </c>
      <c r="BM26" t="str">
        <f t="shared" si="3"/>
        <v xml:space="preserve">INSERT INTO SC_SystemeProduits(RefDimension,NomSysteme,typePresta,ligne,Quantite,formule,cte1,DateModif) values (3,'TCFH','MATIERE',174,8,null,null,now());
</v>
      </c>
      <c r="BP26" t="str">
        <f t="shared" si="4"/>
        <v xml:space="preserve">INSERT INTO SC_SystemeProduits(RefDimension,NomSysteme,typePresta,ligne,Quantite,formule,cte1,DateModif) values (4,'TCFH','MATIERE',174,10,null,null,now());
</v>
      </c>
      <c r="BS26" t="str">
        <f t="shared" si="5"/>
        <v xml:space="preserve">INSERT INTO SC_SystemeProduits(RefDimension,NomSysteme,typePresta,ligne,Quantite,formule,cte1,DateModif) values (5,'TCFH','MATIERE',174,12,null,null,now());
</v>
      </c>
      <c r="BV26" t="str">
        <f t="shared" si="6"/>
        <v xml:space="preserve">INSERT INTO SC_SystemeProduits(RefDimension,NomSysteme,typePresta,ligne,Quantite,formule,cte1,DateModif) values (6,'TCFH','MATIERE',174,14,null,null,now());
</v>
      </c>
      <c r="BY26" t="str">
        <f t="shared" si="7"/>
        <v xml:space="preserve">INSERT INTO SC_SystemeProduits(RefDimension,NomSysteme,typePresta,ligne,Quantite,formule,cte1,DateModif) values (7,'TCFH','MATIERE',174,16,null,null,now());
</v>
      </c>
      <c r="CB26" t="str">
        <f t="shared" si="8"/>
        <v xml:space="preserve">INSERT INTO SC_SystemeProduits(RefDimension,NomSysteme,typePresta,ligne,Quantite,formule,cte1,DateModif) values (8,'TCFH','MATIERE',174,18,null,null,now());
</v>
      </c>
      <c r="CE26" t="str">
        <f t="shared" si="9"/>
        <v xml:space="preserve">INSERT INTO SC_SystemeProduits(RefDimension,NomSysteme,typePresta,ligne,Quantite,formule,cte1,DateModif) values (9,'TCFH','MATIERE',174,20,null,null,now());
</v>
      </c>
      <c r="CH26" t="str">
        <f t="shared" si="10"/>
        <v xml:space="preserve">INSERT INTO SC_SystemeProduits(RefDimension,NomSysteme,typePresta,ligne,Quantite,formule,cte1,DateModif) values (10,'TCFH','MATIERE',174,24,null,null,now());
</v>
      </c>
      <c r="CK26" t="str">
        <f t="shared" si="11"/>
        <v xml:space="preserve">INSERT INTO SC_SystemeProduits(RefDimension,NomSysteme,typePresta,ligne,Quantite,formule,cte1,DateModif) values (11,'TCFH','MATIERE',174,24,null,null,now());
</v>
      </c>
      <c r="CN26" t="str">
        <f t="shared" si="12"/>
        <v xml:space="preserve">INSERT INTO SC_SystemeProduits(RefDimension,NomSysteme,typePresta,ligne,Quantite,formule,cte1,DateModif) values (12,'TCFH','MATIERE',174,28,null,null,now());
</v>
      </c>
      <c r="CQ26" t="str">
        <f t="shared" si="13"/>
        <v xml:space="preserve">INSERT INTO SC_SystemeProduits(RefDimension,NomSysteme,typePresta,ligne,Quantite,formule,cte1,DateModif) values (13,'TCFH','MATIERE',174,28,null,null,now());
</v>
      </c>
      <c r="CT26" t="str">
        <f t="shared" si="14"/>
        <v xml:space="preserve">INSERT INTO SC_SystemeProduits(RefDimension,NomSysteme,typePresta,ligne,Quantite,formule,cte1,DateModif) values (14,'TCFH','MATIERE',174,32,null,null,now());
</v>
      </c>
      <c r="CW26" t="str">
        <f t="shared" si="15"/>
        <v xml:space="preserve">INSERT INTO SC_SystemeProduits(RefDimension,NomSysteme,typePresta,ligne,Quantite,formule,cte1,DateModif) values (15,'TCFH','MATIERE',174,36,null,null,now());
</v>
      </c>
      <c r="CZ26" t="str">
        <f t="shared" si="16"/>
        <v xml:space="preserve">INSERT INTO SC_SystemeProduits(RefDimension,NomSysteme,typePresta,ligne,Quantite,formule,cte1,DateModif) values (16,'TCFH','MATIERE',174,36,null,null,now());
</v>
      </c>
      <c r="DC26" t="str">
        <f t="shared" si="17"/>
        <v xml:space="preserve">INSERT INTO SC_SystemeProduits(RefDimension,NomSysteme,typePresta,ligne,Quantite,formule,cte1,DateModif) values (17,'TCFH','MATIERE',174,40,null,null,now());
</v>
      </c>
      <c r="DF26" t="str">
        <f t="shared" si="18"/>
        <v xml:space="preserve">INSERT INTO SC_SystemeProduits(RefDimension,NomSysteme,typePresta,ligne,Quantite,formule,cte1,DateModif) values (18,'TCFH','MATIERE',174,40,null,null,now());
</v>
      </c>
    </row>
    <row r="27" spans="1:110" x14ac:dyDescent="0.3">
      <c r="A27" s="12">
        <f>VLOOKUP($C27,[1]MATIERES!$A$2:$K$379,11,0)</f>
        <v>178</v>
      </c>
      <c r="B27" t="s">
        <v>328</v>
      </c>
      <c r="C27" t="s">
        <v>358</v>
      </c>
      <c r="D27" t="s">
        <v>8</v>
      </c>
      <c r="E27">
        <f>[3]TCFH!E27</f>
        <v>4</v>
      </c>
      <c r="F27" s="14" t="s">
        <v>882</v>
      </c>
      <c r="G27" s="14" t="s">
        <v>911</v>
      </c>
      <c r="H27">
        <v>6</v>
      </c>
      <c r="K27">
        <v>8</v>
      </c>
      <c r="N27">
        <v>10</v>
      </c>
      <c r="Q27">
        <v>12</v>
      </c>
      <c r="T27">
        <v>14</v>
      </c>
      <c r="W27">
        <v>16</v>
      </c>
      <c r="Z27">
        <v>18</v>
      </c>
      <c r="AC27">
        <v>20</v>
      </c>
      <c r="AF27">
        <v>24</v>
      </c>
      <c r="AI27">
        <v>24</v>
      </c>
      <c r="AL27">
        <v>28</v>
      </c>
      <c r="AO27">
        <v>28</v>
      </c>
      <c r="AR27">
        <v>32</v>
      </c>
      <c r="AU27">
        <v>36</v>
      </c>
      <c r="AX27">
        <v>36</v>
      </c>
      <c r="BA27">
        <v>40</v>
      </c>
      <c r="BD27">
        <v>40</v>
      </c>
      <c r="BG27" t="str">
        <f t="shared" si="1"/>
        <v xml:space="preserve">INSERT INTO SC_SystemeProduits(RefDimension,NomSysteme,typePresta,ligne,Quantite,formule,cte1,DateModif) values (1,'TCFH','MATIERE',178,null,'1*CTE1','SURFACE',now());
</v>
      </c>
      <c r="BJ27" t="str">
        <f t="shared" si="2"/>
        <v xml:space="preserve">INSERT INTO SC_SystemeProduits(RefDimension,NomSysteme,typePresta,ligne,Quantite,formule,cte1,DateModif) values (2,'TCFH','MATIERE',178,6,null,null,now());
</v>
      </c>
      <c r="BM27" t="str">
        <f t="shared" si="3"/>
        <v xml:space="preserve">INSERT INTO SC_SystemeProduits(RefDimension,NomSysteme,typePresta,ligne,Quantite,formule,cte1,DateModif) values (3,'TCFH','MATIERE',178,8,null,null,now());
</v>
      </c>
      <c r="BP27" t="str">
        <f t="shared" si="4"/>
        <v xml:space="preserve">INSERT INTO SC_SystemeProduits(RefDimension,NomSysteme,typePresta,ligne,Quantite,formule,cte1,DateModif) values (4,'TCFH','MATIERE',178,10,null,null,now());
</v>
      </c>
      <c r="BS27" t="str">
        <f t="shared" si="5"/>
        <v xml:space="preserve">INSERT INTO SC_SystemeProduits(RefDimension,NomSysteme,typePresta,ligne,Quantite,formule,cte1,DateModif) values (5,'TCFH','MATIERE',178,12,null,null,now());
</v>
      </c>
      <c r="BV27" t="str">
        <f t="shared" si="6"/>
        <v xml:space="preserve">INSERT INTO SC_SystemeProduits(RefDimension,NomSysteme,typePresta,ligne,Quantite,formule,cte1,DateModif) values (6,'TCFH','MATIERE',178,14,null,null,now());
</v>
      </c>
      <c r="BY27" t="str">
        <f t="shared" si="7"/>
        <v xml:space="preserve">INSERT INTO SC_SystemeProduits(RefDimension,NomSysteme,typePresta,ligne,Quantite,formule,cte1,DateModif) values (7,'TCFH','MATIERE',178,16,null,null,now());
</v>
      </c>
      <c r="CB27" t="str">
        <f t="shared" si="8"/>
        <v xml:space="preserve">INSERT INTO SC_SystemeProduits(RefDimension,NomSysteme,typePresta,ligne,Quantite,formule,cte1,DateModif) values (8,'TCFH','MATIERE',178,18,null,null,now());
</v>
      </c>
      <c r="CE27" t="str">
        <f t="shared" si="9"/>
        <v xml:space="preserve">INSERT INTO SC_SystemeProduits(RefDimension,NomSysteme,typePresta,ligne,Quantite,formule,cte1,DateModif) values (9,'TCFH','MATIERE',178,20,null,null,now());
</v>
      </c>
      <c r="CH27" t="str">
        <f t="shared" si="10"/>
        <v xml:space="preserve">INSERT INTO SC_SystemeProduits(RefDimension,NomSysteme,typePresta,ligne,Quantite,formule,cte1,DateModif) values (10,'TCFH','MATIERE',178,24,null,null,now());
</v>
      </c>
      <c r="CK27" t="str">
        <f t="shared" si="11"/>
        <v xml:space="preserve">INSERT INTO SC_SystemeProduits(RefDimension,NomSysteme,typePresta,ligne,Quantite,formule,cte1,DateModif) values (11,'TCFH','MATIERE',178,24,null,null,now());
</v>
      </c>
      <c r="CN27" t="str">
        <f t="shared" si="12"/>
        <v xml:space="preserve">INSERT INTO SC_SystemeProduits(RefDimension,NomSysteme,typePresta,ligne,Quantite,formule,cte1,DateModif) values (12,'TCFH','MATIERE',178,28,null,null,now());
</v>
      </c>
      <c r="CQ27" t="str">
        <f t="shared" si="13"/>
        <v xml:space="preserve">INSERT INTO SC_SystemeProduits(RefDimension,NomSysteme,typePresta,ligne,Quantite,formule,cte1,DateModif) values (13,'TCFH','MATIERE',178,28,null,null,now());
</v>
      </c>
      <c r="CT27" t="str">
        <f t="shared" si="14"/>
        <v xml:space="preserve">INSERT INTO SC_SystemeProduits(RefDimension,NomSysteme,typePresta,ligne,Quantite,formule,cte1,DateModif) values (14,'TCFH','MATIERE',178,32,null,null,now());
</v>
      </c>
      <c r="CW27" t="str">
        <f t="shared" si="15"/>
        <v xml:space="preserve">INSERT INTO SC_SystemeProduits(RefDimension,NomSysteme,typePresta,ligne,Quantite,formule,cte1,DateModif) values (15,'TCFH','MATIERE',178,36,null,null,now());
</v>
      </c>
      <c r="CZ27" t="str">
        <f t="shared" si="16"/>
        <v xml:space="preserve">INSERT INTO SC_SystemeProduits(RefDimension,NomSysteme,typePresta,ligne,Quantite,formule,cte1,DateModif) values (16,'TCFH','MATIERE',178,36,null,null,now());
</v>
      </c>
      <c r="DC27" t="str">
        <f t="shared" si="17"/>
        <v xml:space="preserve">INSERT INTO SC_SystemeProduits(RefDimension,NomSysteme,typePresta,ligne,Quantite,formule,cte1,DateModif) values (17,'TCFH','MATIERE',178,40,null,null,now());
</v>
      </c>
      <c r="DF27" t="str">
        <f t="shared" si="18"/>
        <v xml:space="preserve">INSERT INTO SC_SystemeProduits(RefDimension,NomSysteme,typePresta,ligne,Quantite,formule,cte1,DateModif) values (18,'TCFH','MATIERE',178,40,null,null,now());
</v>
      </c>
    </row>
    <row r="28" spans="1:110" x14ac:dyDescent="0.3">
      <c r="A28" s="12">
        <f>VLOOKUP($C28,[1]MATIERES!$A$2:$K$379,11,0)</f>
        <v>182</v>
      </c>
      <c r="B28" t="s">
        <v>328</v>
      </c>
      <c r="C28" t="s">
        <v>359</v>
      </c>
      <c r="D28" t="s">
        <v>8</v>
      </c>
      <c r="E28">
        <f>[3]TCFH!E28</f>
        <v>4</v>
      </c>
      <c r="F28" s="14" t="s">
        <v>882</v>
      </c>
      <c r="G28" s="14" t="s">
        <v>911</v>
      </c>
      <c r="H28">
        <v>6</v>
      </c>
      <c r="K28">
        <v>8</v>
      </c>
      <c r="N28">
        <v>10</v>
      </c>
      <c r="Q28">
        <v>12</v>
      </c>
      <c r="T28">
        <v>14</v>
      </c>
      <c r="W28">
        <v>16</v>
      </c>
      <c r="Z28">
        <v>18</v>
      </c>
      <c r="AC28">
        <v>20</v>
      </c>
      <c r="AF28">
        <v>24</v>
      </c>
      <c r="AI28">
        <v>24</v>
      </c>
      <c r="AL28">
        <v>28</v>
      </c>
      <c r="AO28">
        <v>28</v>
      </c>
      <c r="AR28">
        <v>32</v>
      </c>
      <c r="AU28">
        <v>36</v>
      </c>
      <c r="AX28">
        <v>36</v>
      </c>
      <c r="BA28">
        <v>40</v>
      </c>
      <c r="BD28">
        <v>40</v>
      </c>
      <c r="BG28" t="str">
        <f t="shared" si="1"/>
        <v xml:space="preserve">INSERT INTO SC_SystemeProduits(RefDimension,NomSysteme,typePresta,ligne,Quantite,formule,cte1,DateModif) values (1,'TCFH','MATIERE',182,null,'1*CTE1','SURFACE',now());
</v>
      </c>
      <c r="BJ28" t="str">
        <f t="shared" si="2"/>
        <v xml:space="preserve">INSERT INTO SC_SystemeProduits(RefDimension,NomSysteme,typePresta,ligne,Quantite,formule,cte1,DateModif) values (2,'TCFH','MATIERE',182,6,null,null,now());
</v>
      </c>
      <c r="BM28" t="str">
        <f t="shared" si="3"/>
        <v xml:space="preserve">INSERT INTO SC_SystemeProduits(RefDimension,NomSysteme,typePresta,ligne,Quantite,formule,cte1,DateModif) values (3,'TCFH','MATIERE',182,8,null,null,now());
</v>
      </c>
      <c r="BP28" t="str">
        <f t="shared" si="4"/>
        <v xml:space="preserve">INSERT INTO SC_SystemeProduits(RefDimension,NomSysteme,typePresta,ligne,Quantite,formule,cte1,DateModif) values (4,'TCFH','MATIERE',182,10,null,null,now());
</v>
      </c>
      <c r="BS28" t="str">
        <f t="shared" si="5"/>
        <v xml:space="preserve">INSERT INTO SC_SystemeProduits(RefDimension,NomSysteme,typePresta,ligne,Quantite,formule,cte1,DateModif) values (5,'TCFH','MATIERE',182,12,null,null,now());
</v>
      </c>
      <c r="BV28" t="str">
        <f t="shared" si="6"/>
        <v xml:space="preserve">INSERT INTO SC_SystemeProduits(RefDimension,NomSysteme,typePresta,ligne,Quantite,formule,cte1,DateModif) values (6,'TCFH','MATIERE',182,14,null,null,now());
</v>
      </c>
      <c r="BY28" t="str">
        <f t="shared" si="7"/>
        <v xml:space="preserve">INSERT INTO SC_SystemeProduits(RefDimension,NomSysteme,typePresta,ligne,Quantite,formule,cte1,DateModif) values (7,'TCFH','MATIERE',182,16,null,null,now());
</v>
      </c>
      <c r="CB28" t="str">
        <f t="shared" si="8"/>
        <v xml:space="preserve">INSERT INTO SC_SystemeProduits(RefDimension,NomSysteme,typePresta,ligne,Quantite,formule,cte1,DateModif) values (8,'TCFH','MATIERE',182,18,null,null,now());
</v>
      </c>
      <c r="CE28" t="str">
        <f t="shared" si="9"/>
        <v xml:space="preserve">INSERT INTO SC_SystemeProduits(RefDimension,NomSysteme,typePresta,ligne,Quantite,formule,cte1,DateModif) values (9,'TCFH','MATIERE',182,20,null,null,now());
</v>
      </c>
      <c r="CH28" t="str">
        <f t="shared" si="10"/>
        <v xml:space="preserve">INSERT INTO SC_SystemeProduits(RefDimension,NomSysteme,typePresta,ligne,Quantite,formule,cte1,DateModif) values (10,'TCFH','MATIERE',182,24,null,null,now());
</v>
      </c>
      <c r="CK28" t="str">
        <f t="shared" si="11"/>
        <v xml:space="preserve">INSERT INTO SC_SystemeProduits(RefDimension,NomSysteme,typePresta,ligne,Quantite,formule,cte1,DateModif) values (11,'TCFH','MATIERE',182,24,null,null,now());
</v>
      </c>
      <c r="CN28" t="str">
        <f t="shared" si="12"/>
        <v xml:space="preserve">INSERT INTO SC_SystemeProduits(RefDimension,NomSysteme,typePresta,ligne,Quantite,formule,cte1,DateModif) values (12,'TCFH','MATIERE',182,28,null,null,now());
</v>
      </c>
      <c r="CQ28" t="str">
        <f t="shared" si="13"/>
        <v xml:space="preserve">INSERT INTO SC_SystemeProduits(RefDimension,NomSysteme,typePresta,ligne,Quantite,formule,cte1,DateModif) values (13,'TCFH','MATIERE',182,28,null,null,now());
</v>
      </c>
      <c r="CT28" t="str">
        <f t="shared" si="14"/>
        <v xml:space="preserve">INSERT INTO SC_SystemeProduits(RefDimension,NomSysteme,typePresta,ligne,Quantite,formule,cte1,DateModif) values (14,'TCFH','MATIERE',182,32,null,null,now());
</v>
      </c>
      <c r="CW28" t="str">
        <f t="shared" si="15"/>
        <v xml:space="preserve">INSERT INTO SC_SystemeProduits(RefDimension,NomSysteme,typePresta,ligne,Quantite,formule,cte1,DateModif) values (15,'TCFH','MATIERE',182,36,null,null,now());
</v>
      </c>
      <c r="CZ28" t="str">
        <f t="shared" si="16"/>
        <v xml:space="preserve">INSERT INTO SC_SystemeProduits(RefDimension,NomSysteme,typePresta,ligne,Quantite,formule,cte1,DateModif) values (16,'TCFH','MATIERE',182,36,null,null,now());
</v>
      </c>
      <c r="DC28" t="str">
        <f t="shared" si="17"/>
        <v xml:space="preserve">INSERT INTO SC_SystemeProduits(RefDimension,NomSysteme,typePresta,ligne,Quantite,formule,cte1,DateModif) values (17,'TCFH','MATIERE',182,40,null,null,now());
</v>
      </c>
      <c r="DF28" t="str">
        <f t="shared" si="18"/>
        <v xml:space="preserve">INSERT INTO SC_SystemeProduits(RefDimension,NomSysteme,typePresta,ligne,Quantite,formule,cte1,DateModif) values (18,'TCFH','MATIERE',182,40,null,null,now());
</v>
      </c>
    </row>
    <row r="29" spans="1:110" x14ac:dyDescent="0.3">
      <c r="A29" s="12">
        <f>VLOOKUP($C29,[1]MATIERES!$A$2:$K$379,11,0)</f>
        <v>188</v>
      </c>
      <c r="B29" t="s">
        <v>328</v>
      </c>
      <c r="C29" t="s">
        <v>360</v>
      </c>
      <c r="D29" t="s">
        <v>8</v>
      </c>
      <c r="E29">
        <f>[3]TCFH!E29</f>
        <v>4</v>
      </c>
      <c r="F29" s="14" t="s">
        <v>882</v>
      </c>
      <c r="G29" s="14" t="s">
        <v>911</v>
      </c>
      <c r="H29">
        <v>6</v>
      </c>
      <c r="K29">
        <v>8</v>
      </c>
      <c r="N29">
        <v>10</v>
      </c>
      <c r="Q29">
        <v>12</v>
      </c>
      <c r="T29">
        <v>14</v>
      </c>
      <c r="W29">
        <v>16</v>
      </c>
      <c r="Z29">
        <v>18</v>
      </c>
      <c r="AC29">
        <v>20</v>
      </c>
      <c r="AF29">
        <v>24</v>
      </c>
      <c r="AI29">
        <v>24</v>
      </c>
      <c r="AL29">
        <v>28</v>
      </c>
      <c r="AO29">
        <v>28</v>
      </c>
      <c r="AR29">
        <v>32</v>
      </c>
      <c r="AU29">
        <v>36</v>
      </c>
      <c r="AX29">
        <v>36</v>
      </c>
      <c r="BA29">
        <v>40</v>
      </c>
      <c r="BD29">
        <v>40</v>
      </c>
      <c r="BG29" t="str">
        <f t="shared" si="1"/>
        <v xml:space="preserve">INSERT INTO SC_SystemeProduits(RefDimension,NomSysteme,typePresta,ligne,Quantite,formule,cte1,DateModif) values (1,'TCFH','MATIERE',188,null,'1*CTE1','SURFACE',now());
</v>
      </c>
      <c r="BJ29" t="str">
        <f t="shared" si="2"/>
        <v xml:space="preserve">INSERT INTO SC_SystemeProduits(RefDimension,NomSysteme,typePresta,ligne,Quantite,formule,cte1,DateModif) values (2,'TCFH','MATIERE',188,6,null,null,now());
</v>
      </c>
      <c r="BM29" t="str">
        <f t="shared" si="3"/>
        <v xml:space="preserve">INSERT INTO SC_SystemeProduits(RefDimension,NomSysteme,typePresta,ligne,Quantite,formule,cte1,DateModif) values (3,'TCFH','MATIERE',188,8,null,null,now());
</v>
      </c>
      <c r="BP29" t="str">
        <f t="shared" si="4"/>
        <v xml:space="preserve">INSERT INTO SC_SystemeProduits(RefDimension,NomSysteme,typePresta,ligne,Quantite,formule,cte1,DateModif) values (4,'TCFH','MATIERE',188,10,null,null,now());
</v>
      </c>
      <c r="BS29" t="str">
        <f t="shared" si="5"/>
        <v xml:space="preserve">INSERT INTO SC_SystemeProduits(RefDimension,NomSysteme,typePresta,ligne,Quantite,formule,cte1,DateModif) values (5,'TCFH','MATIERE',188,12,null,null,now());
</v>
      </c>
      <c r="BV29" t="str">
        <f t="shared" si="6"/>
        <v xml:space="preserve">INSERT INTO SC_SystemeProduits(RefDimension,NomSysteme,typePresta,ligne,Quantite,formule,cte1,DateModif) values (6,'TCFH','MATIERE',188,14,null,null,now());
</v>
      </c>
      <c r="BY29" t="str">
        <f t="shared" si="7"/>
        <v xml:space="preserve">INSERT INTO SC_SystemeProduits(RefDimension,NomSysteme,typePresta,ligne,Quantite,formule,cte1,DateModif) values (7,'TCFH','MATIERE',188,16,null,null,now());
</v>
      </c>
      <c r="CB29" t="str">
        <f t="shared" si="8"/>
        <v xml:space="preserve">INSERT INTO SC_SystemeProduits(RefDimension,NomSysteme,typePresta,ligne,Quantite,formule,cte1,DateModif) values (8,'TCFH','MATIERE',188,18,null,null,now());
</v>
      </c>
      <c r="CE29" t="str">
        <f t="shared" si="9"/>
        <v xml:space="preserve">INSERT INTO SC_SystemeProduits(RefDimension,NomSysteme,typePresta,ligne,Quantite,formule,cte1,DateModif) values (9,'TCFH','MATIERE',188,20,null,null,now());
</v>
      </c>
      <c r="CH29" t="str">
        <f t="shared" si="10"/>
        <v xml:space="preserve">INSERT INTO SC_SystemeProduits(RefDimension,NomSysteme,typePresta,ligne,Quantite,formule,cte1,DateModif) values (10,'TCFH','MATIERE',188,24,null,null,now());
</v>
      </c>
      <c r="CK29" t="str">
        <f t="shared" si="11"/>
        <v xml:space="preserve">INSERT INTO SC_SystemeProduits(RefDimension,NomSysteme,typePresta,ligne,Quantite,formule,cte1,DateModif) values (11,'TCFH','MATIERE',188,24,null,null,now());
</v>
      </c>
      <c r="CN29" t="str">
        <f t="shared" si="12"/>
        <v xml:space="preserve">INSERT INTO SC_SystemeProduits(RefDimension,NomSysteme,typePresta,ligne,Quantite,formule,cte1,DateModif) values (12,'TCFH','MATIERE',188,28,null,null,now());
</v>
      </c>
      <c r="CQ29" t="str">
        <f t="shared" si="13"/>
        <v xml:space="preserve">INSERT INTO SC_SystemeProduits(RefDimension,NomSysteme,typePresta,ligne,Quantite,formule,cte1,DateModif) values (13,'TCFH','MATIERE',188,28,null,null,now());
</v>
      </c>
      <c r="CT29" t="str">
        <f t="shared" si="14"/>
        <v xml:space="preserve">INSERT INTO SC_SystemeProduits(RefDimension,NomSysteme,typePresta,ligne,Quantite,formule,cte1,DateModif) values (14,'TCFH','MATIERE',188,32,null,null,now());
</v>
      </c>
      <c r="CW29" t="str">
        <f t="shared" si="15"/>
        <v xml:space="preserve">INSERT INTO SC_SystemeProduits(RefDimension,NomSysteme,typePresta,ligne,Quantite,formule,cte1,DateModif) values (15,'TCFH','MATIERE',188,36,null,null,now());
</v>
      </c>
      <c r="CZ29" t="str">
        <f t="shared" si="16"/>
        <v xml:space="preserve">INSERT INTO SC_SystemeProduits(RefDimension,NomSysteme,typePresta,ligne,Quantite,formule,cte1,DateModif) values (16,'TCFH','MATIERE',188,36,null,null,now());
</v>
      </c>
      <c r="DC29" t="str">
        <f t="shared" si="17"/>
        <v xml:space="preserve">INSERT INTO SC_SystemeProduits(RefDimension,NomSysteme,typePresta,ligne,Quantite,formule,cte1,DateModif) values (17,'TCFH','MATIERE',188,40,null,null,now());
</v>
      </c>
      <c r="DF29" t="str">
        <f t="shared" si="18"/>
        <v xml:space="preserve">INSERT INTO SC_SystemeProduits(RefDimension,NomSysteme,typePresta,ligne,Quantite,formule,cte1,DateModif) values (18,'TCFH','MATIERE',188,40,null,null,now());
</v>
      </c>
    </row>
    <row r="30" spans="1:110" x14ac:dyDescent="0.3">
      <c r="A30" s="12">
        <f>VLOOKUP($C30,[1]MATIERES!$A$2:$K$379,11,0)</f>
        <v>185</v>
      </c>
      <c r="B30" t="s">
        <v>328</v>
      </c>
      <c r="C30" t="s">
        <v>361</v>
      </c>
      <c r="D30" t="s">
        <v>8</v>
      </c>
      <c r="E30">
        <f>[3]TCFH!E30</f>
        <v>4</v>
      </c>
      <c r="F30" s="14" t="s">
        <v>882</v>
      </c>
      <c r="G30" s="14" t="s">
        <v>911</v>
      </c>
      <c r="H30">
        <v>6</v>
      </c>
      <c r="K30">
        <v>8</v>
      </c>
      <c r="N30">
        <v>10</v>
      </c>
      <c r="Q30">
        <v>12</v>
      </c>
      <c r="T30">
        <v>14</v>
      </c>
      <c r="W30">
        <v>16</v>
      </c>
      <c r="Z30">
        <v>18</v>
      </c>
      <c r="AC30">
        <v>20</v>
      </c>
      <c r="AF30">
        <v>24</v>
      </c>
      <c r="AI30">
        <v>24</v>
      </c>
      <c r="AL30">
        <v>28</v>
      </c>
      <c r="AO30">
        <v>28</v>
      </c>
      <c r="AR30">
        <v>32</v>
      </c>
      <c r="AU30">
        <v>36</v>
      </c>
      <c r="AX30">
        <v>36</v>
      </c>
      <c r="BA30">
        <v>40</v>
      </c>
      <c r="BD30">
        <v>40</v>
      </c>
      <c r="BG30" t="str">
        <f t="shared" si="1"/>
        <v xml:space="preserve">INSERT INTO SC_SystemeProduits(RefDimension,NomSysteme,typePresta,ligne,Quantite,formule,cte1,DateModif) values (1,'TCFH','MATIERE',185,null,'1*CTE1','SURFACE',now());
</v>
      </c>
      <c r="BJ30" t="str">
        <f t="shared" si="2"/>
        <v xml:space="preserve">INSERT INTO SC_SystemeProduits(RefDimension,NomSysteme,typePresta,ligne,Quantite,formule,cte1,DateModif) values (2,'TCFH','MATIERE',185,6,null,null,now());
</v>
      </c>
      <c r="BM30" t="str">
        <f t="shared" si="3"/>
        <v xml:space="preserve">INSERT INTO SC_SystemeProduits(RefDimension,NomSysteme,typePresta,ligne,Quantite,formule,cte1,DateModif) values (3,'TCFH','MATIERE',185,8,null,null,now());
</v>
      </c>
      <c r="BP30" t="str">
        <f t="shared" si="4"/>
        <v xml:space="preserve">INSERT INTO SC_SystemeProduits(RefDimension,NomSysteme,typePresta,ligne,Quantite,formule,cte1,DateModif) values (4,'TCFH','MATIERE',185,10,null,null,now());
</v>
      </c>
      <c r="BS30" t="str">
        <f t="shared" si="5"/>
        <v xml:space="preserve">INSERT INTO SC_SystemeProduits(RefDimension,NomSysteme,typePresta,ligne,Quantite,formule,cte1,DateModif) values (5,'TCFH','MATIERE',185,12,null,null,now());
</v>
      </c>
      <c r="BV30" t="str">
        <f t="shared" si="6"/>
        <v xml:space="preserve">INSERT INTO SC_SystemeProduits(RefDimension,NomSysteme,typePresta,ligne,Quantite,formule,cte1,DateModif) values (6,'TCFH','MATIERE',185,14,null,null,now());
</v>
      </c>
      <c r="BY30" t="str">
        <f t="shared" si="7"/>
        <v xml:space="preserve">INSERT INTO SC_SystemeProduits(RefDimension,NomSysteme,typePresta,ligne,Quantite,formule,cte1,DateModif) values (7,'TCFH','MATIERE',185,16,null,null,now());
</v>
      </c>
      <c r="CB30" t="str">
        <f t="shared" si="8"/>
        <v xml:space="preserve">INSERT INTO SC_SystemeProduits(RefDimension,NomSysteme,typePresta,ligne,Quantite,formule,cte1,DateModif) values (8,'TCFH','MATIERE',185,18,null,null,now());
</v>
      </c>
      <c r="CE30" t="str">
        <f t="shared" si="9"/>
        <v xml:space="preserve">INSERT INTO SC_SystemeProduits(RefDimension,NomSysteme,typePresta,ligne,Quantite,formule,cte1,DateModif) values (9,'TCFH','MATIERE',185,20,null,null,now());
</v>
      </c>
      <c r="CH30" t="str">
        <f t="shared" si="10"/>
        <v xml:space="preserve">INSERT INTO SC_SystemeProduits(RefDimension,NomSysteme,typePresta,ligne,Quantite,formule,cte1,DateModif) values (10,'TCFH','MATIERE',185,24,null,null,now());
</v>
      </c>
      <c r="CK30" t="str">
        <f t="shared" si="11"/>
        <v xml:space="preserve">INSERT INTO SC_SystemeProduits(RefDimension,NomSysteme,typePresta,ligne,Quantite,formule,cte1,DateModif) values (11,'TCFH','MATIERE',185,24,null,null,now());
</v>
      </c>
      <c r="CN30" t="str">
        <f t="shared" si="12"/>
        <v xml:space="preserve">INSERT INTO SC_SystemeProduits(RefDimension,NomSysteme,typePresta,ligne,Quantite,formule,cte1,DateModif) values (12,'TCFH','MATIERE',185,28,null,null,now());
</v>
      </c>
      <c r="CQ30" t="str">
        <f t="shared" si="13"/>
        <v xml:space="preserve">INSERT INTO SC_SystemeProduits(RefDimension,NomSysteme,typePresta,ligne,Quantite,formule,cte1,DateModif) values (13,'TCFH','MATIERE',185,28,null,null,now());
</v>
      </c>
      <c r="CT30" t="str">
        <f t="shared" si="14"/>
        <v xml:space="preserve">INSERT INTO SC_SystemeProduits(RefDimension,NomSysteme,typePresta,ligne,Quantite,formule,cte1,DateModif) values (14,'TCFH','MATIERE',185,32,null,null,now());
</v>
      </c>
      <c r="CW30" t="str">
        <f t="shared" si="15"/>
        <v xml:space="preserve">INSERT INTO SC_SystemeProduits(RefDimension,NomSysteme,typePresta,ligne,Quantite,formule,cte1,DateModif) values (15,'TCFH','MATIERE',185,36,null,null,now());
</v>
      </c>
      <c r="CZ30" t="str">
        <f t="shared" si="16"/>
        <v xml:space="preserve">INSERT INTO SC_SystemeProduits(RefDimension,NomSysteme,typePresta,ligne,Quantite,formule,cte1,DateModif) values (16,'TCFH','MATIERE',185,36,null,null,now());
</v>
      </c>
      <c r="DC30" t="str">
        <f t="shared" si="17"/>
        <v xml:space="preserve">INSERT INTO SC_SystemeProduits(RefDimension,NomSysteme,typePresta,ligne,Quantite,formule,cte1,DateModif) values (17,'TCFH','MATIERE',185,40,null,null,now());
</v>
      </c>
      <c r="DF30" t="str">
        <f t="shared" si="18"/>
        <v xml:space="preserve">INSERT INTO SC_SystemeProduits(RefDimension,NomSysteme,typePresta,ligne,Quantite,formule,cte1,DateModif) values (18,'TCFH','MATIERE',185,40,null,null,now());
</v>
      </c>
    </row>
    <row r="31" spans="1:110" x14ac:dyDescent="0.3">
      <c r="A31" s="12">
        <f>VLOOKUP($C31,[1]MATIERES!$A$2:$K$379,11,0)</f>
        <v>199</v>
      </c>
      <c r="B31" t="s">
        <v>328</v>
      </c>
      <c r="C31" t="s">
        <v>362</v>
      </c>
      <c r="D31" t="s">
        <v>8</v>
      </c>
      <c r="E31">
        <f>[3]TCFH!E31</f>
        <v>4</v>
      </c>
      <c r="F31" s="14" t="s">
        <v>882</v>
      </c>
      <c r="G31" s="14" t="s">
        <v>911</v>
      </c>
      <c r="H31">
        <v>6</v>
      </c>
      <c r="K31">
        <v>8</v>
      </c>
      <c r="N31">
        <v>10</v>
      </c>
      <c r="Q31">
        <v>12</v>
      </c>
      <c r="T31">
        <v>14</v>
      </c>
      <c r="W31">
        <v>16</v>
      </c>
      <c r="Z31">
        <v>18</v>
      </c>
      <c r="AC31">
        <v>20</v>
      </c>
      <c r="AF31">
        <v>24</v>
      </c>
      <c r="AI31">
        <v>24</v>
      </c>
      <c r="AL31">
        <v>28</v>
      </c>
      <c r="AO31">
        <v>28</v>
      </c>
      <c r="AR31">
        <v>32</v>
      </c>
      <c r="AU31">
        <v>36</v>
      </c>
      <c r="AX31">
        <v>36</v>
      </c>
      <c r="BA31">
        <v>40</v>
      </c>
      <c r="BD31">
        <v>40</v>
      </c>
      <c r="BG31" t="str">
        <f t="shared" si="1"/>
        <v xml:space="preserve">INSERT INTO SC_SystemeProduits(RefDimension,NomSysteme,typePresta,ligne,Quantite,formule,cte1,DateModif) values (1,'TCFH','MATIERE',199,null,'1*CTE1','SURFACE',now());
</v>
      </c>
      <c r="BJ31" t="str">
        <f t="shared" si="2"/>
        <v xml:space="preserve">INSERT INTO SC_SystemeProduits(RefDimension,NomSysteme,typePresta,ligne,Quantite,formule,cte1,DateModif) values (2,'TCFH','MATIERE',199,6,null,null,now());
</v>
      </c>
      <c r="BM31" t="str">
        <f t="shared" si="3"/>
        <v xml:space="preserve">INSERT INTO SC_SystemeProduits(RefDimension,NomSysteme,typePresta,ligne,Quantite,formule,cte1,DateModif) values (3,'TCFH','MATIERE',199,8,null,null,now());
</v>
      </c>
      <c r="BP31" t="str">
        <f t="shared" si="4"/>
        <v xml:space="preserve">INSERT INTO SC_SystemeProduits(RefDimension,NomSysteme,typePresta,ligne,Quantite,formule,cte1,DateModif) values (4,'TCFH','MATIERE',199,10,null,null,now());
</v>
      </c>
      <c r="BS31" t="str">
        <f t="shared" si="5"/>
        <v xml:space="preserve">INSERT INTO SC_SystemeProduits(RefDimension,NomSysteme,typePresta,ligne,Quantite,formule,cte1,DateModif) values (5,'TCFH','MATIERE',199,12,null,null,now());
</v>
      </c>
      <c r="BV31" t="str">
        <f t="shared" si="6"/>
        <v xml:space="preserve">INSERT INTO SC_SystemeProduits(RefDimension,NomSysteme,typePresta,ligne,Quantite,formule,cte1,DateModif) values (6,'TCFH','MATIERE',199,14,null,null,now());
</v>
      </c>
      <c r="BY31" t="str">
        <f t="shared" si="7"/>
        <v xml:space="preserve">INSERT INTO SC_SystemeProduits(RefDimension,NomSysteme,typePresta,ligne,Quantite,formule,cte1,DateModif) values (7,'TCFH','MATIERE',199,16,null,null,now());
</v>
      </c>
      <c r="CB31" t="str">
        <f t="shared" si="8"/>
        <v xml:space="preserve">INSERT INTO SC_SystemeProduits(RefDimension,NomSysteme,typePresta,ligne,Quantite,formule,cte1,DateModif) values (8,'TCFH','MATIERE',199,18,null,null,now());
</v>
      </c>
      <c r="CE31" t="str">
        <f t="shared" si="9"/>
        <v xml:space="preserve">INSERT INTO SC_SystemeProduits(RefDimension,NomSysteme,typePresta,ligne,Quantite,formule,cte1,DateModif) values (9,'TCFH','MATIERE',199,20,null,null,now());
</v>
      </c>
      <c r="CH31" t="str">
        <f t="shared" si="10"/>
        <v xml:space="preserve">INSERT INTO SC_SystemeProduits(RefDimension,NomSysteme,typePresta,ligne,Quantite,formule,cte1,DateModif) values (10,'TCFH','MATIERE',199,24,null,null,now());
</v>
      </c>
      <c r="CK31" t="str">
        <f t="shared" si="11"/>
        <v xml:space="preserve">INSERT INTO SC_SystemeProduits(RefDimension,NomSysteme,typePresta,ligne,Quantite,formule,cte1,DateModif) values (11,'TCFH','MATIERE',199,24,null,null,now());
</v>
      </c>
      <c r="CN31" t="str">
        <f t="shared" si="12"/>
        <v xml:space="preserve">INSERT INTO SC_SystemeProduits(RefDimension,NomSysteme,typePresta,ligne,Quantite,formule,cte1,DateModif) values (12,'TCFH','MATIERE',199,28,null,null,now());
</v>
      </c>
      <c r="CQ31" t="str">
        <f t="shared" si="13"/>
        <v xml:space="preserve">INSERT INTO SC_SystemeProduits(RefDimension,NomSysteme,typePresta,ligne,Quantite,formule,cte1,DateModif) values (13,'TCFH','MATIERE',199,28,null,null,now());
</v>
      </c>
      <c r="CT31" t="str">
        <f t="shared" si="14"/>
        <v xml:space="preserve">INSERT INTO SC_SystemeProduits(RefDimension,NomSysteme,typePresta,ligne,Quantite,formule,cte1,DateModif) values (14,'TCFH','MATIERE',199,32,null,null,now());
</v>
      </c>
      <c r="CW31" t="str">
        <f t="shared" si="15"/>
        <v xml:space="preserve">INSERT INTO SC_SystemeProduits(RefDimension,NomSysteme,typePresta,ligne,Quantite,formule,cte1,DateModif) values (15,'TCFH','MATIERE',199,36,null,null,now());
</v>
      </c>
      <c r="CZ31" t="str">
        <f t="shared" si="16"/>
        <v xml:space="preserve">INSERT INTO SC_SystemeProduits(RefDimension,NomSysteme,typePresta,ligne,Quantite,formule,cte1,DateModif) values (16,'TCFH','MATIERE',199,36,null,null,now());
</v>
      </c>
      <c r="DC31" t="str">
        <f t="shared" si="17"/>
        <v xml:space="preserve">INSERT INTO SC_SystemeProduits(RefDimension,NomSysteme,typePresta,ligne,Quantite,formule,cte1,DateModif) values (17,'TCFH','MATIERE',199,40,null,null,now());
</v>
      </c>
      <c r="DF31" t="str">
        <f t="shared" si="18"/>
        <v xml:space="preserve">INSERT INTO SC_SystemeProduits(RefDimension,NomSysteme,typePresta,ligne,Quantite,formule,cte1,DateModif) values (18,'TCFH','MATIERE',199,40,null,null,now());
</v>
      </c>
    </row>
    <row r="32" spans="1:110" x14ac:dyDescent="0.3">
      <c r="A32" s="12">
        <f>VLOOKUP($C32,[1]MATIERES!$A$2:$K$379,11,0)</f>
        <v>166</v>
      </c>
      <c r="B32" t="s">
        <v>328</v>
      </c>
      <c r="C32" t="s">
        <v>363</v>
      </c>
      <c r="D32" t="s">
        <v>8</v>
      </c>
      <c r="E32">
        <f>[3]TCFH!E32</f>
        <v>1</v>
      </c>
      <c r="H32">
        <v>1</v>
      </c>
      <c r="K32">
        <v>1</v>
      </c>
      <c r="N32">
        <v>1</v>
      </c>
      <c r="Q32">
        <v>1</v>
      </c>
      <c r="T32">
        <v>1</v>
      </c>
      <c r="W32">
        <v>1</v>
      </c>
      <c r="Z32">
        <v>1</v>
      </c>
      <c r="AC32">
        <v>1</v>
      </c>
      <c r="AF32">
        <v>1</v>
      </c>
      <c r="AI32">
        <v>1</v>
      </c>
      <c r="AL32">
        <v>1</v>
      </c>
      <c r="AO32">
        <v>1</v>
      </c>
      <c r="AR32">
        <v>1</v>
      </c>
      <c r="AU32">
        <v>1</v>
      </c>
      <c r="AX32">
        <v>1</v>
      </c>
      <c r="BA32">
        <v>1</v>
      </c>
      <c r="BD32">
        <v>1</v>
      </c>
      <c r="BG32" t="str">
        <f t="shared" si="1"/>
        <v xml:space="preserve">INSERT INTO SC_SystemeProduits(RefDimension,NomSysteme,typePresta,ligne,Quantite,formule,cte1,DateModif) values (1,'TCFH','MATIERE',166,1,null,null,now());
</v>
      </c>
      <c r="BJ32" t="str">
        <f t="shared" si="2"/>
        <v xml:space="preserve">INSERT INTO SC_SystemeProduits(RefDimension,NomSysteme,typePresta,ligne,Quantite,formule,cte1,DateModif) values (2,'TCFH','MATIERE',166,1,null,null,now());
</v>
      </c>
      <c r="BM32" t="str">
        <f t="shared" si="3"/>
        <v xml:space="preserve">INSERT INTO SC_SystemeProduits(RefDimension,NomSysteme,typePresta,ligne,Quantite,formule,cte1,DateModif) values (3,'TCFH','MATIERE',166,1,null,null,now());
</v>
      </c>
      <c r="BP32" t="str">
        <f t="shared" si="4"/>
        <v xml:space="preserve">INSERT INTO SC_SystemeProduits(RefDimension,NomSysteme,typePresta,ligne,Quantite,formule,cte1,DateModif) values (4,'TCFH','MATIERE',166,1,null,null,now());
</v>
      </c>
      <c r="BS32" t="str">
        <f t="shared" si="5"/>
        <v xml:space="preserve">INSERT INTO SC_SystemeProduits(RefDimension,NomSysteme,typePresta,ligne,Quantite,formule,cte1,DateModif) values (5,'TCFH','MATIERE',166,1,null,null,now());
</v>
      </c>
      <c r="BV32" t="str">
        <f t="shared" si="6"/>
        <v xml:space="preserve">INSERT INTO SC_SystemeProduits(RefDimension,NomSysteme,typePresta,ligne,Quantite,formule,cte1,DateModif) values (6,'TCFH','MATIERE',166,1,null,null,now());
</v>
      </c>
      <c r="BY32" t="str">
        <f t="shared" si="7"/>
        <v xml:space="preserve">INSERT INTO SC_SystemeProduits(RefDimension,NomSysteme,typePresta,ligne,Quantite,formule,cte1,DateModif) values (7,'TCFH','MATIERE',166,1,null,null,now());
</v>
      </c>
      <c r="CB32" t="str">
        <f t="shared" si="8"/>
        <v xml:space="preserve">INSERT INTO SC_SystemeProduits(RefDimension,NomSysteme,typePresta,ligne,Quantite,formule,cte1,DateModif) values (8,'TCFH','MATIERE',166,1,null,null,now());
</v>
      </c>
      <c r="CE32" t="str">
        <f t="shared" si="9"/>
        <v xml:space="preserve">INSERT INTO SC_SystemeProduits(RefDimension,NomSysteme,typePresta,ligne,Quantite,formule,cte1,DateModif) values (9,'TCFH','MATIERE',166,1,null,null,now());
</v>
      </c>
      <c r="CH32" t="str">
        <f t="shared" si="10"/>
        <v xml:space="preserve">INSERT INTO SC_SystemeProduits(RefDimension,NomSysteme,typePresta,ligne,Quantite,formule,cte1,DateModif) values (10,'TCFH','MATIERE',166,1,null,null,now());
</v>
      </c>
      <c r="CK32" t="str">
        <f t="shared" si="11"/>
        <v xml:space="preserve">INSERT INTO SC_SystemeProduits(RefDimension,NomSysteme,typePresta,ligne,Quantite,formule,cte1,DateModif) values (11,'TCFH','MATIERE',166,1,null,null,now());
</v>
      </c>
      <c r="CN32" t="str">
        <f t="shared" si="12"/>
        <v xml:space="preserve">INSERT INTO SC_SystemeProduits(RefDimension,NomSysteme,typePresta,ligne,Quantite,formule,cte1,DateModif) values (12,'TCFH','MATIERE',166,1,null,null,now());
</v>
      </c>
      <c r="CQ32" t="str">
        <f t="shared" si="13"/>
        <v xml:space="preserve">INSERT INTO SC_SystemeProduits(RefDimension,NomSysteme,typePresta,ligne,Quantite,formule,cte1,DateModif) values (13,'TCFH','MATIERE',166,1,null,null,now());
</v>
      </c>
      <c r="CT32" t="str">
        <f t="shared" si="14"/>
        <v xml:space="preserve">INSERT INTO SC_SystemeProduits(RefDimension,NomSysteme,typePresta,ligne,Quantite,formule,cte1,DateModif) values (14,'TCFH','MATIERE',166,1,null,null,now());
</v>
      </c>
      <c r="CW32" t="str">
        <f t="shared" si="15"/>
        <v xml:space="preserve">INSERT INTO SC_SystemeProduits(RefDimension,NomSysteme,typePresta,ligne,Quantite,formule,cte1,DateModif) values (15,'TCFH','MATIERE',166,1,null,null,now());
</v>
      </c>
      <c r="CZ32" t="str">
        <f t="shared" si="16"/>
        <v xml:space="preserve">INSERT INTO SC_SystemeProduits(RefDimension,NomSysteme,typePresta,ligne,Quantite,formule,cte1,DateModif) values (16,'TCFH','MATIERE',166,1,null,null,now());
</v>
      </c>
      <c r="DC32" t="str">
        <f t="shared" si="17"/>
        <v xml:space="preserve">INSERT INTO SC_SystemeProduits(RefDimension,NomSysteme,typePresta,ligne,Quantite,formule,cte1,DateModif) values (17,'TCFH','MATIERE',166,1,null,null,now());
</v>
      </c>
      <c r="DF32" t="str">
        <f t="shared" si="18"/>
        <v xml:space="preserve">INSERT INTO SC_SystemeProduits(RefDimension,NomSysteme,typePresta,ligne,Quantite,formule,cte1,DateModif) values (18,'TCFH','MATIERE',166,1,null,null,now());
</v>
      </c>
    </row>
    <row r="33" spans="1:110" x14ac:dyDescent="0.3">
      <c r="A33" s="12">
        <f>VLOOKUP($C33,[1]MATIERES!$A$2:$K$379,11,0)</f>
        <v>165</v>
      </c>
      <c r="B33" t="s">
        <v>328</v>
      </c>
      <c r="C33" t="s">
        <v>364</v>
      </c>
      <c r="D33" t="s">
        <v>8</v>
      </c>
      <c r="E33">
        <f>[3]TCFH!E33</f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(1,'TCFH','MATIERE',165,1,null,null,now());
</v>
      </c>
      <c r="BJ33" t="str">
        <f t="shared" si="2"/>
        <v xml:space="preserve">INSERT INTO SC_SystemeProduits(RefDimension,NomSysteme,typePresta,ligne,Quantite,formule,cte1,DateModif) values (2,'TCFH','MATIERE',165,1,null,null,now());
</v>
      </c>
      <c r="BM33" t="str">
        <f t="shared" si="3"/>
        <v xml:space="preserve">INSERT INTO SC_SystemeProduits(RefDimension,NomSysteme,typePresta,ligne,Quantite,formule,cte1,DateModif) values (3,'TCFH','MATIERE',165,1,null,null,now());
</v>
      </c>
      <c r="BP33" t="str">
        <f t="shared" si="4"/>
        <v xml:space="preserve">INSERT INTO SC_SystemeProduits(RefDimension,NomSysteme,typePresta,ligne,Quantite,formule,cte1,DateModif) values (4,'TCFH','MATIERE',165,1,null,null,now());
</v>
      </c>
      <c r="BS33" t="str">
        <f t="shared" si="5"/>
        <v xml:space="preserve">INSERT INTO SC_SystemeProduits(RefDimension,NomSysteme,typePresta,ligne,Quantite,formule,cte1,DateModif) values (5,'TCFH','MATIERE',165,1,null,null,now());
</v>
      </c>
      <c r="BV33" t="str">
        <f t="shared" si="6"/>
        <v xml:space="preserve">INSERT INTO SC_SystemeProduits(RefDimension,NomSysteme,typePresta,ligne,Quantite,formule,cte1,DateModif) values (6,'TCFH','MATIERE',165,1,null,null,now());
</v>
      </c>
      <c r="BY33" t="str">
        <f t="shared" si="7"/>
        <v xml:space="preserve">INSERT INTO SC_SystemeProduits(RefDimension,NomSysteme,typePresta,ligne,Quantite,formule,cte1,DateModif) values (7,'TCFH','MATIERE',165,1,null,null,now());
</v>
      </c>
      <c r="CB33" t="str">
        <f t="shared" si="8"/>
        <v xml:space="preserve">INSERT INTO SC_SystemeProduits(RefDimension,NomSysteme,typePresta,ligne,Quantite,formule,cte1,DateModif) values (8,'TCFH','MATIERE',165,1,null,null,now());
</v>
      </c>
      <c r="CE33" t="str">
        <f t="shared" si="9"/>
        <v xml:space="preserve">INSERT INTO SC_SystemeProduits(RefDimension,NomSysteme,typePresta,ligne,Quantite,formule,cte1,DateModif) values (9,'TCFH','MATIERE',165,1,null,null,now());
</v>
      </c>
      <c r="CH33" t="str">
        <f t="shared" si="10"/>
        <v xml:space="preserve">INSERT INTO SC_SystemeProduits(RefDimension,NomSysteme,typePresta,ligne,Quantite,formule,cte1,DateModif) values (10,'TCFH','MATIERE',165,1,null,null,now());
</v>
      </c>
      <c r="CK33" t="str">
        <f t="shared" si="11"/>
        <v xml:space="preserve">INSERT INTO SC_SystemeProduits(RefDimension,NomSysteme,typePresta,ligne,Quantite,formule,cte1,DateModif) values (11,'TCFH','MATIERE',165,1,null,null,now());
</v>
      </c>
      <c r="CN33" t="str">
        <f t="shared" si="12"/>
        <v xml:space="preserve">INSERT INTO SC_SystemeProduits(RefDimension,NomSysteme,typePresta,ligne,Quantite,formule,cte1,DateModif) values (12,'TCFH','MATIERE',165,1,null,null,now());
</v>
      </c>
      <c r="CQ33" t="str">
        <f t="shared" si="13"/>
        <v xml:space="preserve">INSERT INTO SC_SystemeProduits(RefDimension,NomSysteme,typePresta,ligne,Quantite,formule,cte1,DateModif) values (13,'TCFH','MATIERE',165,1,null,null,now());
</v>
      </c>
      <c r="CT33" t="str">
        <f t="shared" si="14"/>
        <v xml:space="preserve">INSERT INTO SC_SystemeProduits(RefDimension,NomSysteme,typePresta,ligne,Quantite,formule,cte1,DateModif) values (14,'TCFH','MATIERE',165,1,null,null,now());
</v>
      </c>
      <c r="CW33" t="str">
        <f t="shared" si="15"/>
        <v xml:space="preserve">INSERT INTO SC_SystemeProduits(RefDimension,NomSysteme,typePresta,ligne,Quantite,formule,cte1,DateModif) values (15,'TCFH','MATIERE',165,1,null,null,now());
</v>
      </c>
      <c r="CZ33" t="str">
        <f t="shared" si="16"/>
        <v xml:space="preserve">INSERT INTO SC_SystemeProduits(RefDimension,NomSysteme,typePresta,ligne,Quantite,formule,cte1,DateModif) values (16,'TCFH','MATIERE',165,1,null,null,now());
</v>
      </c>
      <c r="DC33" t="str">
        <f t="shared" si="17"/>
        <v xml:space="preserve">INSERT INTO SC_SystemeProduits(RefDimension,NomSysteme,typePresta,ligne,Quantite,formule,cte1,DateModif) values (17,'TCFH','MATIERE',165,1,null,null,now());
</v>
      </c>
      <c r="DF33" t="str">
        <f t="shared" si="18"/>
        <v xml:space="preserve">INSERT INTO SC_SystemeProduits(RefDimension,NomSysteme,typePresta,ligne,Quantite,formule,cte1,DateModif) values (18,'TCFH','MATIERE',165,1,null,null,now());
</v>
      </c>
    </row>
    <row r="34" spans="1:110" x14ac:dyDescent="0.3">
      <c r="A34" s="12">
        <f>VLOOKUP($C34,[1]MATIERES!$A$2:$K$379,11,0)</f>
        <v>132</v>
      </c>
      <c r="B34" t="s">
        <v>328</v>
      </c>
      <c r="C34" t="s">
        <v>366</v>
      </c>
      <c r="D34" t="s">
        <v>47</v>
      </c>
      <c r="E34">
        <f>[3]TCFH!E34</f>
        <v>0.5</v>
      </c>
      <c r="H34">
        <v>0.5</v>
      </c>
      <c r="K34">
        <v>0.5</v>
      </c>
      <c r="N34">
        <v>0.5</v>
      </c>
      <c r="Q34">
        <v>0.5</v>
      </c>
      <c r="T34">
        <v>0.5</v>
      </c>
      <c r="W34">
        <v>0.5</v>
      </c>
      <c r="Z34">
        <v>0.5</v>
      </c>
      <c r="AC34">
        <v>0.5</v>
      </c>
      <c r="AF34">
        <v>0.5</v>
      </c>
      <c r="AI34">
        <v>0.5</v>
      </c>
      <c r="AL34">
        <v>0.5</v>
      </c>
      <c r="AO34">
        <v>0.5</v>
      </c>
      <c r="AR34">
        <v>0.5</v>
      </c>
      <c r="AU34">
        <v>0.5</v>
      </c>
      <c r="AX34">
        <v>0.5</v>
      </c>
      <c r="BA34">
        <v>0.5</v>
      </c>
      <c r="BD34">
        <v>0.5</v>
      </c>
      <c r="BG34" t="str">
        <f t="shared" si="1"/>
        <v xml:space="preserve">INSERT INTO SC_SystemeProduits(RefDimension,NomSysteme,typePresta,ligne,Quantite,formule,cte1,DateModif) values (1,'TCFH','MATIERE',132,0.5,null,null,now());
</v>
      </c>
      <c r="BJ34" t="str">
        <f t="shared" si="2"/>
        <v xml:space="preserve">INSERT INTO SC_SystemeProduits(RefDimension,NomSysteme,typePresta,ligne,Quantite,formule,cte1,DateModif) values (2,'TCFH','MATIERE',132,0.5,null,null,now());
</v>
      </c>
      <c r="BM34" t="str">
        <f t="shared" si="3"/>
        <v xml:space="preserve">INSERT INTO SC_SystemeProduits(RefDimension,NomSysteme,typePresta,ligne,Quantite,formule,cte1,DateModif) values (3,'TCFH','MATIERE',132,0.5,null,null,now());
</v>
      </c>
      <c r="BP34" t="str">
        <f t="shared" si="4"/>
        <v xml:space="preserve">INSERT INTO SC_SystemeProduits(RefDimension,NomSysteme,typePresta,ligne,Quantite,formule,cte1,DateModif) values (4,'TCFH','MATIERE',132,0.5,null,null,now());
</v>
      </c>
      <c r="BS34" t="str">
        <f t="shared" si="5"/>
        <v xml:space="preserve">INSERT INTO SC_SystemeProduits(RefDimension,NomSysteme,typePresta,ligne,Quantite,formule,cte1,DateModif) values (5,'TCFH','MATIERE',132,0.5,null,null,now());
</v>
      </c>
      <c r="BV34" t="str">
        <f t="shared" si="6"/>
        <v xml:space="preserve">INSERT INTO SC_SystemeProduits(RefDimension,NomSysteme,typePresta,ligne,Quantite,formule,cte1,DateModif) values (6,'TCFH','MATIERE',132,0.5,null,null,now());
</v>
      </c>
      <c r="BY34" t="str">
        <f t="shared" si="7"/>
        <v xml:space="preserve">INSERT INTO SC_SystemeProduits(RefDimension,NomSysteme,typePresta,ligne,Quantite,formule,cte1,DateModif) values (7,'TCFH','MATIERE',132,0.5,null,null,now());
</v>
      </c>
      <c r="CB34" t="str">
        <f t="shared" si="8"/>
        <v xml:space="preserve">INSERT INTO SC_SystemeProduits(RefDimension,NomSysteme,typePresta,ligne,Quantite,formule,cte1,DateModif) values (8,'TCFH','MATIERE',132,0.5,null,null,now());
</v>
      </c>
      <c r="CE34" t="str">
        <f t="shared" si="9"/>
        <v xml:space="preserve">INSERT INTO SC_SystemeProduits(RefDimension,NomSysteme,typePresta,ligne,Quantite,formule,cte1,DateModif) values (9,'TCFH','MATIERE',132,0.5,null,null,now());
</v>
      </c>
      <c r="CH34" t="str">
        <f t="shared" si="10"/>
        <v xml:space="preserve">INSERT INTO SC_SystemeProduits(RefDimension,NomSysteme,typePresta,ligne,Quantite,formule,cte1,DateModif) values (10,'TCFH','MATIERE',132,0.5,null,null,now());
</v>
      </c>
      <c r="CK34" t="str">
        <f t="shared" si="11"/>
        <v xml:space="preserve">INSERT INTO SC_SystemeProduits(RefDimension,NomSysteme,typePresta,ligne,Quantite,formule,cte1,DateModif) values (11,'TCFH','MATIERE',132,0.5,null,null,now());
</v>
      </c>
      <c r="CN34" t="str">
        <f t="shared" si="12"/>
        <v xml:space="preserve">INSERT INTO SC_SystemeProduits(RefDimension,NomSysteme,typePresta,ligne,Quantite,formule,cte1,DateModif) values (12,'TCFH','MATIERE',132,0.5,null,null,now());
</v>
      </c>
      <c r="CQ34" t="str">
        <f t="shared" si="13"/>
        <v xml:space="preserve">INSERT INTO SC_SystemeProduits(RefDimension,NomSysteme,typePresta,ligne,Quantite,formule,cte1,DateModif) values (13,'TCFH','MATIERE',132,0.5,null,null,now());
</v>
      </c>
      <c r="CT34" t="str">
        <f t="shared" si="14"/>
        <v xml:space="preserve">INSERT INTO SC_SystemeProduits(RefDimension,NomSysteme,typePresta,ligne,Quantite,formule,cte1,DateModif) values (14,'TCFH','MATIERE',132,0.5,null,null,now());
</v>
      </c>
      <c r="CW34" t="str">
        <f t="shared" si="15"/>
        <v xml:space="preserve">INSERT INTO SC_SystemeProduits(RefDimension,NomSysteme,typePresta,ligne,Quantite,formule,cte1,DateModif) values (15,'TCFH','MATIERE',132,0.5,null,null,now());
</v>
      </c>
      <c r="CZ34" t="str">
        <f t="shared" si="16"/>
        <v xml:space="preserve">INSERT INTO SC_SystemeProduits(RefDimension,NomSysteme,typePresta,ligne,Quantite,formule,cte1,DateModif) values (16,'TCFH','MATIERE',132,0.5,null,null,now());
</v>
      </c>
      <c r="DC34" t="str">
        <f t="shared" si="17"/>
        <v xml:space="preserve">INSERT INTO SC_SystemeProduits(RefDimension,NomSysteme,typePresta,ligne,Quantite,formule,cte1,DateModif) values (17,'TCFH','MATIERE',132,0.5,null,null,now());
</v>
      </c>
      <c r="DF34" t="str">
        <f t="shared" si="18"/>
        <v xml:space="preserve">INSERT INTO SC_SystemeProduits(RefDimension,NomSysteme,typePresta,ligne,Quantite,formule,cte1,DateModif) values (18,'TCFH','MATIERE',132,0.5,null,null,now());
</v>
      </c>
    </row>
    <row r="35" spans="1:110" x14ac:dyDescent="0.3">
      <c r="A35" s="12">
        <f>VLOOKUP($C35,[1]MATIERES!$A$2:$K$379,11,0)</f>
        <v>329</v>
      </c>
      <c r="B35" t="s">
        <v>328</v>
      </c>
      <c r="C35" t="s">
        <v>367</v>
      </c>
      <c r="D35" t="s">
        <v>8</v>
      </c>
      <c r="E35">
        <f>[3]TCFH!E35</f>
        <v>1</v>
      </c>
      <c r="H35">
        <v>1</v>
      </c>
      <c r="K35">
        <v>1</v>
      </c>
      <c r="N35">
        <v>1</v>
      </c>
      <c r="Q35">
        <v>1</v>
      </c>
      <c r="T35">
        <v>1</v>
      </c>
      <c r="W35">
        <v>1</v>
      </c>
      <c r="Z35">
        <v>1</v>
      </c>
      <c r="AC35">
        <v>1</v>
      </c>
      <c r="AF35">
        <v>1</v>
      </c>
      <c r="AI35">
        <v>1</v>
      </c>
      <c r="AL35">
        <v>1</v>
      </c>
      <c r="AO35">
        <v>1</v>
      </c>
      <c r="AR35">
        <v>1</v>
      </c>
      <c r="AU35">
        <v>1</v>
      </c>
      <c r="AX35">
        <v>1</v>
      </c>
      <c r="BA35">
        <v>1</v>
      </c>
      <c r="BD35">
        <v>1</v>
      </c>
      <c r="BG35" t="str">
        <f t="shared" si="1"/>
        <v xml:space="preserve">INSERT INTO SC_SystemeProduits(RefDimension,NomSysteme,typePresta,ligne,Quantite,formule,cte1,DateModif) values (1,'TCFH','MATIERE',329,1,null,null,now());
</v>
      </c>
      <c r="BJ35" t="str">
        <f t="shared" si="2"/>
        <v xml:space="preserve">INSERT INTO SC_SystemeProduits(RefDimension,NomSysteme,typePresta,ligne,Quantite,formule,cte1,DateModif) values (2,'TCFH','MATIERE',329,1,null,null,now());
</v>
      </c>
      <c r="BM35" t="str">
        <f t="shared" si="3"/>
        <v xml:space="preserve">INSERT INTO SC_SystemeProduits(RefDimension,NomSysteme,typePresta,ligne,Quantite,formule,cte1,DateModif) values (3,'TCFH','MATIERE',329,1,null,null,now());
</v>
      </c>
      <c r="BP35" t="str">
        <f t="shared" si="4"/>
        <v xml:space="preserve">INSERT INTO SC_SystemeProduits(RefDimension,NomSysteme,typePresta,ligne,Quantite,formule,cte1,DateModif) values (4,'TCFH','MATIERE',329,1,null,null,now());
</v>
      </c>
      <c r="BS35" t="str">
        <f t="shared" si="5"/>
        <v xml:space="preserve">INSERT INTO SC_SystemeProduits(RefDimension,NomSysteme,typePresta,ligne,Quantite,formule,cte1,DateModif) values (5,'TCFH','MATIERE',329,1,null,null,now());
</v>
      </c>
      <c r="BV35" t="str">
        <f t="shared" si="6"/>
        <v xml:space="preserve">INSERT INTO SC_SystemeProduits(RefDimension,NomSysteme,typePresta,ligne,Quantite,formule,cte1,DateModif) values (6,'TCFH','MATIERE',329,1,null,null,now());
</v>
      </c>
      <c r="BY35" t="str">
        <f t="shared" si="7"/>
        <v xml:space="preserve">INSERT INTO SC_SystemeProduits(RefDimension,NomSysteme,typePresta,ligne,Quantite,formule,cte1,DateModif) values (7,'TCFH','MATIERE',329,1,null,null,now());
</v>
      </c>
      <c r="CB35" t="str">
        <f t="shared" si="8"/>
        <v xml:space="preserve">INSERT INTO SC_SystemeProduits(RefDimension,NomSysteme,typePresta,ligne,Quantite,formule,cte1,DateModif) values (8,'TCFH','MATIERE',329,1,null,null,now());
</v>
      </c>
      <c r="CE35" t="str">
        <f t="shared" si="9"/>
        <v xml:space="preserve">INSERT INTO SC_SystemeProduits(RefDimension,NomSysteme,typePresta,ligne,Quantite,formule,cte1,DateModif) values (9,'TCFH','MATIERE',329,1,null,null,now());
</v>
      </c>
      <c r="CH35" t="str">
        <f t="shared" si="10"/>
        <v xml:space="preserve">INSERT INTO SC_SystemeProduits(RefDimension,NomSysteme,typePresta,ligne,Quantite,formule,cte1,DateModif) values (10,'TCFH','MATIERE',329,1,null,null,now());
</v>
      </c>
      <c r="CK35" t="str">
        <f t="shared" si="11"/>
        <v xml:space="preserve">INSERT INTO SC_SystemeProduits(RefDimension,NomSysteme,typePresta,ligne,Quantite,formule,cte1,DateModif) values (11,'TCFH','MATIERE',329,1,null,null,now());
</v>
      </c>
      <c r="CN35" t="str">
        <f t="shared" si="12"/>
        <v xml:space="preserve">INSERT INTO SC_SystemeProduits(RefDimension,NomSysteme,typePresta,ligne,Quantite,formule,cte1,DateModif) values (12,'TCFH','MATIERE',329,1,null,null,now());
</v>
      </c>
      <c r="CQ35" t="str">
        <f t="shared" si="13"/>
        <v xml:space="preserve">INSERT INTO SC_SystemeProduits(RefDimension,NomSysteme,typePresta,ligne,Quantite,formule,cte1,DateModif) values (13,'TCFH','MATIERE',329,1,null,null,now());
</v>
      </c>
      <c r="CT35" t="str">
        <f t="shared" si="14"/>
        <v xml:space="preserve">INSERT INTO SC_SystemeProduits(RefDimension,NomSysteme,typePresta,ligne,Quantite,formule,cte1,DateModif) values (14,'TCFH','MATIERE',329,1,null,null,now());
</v>
      </c>
      <c r="CW35" t="str">
        <f t="shared" si="15"/>
        <v xml:space="preserve">INSERT INTO SC_SystemeProduits(RefDimension,NomSysteme,typePresta,ligne,Quantite,formule,cte1,DateModif) values (15,'TCFH','MATIERE',329,1,null,null,now());
</v>
      </c>
      <c r="CZ35" t="str">
        <f t="shared" si="16"/>
        <v xml:space="preserve">INSERT INTO SC_SystemeProduits(RefDimension,NomSysteme,typePresta,ligne,Quantite,formule,cte1,DateModif) values (16,'TCFH','MATIERE',329,1,null,null,now());
</v>
      </c>
      <c r="DC35" t="str">
        <f t="shared" si="17"/>
        <v xml:space="preserve">INSERT INTO SC_SystemeProduits(RefDimension,NomSysteme,typePresta,ligne,Quantite,formule,cte1,DateModif) values (17,'TCFH','MATIERE',329,1,null,null,now());
</v>
      </c>
      <c r="DF35" t="str">
        <f t="shared" si="18"/>
        <v xml:space="preserve">INSERT INTO SC_SystemeProduits(RefDimension,NomSysteme,typePresta,ligne,Quantite,formule,cte1,DateModif) values (18,'TCFH','MATIERE',329,1,null,null,now());
</v>
      </c>
    </row>
    <row r="36" spans="1:110" x14ac:dyDescent="0.3">
      <c r="A36" s="12"/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3">
      <c r="BG37" t="str">
        <f t="shared" si="1"/>
        <v/>
      </c>
      <c r="BJ37" t="str">
        <f t="shared" si="2"/>
        <v/>
      </c>
      <c r="BM37" t="str">
        <f t="shared" si="3"/>
        <v/>
      </c>
      <c r="BP37" t="str">
        <f t="shared" si="4"/>
        <v/>
      </c>
      <c r="BS37" t="str">
        <f t="shared" si="5"/>
        <v/>
      </c>
      <c r="BV37" t="str">
        <f t="shared" si="6"/>
        <v/>
      </c>
      <c r="BY37" t="str">
        <f t="shared" si="7"/>
        <v/>
      </c>
      <c r="CB37" t="str">
        <f t="shared" si="8"/>
        <v/>
      </c>
      <c r="CE37" t="str">
        <f t="shared" si="9"/>
        <v/>
      </c>
      <c r="CH37" t="str">
        <f t="shared" si="10"/>
        <v/>
      </c>
      <c r="CK37" t="str">
        <f t="shared" si="11"/>
        <v/>
      </c>
      <c r="CN37" t="str">
        <f t="shared" si="12"/>
        <v/>
      </c>
      <c r="CQ37" t="str">
        <f t="shared" si="13"/>
        <v/>
      </c>
      <c r="CT37" t="str">
        <f t="shared" si="14"/>
        <v/>
      </c>
      <c r="CW37" t="str">
        <f t="shared" si="15"/>
        <v/>
      </c>
      <c r="CZ37" t="str">
        <f t="shared" si="16"/>
        <v/>
      </c>
      <c r="DC37" t="str">
        <f t="shared" si="17"/>
        <v/>
      </c>
      <c r="DF37" t="str">
        <f t="shared" si="18"/>
        <v/>
      </c>
    </row>
    <row r="38" spans="1:110" x14ac:dyDescent="0.3">
      <c r="A38" s="12">
        <f>VLOOKUP($C38,[1]ATELIER!$A$2:$K$291,11,0)</f>
        <v>26</v>
      </c>
      <c r="B38" t="s">
        <v>331</v>
      </c>
      <c r="C38" t="s">
        <v>60</v>
      </c>
      <c r="D38" t="s">
        <v>8</v>
      </c>
      <c r="E38">
        <f>[3]TCFH!E38</f>
        <v>1</v>
      </c>
      <c r="H38">
        <v>1</v>
      </c>
      <c r="K38">
        <v>1</v>
      </c>
      <c r="N38">
        <v>1</v>
      </c>
      <c r="Q38">
        <v>1</v>
      </c>
      <c r="T38">
        <v>1</v>
      </c>
      <c r="W38">
        <v>1</v>
      </c>
      <c r="Z38">
        <v>1</v>
      </c>
      <c r="AC38">
        <v>1</v>
      </c>
      <c r="AF38">
        <v>1</v>
      </c>
      <c r="AI38">
        <v>1</v>
      </c>
      <c r="AL38">
        <v>1</v>
      </c>
      <c r="AO38">
        <v>1</v>
      </c>
      <c r="AR38">
        <v>1</v>
      </c>
      <c r="AU38">
        <v>1</v>
      </c>
      <c r="AX38">
        <v>1</v>
      </c>
      <c r="BA38">
        <v>1</v>
      </c>
      <c r="BD38">
        <v>1</v>
      </c>
      <c r="BG38" t="str">
        <f t="shared" si="1"/>
        <v xml:space="preserve">INSERT INTO SC_SystemeProduits(RefDimension,NomSysteme,typePresta,ligne,Quantite,formule,cte1,DateModif) values (1,'TCFH','MOA',26,1,null,null,now());
</v>
      </c>
      <c r="BJ38" t="str">
        <f t="shared" si="2"/>
        <v xml:space="preserve">INSERT INTO SC_SystemeProduits(RefDimension,NomSysteme,typePresta,ligne,Quantite,formule,cte1,DateModif) values (2,'TCFH','MOA',26,1,null,null,now());
</v>
      </c>
      <c r="BM38" t="str">
        <f t="shared" si="3"/>
        <v xml:space="preserve">INSERT INTO SC_SystemeProduits(RefDimension,NomSysteme,typePresta,ligne,Quantite,formule,cte1,DateModif) values (3,'TCFH','MOA',26,1,null,null,now());
</v>
      </c>
      <c r="BP38" t="str">
        <f t="shared" si="4"/>
        <v xml:space="preserve">INSERT INTO SC_SystemeProduits(RefDimension,NomSysteme,typePresta,ligne,Quantite,formule,cte1,DateModif) values (4,'TCFH','MOA',26,1,null,null,now());
</v>
      </c>
      <c r="BS38" t="str">
        <f t="shared" si="5"/>
        <v xml:space="preserve">INSERT INTO SC_SystemeProduits(RefDimension,NomSysteme,typePresta,ligne,Quantite,formule,cte1,DateModif) values (5,'TCFH','MOA',26,1,null,null,now());
</v>
      </c>
      <c r="BV38" t="str">
        <f t="shared" si="6"/>
        <v xml:space="preserve">INSERT INTO SC_SystemeProduits(RefDimension,NomSysteme,typePresta,ligne,Quantite,formule,cte1,DateModif) values (6,'TCFH','MOA',26,1,null,null,now());
</v>
      </c>
      <c r="BY38" t="str">
        <f t="shared" si="7"/>
        <v xml:space="preserve">INSERT INTO SC_SystemeProduits(RefDimension,NomSysteme,typePresta,ligne,Quantite,formule,cte1,DateModif) values (7,'TCFH','MOA',26,1,null,null,now());
</v>
      </c>
      <c r="CB38" t="str">
        <f t="shared" si="8"/>
        <v xml:space="preserve">INSERT INTO SC_SystemeProduits(RefDimension,NomSysteme,typePresta,ligne,Quantite,formule,cte1,DateModif) values (8,'TCFH','MOA',26,1,null,null,now());
</v>
      </c>
      <c r="CE38" t="str">
        <f t="shared" si="9"/>
        <v xml:space="preserve">INSERT INTO SC_SystemeProduits(RefDimension,NomSysteme,typePresta,ligne,Quantite,formule,cte1,DateModif) values (9,'TCFH','MOA',26,1,null,null,now());
</v>
      </c>
      <c r="CH38" t="str">
        <f t="shared" si="10"/>
        <v xml:space="preserve">INSERT INTO SC_SystemeProduits(RefDimension,NomSysteme,typePresta,ligne,Quantite,formule,cte1,DateModif) values (10,'TCFH','MOA',26,1,null,null,now());
</v>
      </c>
      <c r="CK38" t="str">
        <f t="shared" si="11"/>
        <v xml:space="preserve">INSERT INTO SC_SystemeProduits(RefDimension,NomSysteme,typePresta,ligne,Quantite,formule,cte1,DateModif) values (11,'TCFH','MOA',26,1,null,null,now());
</v>
      </c>
      <c r="CN38" t="str">
        <f t="shared" si="12"/>
        <v xml:space="preserve">INSERT INTO SC_SystemeProduits(RefDimension,NomSysteme,typePresta,ligne,Quantite,formule,cte1,DateModif) values (12,'TCFH','MOA',26,1,null,null,now());
</v>
      </c>
      <c r="CQ38" t="str">
        <f t="shared" si="13"/>
        <v xml:space="preserve">INSERT INTO SC_SystemeProduits(RefDimension,NomSysteme,typePresta,ligne,Quantite,formule,cte1,DateModif) values (13,'TCFH','MOA',26,1,null,null,now());
</v>
      </c>
      <c r="CT38" t="str">
        <f t="shared" si="14"/>
        <v xml:space="preserve">INSERT INTO SC_SystemeProduits(RefDimension,NomSysteme,typePresta,ligne,Quantite,formule,cte1,DateModif) values (14,'TCFH','MOA',26,1,null,null,now());
</v>
      </c>
      <c r="CW38" t="str">
        <f t="shared" si="15"/>
        <v xml:space="preserve">INSERT INTO SC_SystemeProduits(RefDimension,NomSysteme,typePresta,ligne,Quantite,formule,cte1,DateModif) values (15,'TCFH','MOA',26,1,null,null,now());
</v>
      </c>
      <c r="CZ38" t="str">
        <f t="shared" si="16"/>
        <v xml:space="preserve">INSERT INTO SC_SystemeProduits(RefDimension,NomSysteme,typePresta,ligne,Quantite,formule,cte1,DateModif) values (16,'TCFH','MOA',26,1,null,null,now());
</v>
      </c>
      <c r="DC38" t="str">
        <f t="shared" si="17"/>
        <v xml:space="preserve">INSERT INTO SC_SystemeProduits(RefDimension,NomSysteme,typePresta,ligne,Quantite,formule,cte1,DateModif) values (17,'TCFH','MOA',26,1,null,null,now());
</v>
      </c>
      <c r="DF38" t="str">
        <f t="shared" si="18"/>
        <v xml:space="preserve">INSERT INTO SC_SystemeProduits(RefDimension,NomSysteme,typePresta,ligne,Quantite,formule,cte1,DateModif) values (18,'TCFH','MOA',26,1,null,null,now());
</v>
      </c>
    </row>
    <row r="39" spans="1:110" x14ac:dyDescent="0.3">
      <c r="A39" s="12">
        <f>VLOOKUP($C39,[1]ATELIER!$A$2:$K$291,11,0)</f>
        <v>32</v>
      </c>
      <c r="B39" t="s">
        <v>331</v>
      </c>
      <c r="C39" t="s">
        <v>74</v>
      </c>
      <c r="D39" t="s">
        <v>8</v>
      </c>
      <c r="E39">
        <f>[3]TCFH!E39</f>
        <v>1</v>
      </c>
      <c r="H39">
        <v>1</v>
      </c>
      <c r="K39">
        <v>1</v>
      </c>
      <c r="N39">
        <v>1</v>
      </c>
      <c r="Q39">
        <v>1</v>
      </c>
      <c r="T39">
        <v>1</v>
      </c>
      <c r="W39">
        <v>1</v>
      </c>
      <c r="Z39">
        <v>1</v>
      </c>
      <c r="AC39">
        <v>1</v>
      </c>
      <c r="AF39">
        <v>1</v>
      </c>
      <c r="AI39">
        <v>1</v>
      </c>
      <c r="AL39">
        <v>1</v>
      </c>
      <c r="AO39">
        <v>1</v>
      </c>
      <c r="AR39">
        <v>1</v>
      </c>
      <c r="AU39">
        <v>1</v>
      </c>
      <c r="AX39">
        <v>1</v>
      </c>
      <c r="BA39">
        <v>1</v>
      </c>
      <c r="BD39">
        <v>1</v>
      </c>
      <c r="BG39" t="str">
        <f t="shared" si="1"/>
        <v xml:space="preserve">INSERT INTO SC_SystemeProduits(RefDimension,NomSysteme,typePresta,ligne,Quantite,formule,cte1,DateModif) values (1,'TCFH','MOA',32,1,null,null,now());
</v>
      </c>
      <c r="BJ39" t="str">
        <f t="shared" si="2"/>
        <v xml:space="preserve">INSERT INTO SC_SystemeProduits(RefDimension,NomSysteme,typePresta,ligne,Quantite,formule,cte1,DateModif) values (2,'TCFH','MOA',32,1,null,null,now());
</v>
      </c>
      <c r="BM39" t="str">
        <f t="shared" si="3"/>
        <v xml:space="preserve">INSERT INTO SC_SystemeProduits(RefDimension,NomSysteme,typePresta,ligne,Quantite,formule,cte1,DateModif) values (3,'TCFH','MOA',32,1,null,null,now());
</v>
      </c>
      <c r="BP39" t="str">
        <f t="shared" si="4"/>
        <v xml:space="preserve">INSERT INTO SC_SystemeProduits(RefDimension,NomSysteme,typePresta,ligne,Quantite,formule,cte1,DateModif) values (4,'TCFH','MOA',32,1,null,null,now());
</v>
      </c>
      <c r="BS39" t="str">
        <f t="shared" si="5"/>
        <v xml:space="preserve">INSERT INTO SC_SystemeProduits(RefDimension,NomSysteme,typePresta,ligne,Quantite,formule,cte1,DateModif) values (5,'TCFH','MOA',32,1,null,null,now());
</v>
      </c>
      <c r="BV39" t="str">
        <f t="shared" si="6"/>
        <v xml:space="preserve">INSERT INTO SC_SystemeProduits(RefDimension,NomSysteme,typePresta,ligne,Quantite,formule,cte1,DateModif) values (6,'TCFH','MOA',32,1,null,null,now());
</v>
      </c>
      <c r="BY39" t="str">
        <f t="shared" si="7"/>
        <v xml:space="preserve">INSERT INTO SC_SystemeProduits(RefDimension,NomSysteme,typePresta,ligne,Quantite,formule,cte1,DateModif) values (7,'TCFH','MOA',32,1,null,null,now());
</v>
      </c>
      <c r="CB39" t="str">
        <f t="shared" si="8"/>
        <v xml:space="preserve">INSERT INTO SC_SystemeProduits(RefDimension,NomSysteme,typePresta,ligne,Quantite,formule,cte1,DateModif) values (8,'TCFH','MOA',32,1,null,null,now());
</v>
      </c>
      <c r="CE39" t="str">
        <f t="shared" si="9"/>
        <v xml:space="preserve">INSERT INTO SC_SystemeProduits(RefDimension,NomSysteme,typePresta,ligne,Quantite,formule,cte1,DateModif) values (9,'TCFH','MOA',32,1,null,null,now());
</v>
      </c>
      <c r="CH39" t="str">
        <f t="shared" si="10"/>
        <v xml:space="preserve">INSERT INTO SC_SystemeProduits(RefDimension,NomSysteme,typePresta,ligne,Quantite,formule,cte1,DateModif) values (10,'TCFH','MOA',32,1,null,null,now());
</v>
      </c>
      <c r="CK39" t="str">
        <f t="shared" si="11"/>
        <v xml:space="preserve">INSERT INTO SC_SystemeProduits(RefDimension,NomSysteme,typePresta,ligne,Quantite,formule,cte1,DateModif) values (11,'TCFH','MOA',32,1,null,null,now());
</v>
      </c>
      <c r="CN39" t="str">
        <f t="shared" si="12"/>
        <v xml:space="preserve">INSERT INTO SC_SystemeProduits(RefDimension,NomSysteme,typePresta,ligne,Quantite,formule,cte1,DateModif) values (12,'TCFH','MOA',32,1,null,null,now());
</v>
      </c>
      <c r="CQ39" t="str">
        <f t="shared" si="13"/>
        <v xml:space="preserve">INSERT INTO SC_SystemeProduits(RefDimension,NomSysteme,typePresta,ligne,Quantite,formule,cte1,DateModif) values (13,'TCFH','MOA',32,1,null,null,now());
</v>
      </c>
      <c r="CT39" t="str">
        <f t="shared" si="14"/>
        <v xml:space="preserve">INSERT INTO SC_SystemeProduits(RefDimension,NomSysteme,typePresta,ligne,Quantite,formule,cte1,DateModif) values (14,'TCFH','MOA',32,1,null,null,now());
</v>
      </c>
      <c r="CW39" t="str">
        <f t="shared" si="15"/>
        <v xml:space="preserve">INSERT INTO SC_SystemeProduits(RefDimension,NomSysteme,typePresta,ligne,Quantite,formule,cte1,DateModif) values (15,'TCFH','MOA',32,1,null,null,now());
</v>
      </c>
      <c r="CZ39" t="str">
        <f t="shared" si="16"/>
        <v xml:space="preserve">INSERT INTO SC_SystemeProduits(RefDimension,NomSysteme,typePresta,ligne,Quantite,formule,cte1,DateModif) values (16,'TCFH','MOA',32,1,null,null,now());
</v>
      </c>
      <c r="DC39" t="str">
        <f t="shared" si="17"/>
        <v xml:space="preserve">INSERT INTO SC_SystemeProduits(RefDimension,NomSysteme,typePresta,ligne,Quantite,formule,cte1,DateModif) values (17,'TCFH','MOA',32,1,null,null,now());
</v>
      </c>
      <c r="DF39" t="str">
        <f t="shared" si="18"/>
        <v xml:space="preserve">INSERT INTO SC_SystemeProduits(RefDimension,NomSysteme,typePresta,ligne,Quantite,formule,cte1,DateModif) values (18,'TCFH','MOA',32,1,null,null,now());
</v>
      </c>
    </row>
    <row r="40" spans="1:110" x14ac:dyDescent="0.3">
      <c r="A40" s="12">
        <f>VLOOKUP($C40,[1]ATELIER!$A$2:$K$291,11,0)</f>
        <v>36</v>
      </c>
      <c r="B40" t="s">
        <v>331</v>
      </c>
      <c r="C40" t="s">
        <v>317</v>
      </c>
      <c r="D40" t="s">
        <v>23</v>
      </c>
      <c r="E40">
        <f>[3]TCFH!E40</f>
        <v>1</v>
      </c>
      <c r="H40">
        <v>1</v>
      </c>
      <c r="K40">
        <v>1</v>
      </c>
      <c r="N40">
        <v>1</v>
      </c>
      <c r="Q40">
        <v>1</v>
      </c>
      <c r="T40">
        <v>1</v>
      </c>
      <c r="W40">
        <v>1</v>
      </c>
      <c r="Z40">
        <v>1</v>
      </c>
      <c r="AC40">
        <v>1</v>
      </c>
      <c r="AF40">
        <v>1</v>
      </c>
      <c r="AI40">
        <v>1</v>
      </c>
      <c r="AL40">
        <v>1</v>
      </c>
      <c r="AO40">
        <v>1</v>
      </c>
      <c r="AR40">
        <v>1</v>
      </c>
      <c r="AU40">
        <v>1</v>
      </c>
      <c r="AX40">
        <v>1</v>
      </c>
      <c r="BA40">
        <v>1</v>
      </c>
      <c r="BD40">
        <v>1</v>
      </c>
      <c r="BG40" t="str">
        <f t="shared" si="1"/>
        <v xml:space="preserve">INSERT INTO SC_SystemeProduits(RefDimension,NomSysteme,typePresta,ligne,Quantite,formule,cte1,DateModif) values (1,'TCFH','MOA',36,1,null,null,now());
</v>
      </c>
      <c r="BJ40" t="str">
        <f t="shared" si="2"/>
        <v xml:space="preserve">INSERT INTO SC_SystemeProduits(RefDimension,NomSysteme,typePresta,ligne,Quantite,formule,cte1,DateModif) values (2,'TCFH','MOA',36,1,null,null,now());
</v>
      </c>
      <c r="BM40" t="str">
        <f t="shared" si="3"/>
        <v xml:space="preserve">INSERT INTO SC_SystemeProduits(RefDimension,NomSysteme,typePresta,ligne,Quantite,formule,cte1,DateModif) values (3,'TCFH','MOA',36,1,null,null,now());
</v>
      </c>
      <c r="BP40" t="str">
        <f t="shared" si="4"/>
        <v xml:space="preserve">INSERT INTO SC_SystemeProduits(RefDimension,NomSysteme,typePresta,ligne,Quantite,formule,cte1,DateModif) values (4,'TCFH','MOA',36,1,null,null,now());
</v>
      </c>
      <c r="BS40" t="str">
        <f t="shared" si="5"/>
        <v xml:space="preserve">INSERT INTO SC_SystemeProduits(RefDimension,NomSysteme,typePresta,ligne,Quantite,formule,cte1,DateModif) values (5,'TCFH','MOA',36,1,null,null,now());
</v>
      </c>
      <c r="BV40" t="str">
        <f t="shared" si="6"/>
        <v xml:space="preserve">INSERT INTO SC_SystemeProduits(RefDimension,NomSysteme,typePresta,ligne,Quantite,formule,cte1,DateModif) values (6,'TCFH','MOA',36,1,null,null,now());
</v>
      </c>
      <c r="BY40" t="str">
        <f t="shared" si="7"/>
        <v xml:space="preserve">INSERT INTO SC_SystemeProduits(RefDimension,NomSysteme,typePresta,ligne,Quantite,formule,cte1,DateModif) values (7,'TCFH','MOA',36,1,null,null,now());
</v>
      </c>
      <c r="CB40" t="str">
        <f t="shared" si="8"/>
        <v xml:space="preserve">INSERT INTO SC_SystemeProduits(RefDimension,NomSysteme,typePresta,ligne,Quantite,formule,cte1,DateModif) values (8,'TCFH','MOA',36,1,null,null,now());
</v>
      </c>
      <c r="CE40" t="str">
        <f t="shared" si="9"/>
        <v xml:space="preserve">INSERT INTO SC_SystemeProduits(RefDimension,NomSysteme,typePresta,ligne,Quantite,formule,cte1,DateModif) values (9,'TCFH','MOA',36,1,null,null,now());
</v>
      </c>
      <c r="CH40" t="str">
        <f t="shared" si="10"/>
        <v xml:space="preserve">INSERT INTO SC_SystemeProduits(RefDimension,NomSysteme,typePresta,ligne,Quantite,formule,cte1,DateModif) values (10,'TCFH','MOA',36,1,null,null,now());
</v>
      </c>
      <c r="CK40" t="str">
        <f t="shared" si="11"/>
        <v xml:space="preserve">INSERT INTO SC_SystemeProduits(RefDimension,NomSysteme,typePresta,ligne,Quantite,formule,cte1,DateModif) values (11,'TCFH','MOA',36,1,null,null,now());
</v>
      </c>
      <c r="CN40" t="str">
        <f t="shared" si="12"/>
        <v xml:space="preserve">INSERT INTO SC_SystemeProduits(RefDimension,NomSysteme,typePresta,ligne,Quantite,formule,cte1,DateModif) values (12,'TCFH','MOA',36,1,null,null,now());
</v>
      </c>
      <c r="CQ40" t="str">
        <f t="shared" si="13"/>
        <v xml:space="preserve">INSERT INTO SC_SystemeProduits(RefDimension,NomSysteme,typePresta,ligne,Quantite,formule,cte1,DateModif) values (13,'TCFH','MOA',36,1,null,null,now());
</v>
      </c>
      <c r="CT40" t="str">
        <f t="shared" si="14"/>
        <v xml:space="preserve">INSERT INTO SC_SystemeProduits(RefDimension,NomSysteme,typePresta,ligne,Quantite,formule,cte1,DateModif) values (14,'TCFH','MOA',36,1,null,null,now());
</v>
      </c>
      <c r="CW40" t="str">
        <f t="shared" si="15"/>
        <v xml:space="preserve">INSERT INTO SC_SystemeProduits(RefDimension,NomSysteme,typePresta,ligne,Quantite,formule,cte1,DateModif) values (15,'TCFH','MOA',36,1,null,null,now());
</v>
      </c>
      <c r="CZ40" t="str">
        <f t="shared" si="16"/>
        <v xml:space="preserve">INSERT INTO SC_SystemeProduits(RefDimension,NomSysteme,typePresta,ligne,Quantite,formule,cte1,DateModif) values (16,'TCFH','MOA',36,1,null,null,now());
</v>
      </c>
      <c r="DC40" t="str">
        <f t="shared" si="17"/>
        <v xml:space="preserve">INSERT INTO SC_SystemeProduits(RefDimension,NomSysteme,typePresta,ligne,Quantite,formule,cte1,DateModif) values (17,'TCFH','MOA',36,1,null,null,now());
</v>
      </c>
      <c r="DF40" t="str">
        <f t="shared" si="18"/>
        <v xml:space="preserve">INSERT INTO SC_SystemeProduits(RefDimension,NomSysteme,typePresta,ligne,Quantite,formule,cte1,DateModif) values (18,'TCFH','MOA',36,1,null,null,now());
</v>
      </c>
    </row>
    <row r="41" spans="1:110" x14ac:dyDescent="0.3">
      <c r="A41" s="12">
        <f>VLOOKUP($C41,[1]ATELIER!$A$2:$K$291,11,0)</f>
        <v>34</v>
      </c>
      <c r="B41" t="s">
        <v>331</v>
      </c>
      <c r="C41" t="s">
        <v>77</v>
      </c>
      <c r="D41" t="s">
        <v>8</v>
      </c>
      <c r="E41">
        <f>[3]TCFH!E41</f>
        <v>1</v>
      </c>
      <c r="H41">
        <v>1</v>
      </c>
      <c r="K41">
        <v>1</v>
      </c>
      <c r="N41">
        <v>1</v>
      </c>
      <c r="Q41">
        <v>1</v>
      </c>
      <c r="T41">
        <v>1</v>
      </c>
      <c r="W41">
        <v>1</v>
      </c>
      <c r="Z41">
        <v>1</v>
      </c>
      <c r="AC41">
        <v>1</v>
      </c>
      <c r="AF41">
        <v>1</v>
      </c>
      <c r="AI41">
        <v>1</v>
      </c>
      <c r="AL41">
        <v>1</v>
      </c>
      <c r="AO41">
        <v>1</v>
      </c>
      <c r="AR41">
        <v>1</v>
      </c>
      <c r="AU41">
        <v>1</v>
      </c>
      <c r="AX41">
        <v>1</v>
      </c>
      <c r="BA41">
        <v>1</v>
      </c>
      <c r="BD41">
        <v>1</v>
      </c>
      <c r="BG41" t="str">
        <f t="shared" si="1"/>
        <v xml:space="preserve">INSERT INTO SC_SystemeProduits(RefDimension,NomSysteme,typePresta,ligne,Quantite,formule,cte1,DateModif) values (1,'TCFH','MOA',34,1,null,null,now());
</v>
      </c>
      <c r="BJ41" t="str">
        <f t="shared" si="2"/>
        <v xml:space="preserve">INSERT INTO SC_SystemeProduits(RefDimension,NomSysteme,typePresta,ligne,Quantite,formule,cte1,DateModif) values (2,'TCFH','MOA',34,1,null,null,now());
</v>
      </c>
      <c r="BM41" t="str">
        <f t="shared" si="3"/>
        <v xml:space="preserve">INSERT INTO SC_SystemeProduits(RefDimension,NomSysteme,typePresta,ligne,Quantite,formule,cte1,DateModif) values (3,'TCFH','MOA',34,1,null,null,now());
</v>
      </c>
      <c r="BP41" t="str">
        <f t="shared" si="4"/>
        <v xml:space="preserve">INSERT INTO SC_SystemeProduits(RefDimension,NomSysteme,typePresta,ligne,Quantite,formule,cte1,DateModif) values (4,'TCFH','MOA',34,1,null,null,now());
</v>
      </c>
      <c r="BS41" t="str">
        <f t="shared" si="5"/>
        <v xml:space="preserve">INSERT INTO SC_SystemeProduits(RefDimension,NomSysteme,typePresta,ligne,Quantite,formule,cte1,DateModif) values (5,'TCFH','MOA',34,1,null,null,now());
</v>
      </c>
      <c r="BV41" t="str">
        <f t="shared" si="6"/>
        <v xml:space="preserve">INSERT INTO SC_SystemeProduits(RefDimension,NomSysteme,typePresta,ligne,Quantite,formule,cte1,DateModif) values (6,'TCFH','MOA',34,1,null,null,now());
</v>
      </c>
      <c r="BY41" t="str">
        <f t="shared" si="7"/>
        <v xml:space="preserve">INSERT INTO SC_SystemeProduits(RefDimension,NomSysteme,typePresta,ligne,Quantite,formule,cte1,DateModif) values (7,'TCFH','MOA',34,1,null,null,now());
</v>
      </c>
      <c r="CB41" t="str">
        <f t="shared" si="8"/>
        <v xml:space="preserve">INSERT INTO SC_SystemeProduits(RefDimension,NomSysteme,typePresta,ligne,Quantite,formule,cte1,DateModif) values (8,'TCFH','MOA',34,1,null,null,now());
</v>
      </c>
      <c r="CE41" t="str">
        <f t="shared" si="9"/>
        <v xml:space="preserve">INSERT INTO SC_SystemeProduits(RefDimension,NomSysteme,typePresta,ligne,Quantite,formule,cte1,DateModif) values (9,'TCFH','MOA',34,1,null,null,now());
</v>
      </c>
      <c r="CH41" t="str">
        <f t="shared" si="10"/>
        <v xml:space="preserve">INSERT INTO SC_SystemeProduits(RefDimension,NomSysteme,typePresta,ligne,Quantite,formule,cte1,DateModif) values (10,'TCFH','MOA',34,1,null,null,now());
</v>
      </c>
      <c r="CK41" t="str">
        <f t="shared" si="11"/>
        <v xml:space="preserve">INSERT INTO SC_SystemeProduits(RefDimension,NomSysteme,typePresta,ligne,Quantite,formule,cte1,DateModif) values (11,'TCFH','MOA',34,1,null,null,now());
</v>
      </c>
      <c r="CN41" t="str">
        <f t="shared" si="12"/>
        <v xml:space="preserve">INSERT INTO SC_SystemeProduits(RefDimension,NomSysteme,typePresta,ligne,Quantite,formule,cte1,DateModif) values (12,'TCFH','MOA',34,1,null,null,now());
</v>
      </c>
      <c r="CQ41" t="str">
        <f t="shared" si="13"/>
        <v xml:space="preserve">INSERT INTO SC_SystemeProduits(RefDimension,NomSysteme,typePresta,ligne,Quantite,formule,cte1,DateModif) values (13,'TCFH','MOA',34,1,null,null,now());
</v>
      </c>
      <c r="CT41" t="str">
        <f t="shared" si="14"/>
        <v xml:space="preserve">INSERT INTO SC_SystemeProduits(RefDimension,NomSysteme,typePresta,ligne,Quantite,formule,cte1,DateModif) values (14,'TCFH','MOA',34,1,null,null,now());
</v>
      </c>
      <c r="CW41" t="str">
        <f t="shared" si="15"/>
        <v xml:space="preserve">INSERT INTO SC_SystemeProduits(RefDimension,NomSysteme,typePresta,ligne,Quantite,formule,cte1,DateModif) values (15,'TCFH','MOA',34,1,null,null,now());
</v>
      </c>
      <c r="CZ41" t="str">
        <f t="shared" si="16"/>
        <v xml:space="preserve">INSERT INTO SC_SystemeProduits(RefDimension,NomSysteme,typePresta,ligne,Quantite,formule,cte1,DateModif) values (16,'TCFH','MOA',34,1,null,null,now());
</v>
      </c>
      <c r="DC41" t="str">
        <f t="shared" si="17"/>
        <v xml:space="preserve">INSERT INTO SC_SystemeProduits(RefDimension,NomSysteme,typePresta,ligne,Quantite,formule,cte1,DateModif) values (17,'TCFH','MOA',34,1,null,null,now());
</v>
      </c>
      <c r="DF41" t="str">
        <f t="shared" si="18"/>
        <v xml:space="preserve">INSERT INTO SC_SystemeProduits(RefDimension,NomSysteme,typePresta,ligne,Quantite,formule,cte1,DateModif) values (18,'TCFH','MOA',34,1,null,null,now());
</v>
      </c>
    </row>
    <row r="42" spans="1:110" x14ac:dyDescent="0.3">
      <c r="A42" s="12"/>
      <c r="BG42" t="str">
        <f t="shared" si="1"/>
        <v/>
      </c>
      <c r="BJ42" t="str">
        <f t="shared" si="2"/>
        <v/>
      </c>
      <c r="BM42" t="str">
        <f t="shared" si="3"/>
        <v/>
      </c>
      <c r="BP42" t="str">
        <f t="shared" si="4"/>
        <v/>
      </c>
      <c r="BS42" t="str">
        <f t="shared" si="5"/>
        <v/>
      </c>
      <c r="BV42" t="str">
        <f t="shared" si="6"/>
        <v/>
      </c>
      <c r="BY42" t="str">
        <f t="shared" si="7"/>
        <v/>
      </c>
      <c r="CB42" t="str">
        <f t="shared" si="8"/>
        <v/>
      </c>
      <c r="CE42" t="str">
        <f t="shared" si="9"/>
        <v/>
      </c>
      <c r="CH42" t="str">
        <f t="shared" si="10"/>
        <v/>
      </c>
      <c r="CK42" t="str">
        <f t="shared" si="11"/>
        <v/>
      </c>
      <c r="CN42" t="str">
        <f t="shared" si="12"/>
        <v/>
      </c>
      <c r="CQ42" t="str">
        <f t="shared" si="13"/>
        <v/>
      </c>
      <c r="CT42" t="str">
        <f t="shared" si="14"/>
        <v/>
      </c>
      <c r="CW42" t="str">
        <f t="shared" si="15"/>
        <v/>
      </c>
      <c r="CZ42" t="str">
        <f t="shared" si="16"/>
        <v/>
      </c>
      <c r="DC42" t="str">
        <f t="shared" si="17"/>
        <v/>
      </c>
      <c r="DF42" t="str">
        <f t="shared" si="18"/>
        <v/>
      </c>
    </row>
    <row r="43" spans="1:110" x14ac:dyDescent="0.3">
      <c r="A43" s="12">
        <f>VLOOKUP($C43,[1]CHANTIER!$A$2:$K$291,11,0)</f>
        <v>57</v>
      </c>
      <c r="B43" t="s">
        <v>332</v>
      </c>
      <c r="C43" t="s">
        <v>198</v>
      </c>
      <c r="D43" t="s">
        <v>8</v>
      </c>
      <c r="E43">
        <f>[3]TCFH!E43</f>
        <v>1</v>
      </c>
      <c r="H43">
        <v>1</v>
      </c>
      <c r="K43">
        <v>1</v>
      </c>
      <c r="N43">
        <v>1</v>
      </c>
      <c r="Q43">
        <v>1</v>
      </c>
      <c r="T43">
        <v>1</v>
      </c>
      <c r="W43">
        <v>1</v>
      </c>
      <c r="Z43">
        <v>1</v>
      </c>
      <c r="AC43">
        <v>1</v>
      </c>
      <c r="AF43">
        <v>1</v>
      </c>
      <c r="AI43">
        <v>1</v>
      </c>
      <c r="AL43">
        <v>1</v>
      </c>
      <c r="AO43">
        <v>1</v>
      </c>
      <c r="AR43">
        <v>1</v>
      </c>
      <c r="AU43">
        <v>1</v>
      </c>
      <c r="AX43">
        <v>1</v>
      </c>
      <c r="BA43">
        <v>1</v>
      </c>
      <c r="BD43">
        <v>1</v>
      </c>
      <c r="BG43" t="str">
        <f t="shared" si="1"/>
        <v xml:space="preserve">INSERT INTO SC_SystemeProduits(RefDimension,NomSysteme,typePresta,ligne,Quantite,formule,cte1,DateModif) values (1,'TCFH','MOC',57,1,null,null,now());
</v>
      </c>
      <c r="BJ43" t="str">
        <f t="shared" si="2"/>
        <v xml:space="preserve">INSERT INTO SC_SystemeProduits(RefDimension,NomSysteme,typePresta,ligne,Quantite,formule,cte1,DateModif) values (2,'TCFH','MOC',57,1,null,null,now());
</v>
      </c>
      <c r="BM43" t="str">
        <f t="shared" si="3"/>
        <v xml:space="preserve">INSERT INTO SC_SystemeProduits(RefDimension,NomSysteme,typePresta,ligne,Quantite,formule,cte1,DateModif) values (3,'TCFH','MOC',57,1,null,null,now());
</v>
      </c>
      <c r="BP43" t="str">
        <f t="shared" si="4"/>
        <v xml:space="preserve">INSERT INTO SC_SystemeProduits(RefDimension,NomSysteme,typePresta,ligne,Quantite,formule,cte1,DateModif) values (4,'TCFH','MOC',57,1,null,null,now());
</v>
      </c>
      <c r="BS43" t="str">
        <f t="shared" si="5"/>
        <v xml:space="preserve">INSERT INTO SC_SystemeProduits(RefDimension,NomSysteme,typePresta,ligne,Quantite,formule,cte1,DateModif) values (5,'TCFH','MOC',57,1,null,null,now());
</v>
      </c>
      <c r="BV43" t="str">
        <f t="shared" si="6"/>
        <v xml:space="preserve">INSERT INTO SC_SystemeProduits(RefDimension,NomSysteme,typePresta,ligne,Quantite,formule,cte1,DateModif) values (6,'TCFH','MOC',57,1,null,null,now());
</v>
      </c>
      <c r="BY43" t="str">
        <f t="shared" si="7"/>
        <v xml:space="preserve">INSERT INTO SC_SystemeProduits(RefDimension,NomSysteme,typePresta,ligne,Quantite,formule,cte1,DateModif) values (7,'TCFH','MOC',57,1,null,null,now());
</v>
      </c>
      <c r="CB43" t="str">
        <f t="shared" si="8"/>
        <v xml:space="preserve">INSERT INTO SC_SystemeProduits(RefDimension,NomSysteme,typePresta,ligne,Quantite,formule,cte1,DateModif) values (8,'TCFH','MOC',57,1,null,null,now());
</v>
      </c>
      <c r="CE43" t="str">
        <f t="shared" si="9"/>
        <v xml:space="preserve">INSERT INTO SC_SystemeProduits(RefDimension,NomSysteme,typePresta,ligne,Quantite,formule,cte1,DateModif) values (9,'TCFH','MOC',57,1,null,null,now());
</v>
      </c>
      <c r="CH43" t="str">
        <f t="shared" si="10"/>
        <v xml:space="preserve">INSERT INTO SC_SystemeProduits(RefDimension,NomSysteme,typePresta,ligne,Quantite,formule,cte1,DateModif) values (10,'TCFH','MOC',57,1,null,null,now());
</v>
      </c>
      <c r="CK43" t="str">
        <f t="shared" si="11"/>
        <v xml:space="preserve">INSERT INTO SC_SystemeProduits(RefDimension,NomSysteme,typePresta,ligne,Quantite,formule,cte1,DateModif) values (11,'TCFH','MOC',57,1,null,null,now());
</v>
      </c>
      <c r="CN43" t="str">
        <f t="shared" si="12"/>
        <v xml:space="preserve">INSERT INTO SC_SystemeProduits(RefDimension,NomSysteme,typePresta,ligne,Quantite,formule,cte1,DateModif) values (12,'TCFH','MOC',57,1,null,null,now());
</v>
      </c>
      <c r="CQ43" t="str">
        <f t="shared" si="13"/>
        <v xml:space="preserve">INSERT INTO SC_SystemeProduits(RefDimension,NomSysteme,typePresta,ligne,Quantite,formule,cte1,DateModif) values (13,'TCFH','MOC',57,1,null,null,now());
</v>
      </c>
      <c r="CT43" t="str">
        <f t="shared" si="14"/>
        <v xml:space="preserve">INSERT INTO SC_SystemeProduits(RefDimension,NomSysteme,typePresta,ligne,Quantite,formule,cte1,DateModif) values (14,'TCFH','MOC',57,1,null,null,now());
</v>
      </c>
      <c r="CW43" t="str">
        <f t="shared" si="15"/>
        <v xml:space="preserve">INSERT INTO SC_SystemeProduits(RefDimension,NomSysteme,typePresta,ligne,Quantite,formule,cte1,DateModif) values (15,'TCFH','MOC',57,1,null,null,now());
</v>
      </c>
      <c r="CZ43" t="str">
        <f t="shared" si="16"/>
        <v xml:space="preserve">INSERT INTO SC_SystemeProduits(RefDimension,NomSysteme,typePresta,ligne,Quantite,formule,cte1,DateModif) values (16,'TCFH','MOC',57,1,null,null,now());
</v>
      </c>
      <c r="DC43" t="str">
        <f t="shared" si="17"/>
        <v xml:space="preserve">INSERT INTO SC_SystemeProduits(RefDimension,NomSysteme,typePresta,ligne,Quantite,formule,cte1,DateModif) values (17,'TCFH','MOC',57,1,null,null,now());
</v>
      </c>
      <c r="DF43" t="str">
        <f t="shared" si="18"/>
        <v xml:space="preserve">INSERT INTO SC_SystemeProduits(RefDimension,NomSysteme,typePresta,ligne,Quantite,formule,cte1,DateModif) values (18,'TCFH','MOC',57,1,null,null,now());
</v>
      </c>
    </row>
    <row r="44" spans="1:110" x14ac:dyDescent="0.3">
      <c r="A44" s="12">
        <f>VLOOKUP($C44,[1]CHANTIER!$A$2:$K$291,11,0)</f>
        <v>72</v>
      </c>
      <c r="B44" t="s">
        <v>332</v>
      </c>
      <c r="C44" t="s">
        <v>224</v>
      </c>
      <c r="D44" t="s">
        <v>183</v>
      </c>
      <c r="E44">
        <f>[3]TCFH!E44</f>
        <v>1.6</v>
      </c>
      <c r="F44" s="14" t="s">
        <v>944</v>
      </c>
      <c r="G44" s="14" t="s">
        <v>911</v>
      </c>
      <c r="H44">
        <v>2.4000000000000004</v>
      </c>
      <c r="K44">
        <v>3.2</v>
      </c>
      <c r="N44">
        <v>4</v>
      </c>
      <c r="Q44">
        <v>4.8000000000000007</v>
      </c>
      <c r="T44">
        <v>5.6000000000000005</v>
      </c>
      <c r="W44">
        <v>6.4</v>
      </c>
      <c r="Z44">
        <v>7.2</v>
      </c>
      <c r="AC44">
        <v>8</v>
      </c>
      <c r="AF44">
        <v>9.6000000000000014</v>
      </c>
      <c r="AI44">
        <v>9.6000000000000014</v>
      </c>
      <c r="AL44">
        <v>11.200000000000001</v>
      </c>
      <c r="AO44">
        <v>11.200000000000001</v>
      </c>
      <c r="AR44">
        <v>12.8</v>
      </c>
      <c r="AU44">
        <v>14.4</v>
      </c>
      <c r="AX44">
        <v>14.4</v>
      </c>
      <c r="BA44">
        <v>16</v>
      </c>
      <c r="BD44">
        <v>16</v>
      </c>
      <c r="BG44" t="str">
        <f t="shared" si="1"/>
        <v xml:space="preserve">INSERT INTO SC_SystemeProduits(RefDimension,NomSysteme,typePresta,ligne,Quantite,formule,cte1,DateModif) values (1,'TCFH','MOC',72,null,'0.4*CTE1','SURFACE',now());
</v>
      </c>
      <c r="BJ44" t="str">
        <f t="shared" si="2"/>
        <v xml:space="preserve">INSERT INTO SC_SystemeProduits(RefDimension,NomSysteme,typePresta,ligne,Quantite,formule,cte1,DateModif) values (2,'TCFH','MOC',72,2.4,null,null,now());
</v>
      </c>
      <c r="BM44" t="str">
        <f t="shared" si="3"/>
        <v xml:space="preserve">INSERT INTO SC_SystemeProduits(RefDimension,NomSysteme,typePresta,ligne,Quantite,formule,cte1,DateModif) values (3,'TCFH','MOC',72,3.2,null,null,now());
</v>
      </c>
      <c r="BP44" t="str">
        <f t="shared" si="4"/>
        <v xml:space="preserve">INSERT INTO SC_SystemeProduits(RefDimension,NomSysteme,typePresta,ligne,Quantite,formule,cte1,DateModif) values (4,'TCFH','MOC',72,4,null,null,now());
</v>
      </c>
      <c r="BS44" t="str">
        <f t="shared" si="5"/>
        <v xml:space="preserve">INSERT INTO SC_SystemeProduits(RefDimension,NomSysteme,typePresta,ligne,Quantite,formule,cte1,DateModif) values (5,'TCFH','MOC',72,4.8,null,null,now());
</v>
      </c>
      <c r="BV44" t="str">
        <f t="shared" si="6"/>
        <v xml:space="preserve">INSERT INTO SC_SystemeProduits(RefDimension,NomSysteme,typePresta,ligne,Quantite,formule,cte1,DateModif) values (6,'TCFH','MOC',72,5.6,null,null,now());
</v>
      </c>
      <c r="BY44" t="str">
        <f t="shared" si="7"/>
        <v xml:space="preserve">INSERT INTO SC_SystemeProduits(RefDimension,NomSysteme,typePresta,ligne,Quantite,formule,cte1,DateModif) values (7,'TCFH','MOC',72,6.4,null,null,now());
</v>
      </c>
      <c r="CB44" t="str">
        <f t="shared" si="8"/>
        <v xml:space="preserve">INSERT INTO SC_SystemeProduits(RefDimension,NomSysteme,typePresta,ligne,Quantite,formule,cte1,DateModif) values (8,'TCFH','MOC',72,7.2,null,null,now());
</v>
      </c>
      <c r="CE44" t="str">
        <f t="shared" si="9"/>
        <v xml:space="preserve">INSERT INTO SC_SystemeProduits(RefDimension,NomSysteme,typePresta,ligne,Quantite,formule,cte1,DateModif) values (9,'TCFH','MOC',72,8,null,null,now());
</v>
      </c>
      <c r="CH44" t="str">
        <f t="shared" si="10"/>
        <v xml:space="preserve">INSERT INTO SC_SystemeProduits(RefDimension,NomSysteme,typePresta,ligne,Quantite,formule,cte1,DateModif) values (10,'TCFH','MOC',72,9.6,null,null,now());
</v>
      </c>
      <c r="CK44" t="str">
        <f t="shared" si="11"/>
        <v xml:space="preserve">INSERT INTO SC_SystemeProduits(RefDimension,NomSysteme,typePresta,ligne,Quantite,formule,cte1,DateModif) values (11,'TCFH','MOC',72,9.6,null,null,now());
</v>
      </c>
      <c r="CN44" t="str">
        <f t="shared" si="12"/>
        <v xml:space="preserve">INSERT INTO SC_SystemeProduits(RefDimension,NomSysteme,typePresta,ligne,Quantite,formule,cte1,DateModif) values (12,'TCFH','MOC',72,11.2,null,null,now());
</v>
      </c>
      <c r="CQ44" t="str">
        <f t="shared" si="13"/>
        <v xml:space="preserve">INSERT INTO SC_SystemeProduits(RefDimension,NomSysteme,typePresta,ligne,Quantite,formule,cte1,DateModif) values (13,'TCFH','MOC',72,11.2,null,null,now());
</v>
      </c>
      <c r="CT44" t="str">
        <f t="shared" si="14"/>
        <v xml:space="preserve">INSERT INTO SC_SystemeProduits(RefDimension,NomSysteme,typePresta,ligne,Quantite,formule,cte1,DateModif) values (14,'TCFH','MOC',72,12.8,null,null,now());
</v>
      </c>
      <c r="CW44" t="str">
        <f t="shared" si="15"/>
        <v xml:space="preserve">INSERT INTO SC_SystemeProduits(RefDimension,NomSysteme,typePresta,ligne,Quantite,formule,cte1,DateModif) values (15,'TCFH','MOC',72,14.4,null,null,now());
</v>
      </c>
      <c r="CZ44" t="str">
        <f t="shared" si="16"/>
        <v xml:space="preserve">INSERT INTO SC_SystemeProduits(RefDimension,NomSysteme,typePresta,ligne,Quantite,formule,cte1,DateModif) values (16,'TCFH','MOC',72,14.4,null,null,now());
</v>
      </c>
      <c r="DC44" t="str">
        <f t="shared" si="17"/>
        <v xml:space="preserve">INSERT INTO SC_SystemeProduits(RefDimension,NomSysteme,typePresta,ligne,Quantite,formule,cte1,DateModif) values (17,'TCFH','MOC',72,16,null,null,now());
</v>
      </c>
      <c r="DF44" t="str">
        <f t="shared" si="18"/>
        <v xml:space="preserve">INSERT INTO SC_SystemeProduits(RefDimension,NomSysteme,typePresta,ligne,Quantite,formule,cte1,DateModif) values (18,'TCFH','MOC',72,16,null,null,now());
</v>
      </c>
    </row>
    <row r="45" spans="1:110" x14ac:dyDescent="0.3">
      <c r="A45" s="12">
        <f>VLOOKUP($C45,[1]CHANTIER!$A$2:$K$291,11,0)</f>
        <v>74</v>
      </c>
      <c r="B45" t="s">
        <v>332</v>
      </c>
      <c r="C45" t="s">
        <v>227</v>
      </c>
      <c r="D45" t="s">
        <v>23</v>
      </c>
      <c r="E45">
        <f>[3]TCFH!E45</f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(1,'TCFH','MOC',74,1,null,null,now());
</v>
      </c>
      <c r="BJ45" t="str">
        <f t="shared" si="2"/>
        <v xml:space="preserve">INSERT INTO SC_SystemeProduits(RefDimension,NomSysteme,typePresta,ligne,Quantite,formule,cte1,DateModif) values (2,'TCFH','MOC',74,1,null,null,now());
</v>
      </c>
      <c r="BM45" t="str">
        <f t="shared" si="3"/>
        <v xml:space="preserve">INSERT INTO SC_SystemeProduits(RefDimension,NomSysteme,typePresta,ligne,Quantite,formule,cte1,DateModif) values (3,'TCFH','MOC',74,1,null,null,now());
</v>
      </c>
      <c r="BP45" t="str">
        <f t="shared" si="4"/>
        <v xml:space="preserve">INSERT INTO SC_SystemeProduits(RefDimension,NomSysteme,typePresta,ligne,Quantite,formule,cte1,DateModif) values (4,'TCFH','MOC',74,1,null,null,now());
</v>
      </c>
      <c r="BS45" t="str">
        <f t="shared" si="5"/>
        <v xml:space="preserve">INSERT INTO SC_SystemeProduits(RefDimension,NomSysteme,typePresta,ligne,Quantite,formule,cte1,DateModif) values (5,'TCFH','MOC',74,1,null,null,now());
</v>
      </c>
      <c r="BV45" t="str">
        <f t="shared" si="6"/>
        <v xml:space="preserve">INSERT INTO SC_SystemeProduits(RefDimension,NomSysteme,typePresta,ligne,Quantite,formule,cte1,DateModif) values (6,'TCFH','MOC',74,1,null,null,now());
</v>
      </c>
      <c r="BY45" t="str">
        <f t="shared" si="7"/>
        <v xml:space="preserve">INSERT INTO SC_SystemeProduits(RefDimension,NomSysteme,typePresta,ligne,Quantite,formule,cte1,DateModif) values (7,'TCFH','MOC',74,1,null,null,now());
</v>
      </c>
      <c r="CB45" t="str">
        <f t="shared" si="8"/>
        <v xml:space="preserve">INSERT INTO SC_SystemeProduits(RefDimension,NomSysteme,typePresta,ligne,Quantite,formule,cte1,DateModif) values (8,'TCFH','MOC',74,1,null,null,now());
</v>
      </c>
      <c r="CE45" t="str">
        <f t="shared" si="9"/>
        <v xml:space="preserve">INSERT INTO SC_SystemeProduits(RefDimension,NomSysteme,typePresta,ligne,Quantite,formule,cte1,DateModif) values (9,'TCFH','MOC',74,1,null,null,now());
</v>
      </c>
      <c r="CH45" t="str">
        <f t="shared" si="10"/>
        <v xml:space="preserve">INSERT INTO SC_SystemeProduits(RefDimension,NomSysteme,typePresta,ligne,Quantite,formule,cte1,DateModif) values (10,'TCFH','MOC',74,1,null,null,now());
</v>
      </c>
      <c r="CK45" t="str">
        <f t="shared" si="11"/>
        <v xml:space="preserve">INSERT INTO SC_SystemeProduits(RefDimension,NomSysteme,typePresta,ligne,Quantite,formule,cte1,DateModif) values (11,'TCFH','MOC',74,1,null,null,now());
</v>
      </c>
      <c r="CN45" t="str">
        <f t="shared" si="12"/>
        <v xml:space="preserve">INSERT INTO SC_SystemeProduits(RefDimension,NomSysteme,typePresta,ligne,Quantite,formule,cte1,DateModif) values (12,'TCFH','MOC',74,1,null,null,now());
</v>
      </c>
      <c r="CQ45" t="str">
        <f t="shared" si="13"/>
        <v xml:space="preserve">INSERT INTO SC_SystemeProduits(RefDimension,NomSysteme,typePresta,ligne,Quantite,formule,cte1,DateModif) values (13,'TCFH','MOC',74,1,null,null,now());
</v>
      </c>
      <c r="CT45" t="str">
        <f t="shared" si="14"/>
        <v xml:space="preserve">INSERT INTO SC_SystemeProduits(RefDimension,NomSysteme,typePresta,ligne,Quantite,formule,cte1,DateModif) values (14,'TCFH','MOC',74,1,null,null,now());
</v>
      </c>
      <c r="CW45" t="str">
        <f t="shared" si="15"/>
        <v xml:space="preserve">INSERT INTO SC_SystemeProduits(RefDimension,NomSysteme,typePresta,ligne,Quantite,formule,cte1,DateModif) values (15,'TCFH','MOC',74,1,null,null,now());
</v>
      </c>
      <c r="CZ45" t="str">
        <f t="shared" si="16"/>
        <v xml:space="preserve">INSERT INTO SC_SystemeProduits(RefDimension,NomSysteme,typePresta,ligne,Quantite,formule,cte1,DateModif) values (16,'TCFH','MOC',74,1,null,null,now());
</v>
      </c>
      <c r="DC45" t="str">
        <f t="shared" si="17"/>
        <v xml:space="preserve">INSERT INTO SC_SystemeProduits(RefDimension,NomSysteme,typePresta,ligne,Quantite,formule,cte1,DateModif) values (17,'TCFH','MOC',74,1,null,null,now());
</v>
      </c>
      <c r="DF45" t="str">
        <f t="shared" si="18"/>
        <v xml:space="preserve">INSERT INTO SC_SystemeProduits(RefDimension,NomSysteme,typePresta,ligne,Quantite,formule,cte1,DateModif) values (18,'TCFH','MOC',74,1,null,null,now());
</v>
      </c>
    </row>
    <row r="46" spans="1:110" x14ac:dyDescent="0.3">
      <c r="A46" s="12">
        <f>VLOOKUP($C46,[1]CHANTIER!$A$2:$K$291,11,0)</f>
        <v>68</v>
      </c>
      <c r="B46" t="s">
        <v>332</v>
      </c>
      <c r="C46" t="s">
        <v>217</v>
      </c>
      <c r="D46" t="s">
        <v>120</v>
      </c>
      <c r="E46">
        <f>[3]TCFH!E46</f>
        <v>4</v>
      </c>
      <c r="F46" s="14" t="s">
        <v>882</v>
      </c>
      <c r="G46" s="14" t="s">
        <v>911</v>
      </c>
      <c r="H46">
        <v>6</v>
      </c>
      <c r="K46">
        <v>8</v>
      </c>
      <c r="N46">
        <v>10</v>
      </c>
      <c r="Q46">
        <v>12</v>
      </c>
      <c r="T46">
        <v>14</v>
      </c>
      <c r="W46">
        <v>16</v>
      </c>
      <c r="Z46">
        <v>18</v>
      </c>
      <c r="AC46">
        <v>20</v>
      </c>
      <c r="AF46">
        <v>24</v>
      </c>
      <c r="AI46">
        <v>24</v>
      </c>
      <c r="AL46">
        <v>28</v>
      </c>
      <c r="AO46">
        <v>28</v>
      </c>
      <c r="AR46">
        <v>32</v>
      </c>
      <c r="AU46">
        <v>36</v>
      </c>
      <c r="AX46">
        <v>36</v>
      </c>
      <c r="BA46">
        <v>40</v>
      </c>
      <c r="BD46">
        <v>40</v>
      </c>
      <c r="BG46" t="str">
        <f t="shared" si="1"/>
        <v xml:space="preserve">INSERT INTO SC_SystemeProduits(RefDimension,NomSysteme,typePresta,ligne,Quantite,formule,cte1,DateModif) values (1,'TCFH','MOC',68,null,'1*CTE1','SURFACE',now());
</v>
      </c>
      <c r="BJ46" t="str">
        <f t="shared" si="2"/>
        <v xml:space="preserve">INSERT INTO SC_SystemeProduits(RefDimension,NomSysteme,typePresta,ligne,Quantite,formule,cte1,DateModif) values (2,'TCFH','MOC',68,6,null,null,now());
</v>
      </c>
      <c r="BM46" t="str">
        <f t="shared" si="3"/>
        <v xml:space="preserve">INSERT INTO SC_SystemeProduits(RefDimension,NomSysteme,typePresta,ligne,Quantite,formule,cte1,DateModif) values (3,'TCFH','MOC',68,8,null,null,now());
</v>
      </c>
      <c r="BP46" t="str">
        <f t="shared" si="4"/>
        <v xml:space="preserve">INSERT INTO SC_SystemeProduits(RefDimension,NomSysteme,typePresta,ligne,Quantite,formule,cte1,DateModif) values (4,'TCFH','MOC',68,10,null,null,now());
</v>
      </c>
      <c r="BS46" t="str">
        <f t="shared" si="5"/>
        <v xml:space="preserve">INSERT INTO SC_SystemeProduits(RefDimension,NomSysteme,typePresta,ligne,Quantite,formule,cte1,DateModif) values (5,'TCFH','MOC',68,12,null,null,now());
</v>
      </c>
      <c r="BV46" t="str">
        <f t="shared" si="6"/>
        <v xml:space="preserve">INSERT INTO SC_SystemeProduits(RefDimension,NomSysteme,typePresta,ligne,Quantite,formule,cte1,DateModif) values (6,'TCFH','MOC',68,14,null,null,now());
</v>
      </c>
      <c r="BY46" t="str">
        <f t="shared" si="7"/>
        <v xml:space="preserve">INSERT INTO SC_SystemeProduits(RefDimension,NomSysteme,typePresta,ligne,Quantite,formule,cte1,DateModif) values (7,'TCFH','MOC',68,16,null,null,now());
</v>
      </c>
      <c r="CB46" t="str">
        <f t="shared" si="8"/>
        <v xml:space="preserve">INSERT INTO SC_SystemeProduits(RefDimension,NomSysteme,typePresta,ligne,Quantite,formule,cte1,DateModif) values (8,'TCFH','MOC',68,18,null,null,now());
</v>
      </c>
      <c r="CE46" t="str">
        <f t="shared" si="9"/>
        <v xml:space="preserve">INSERT INTO SC_SystemeProduits(RefDimension,NomSysteme,typePresta,ligne,Quantite,formule,cte1,DateModif) values (9,'TCFH','MOC',68,20,null,null,now());
</v>
      </c>
      <c r="CH46" t="str">
        <f t="shared" si="10"/>
        <v xml:space="preserve">INSERT INTO SC_SystemeProduits(RefDimension,NomSysteme,typePresta,ligne,Quantite,formule,cte1,DateModif) values (10,'TCFH','MOC',68,24,null,null,now());
</v>
      </c>
      <c r="CK46" t="str">
        <f t="shared" si="11"/>
        <v xml:space="preserve">INSERT INTO SC_SystemeProduits(RefDimension,NomSysteme,typePresta,ligne,Quantite,formule,cte1,DateModif) values (11,'TCFH','MOC',68,24,null,null,now());
</v>
      </c>
      <c r="CN46" t="str">
        <f t="shared" si="12"/>
        <v xml:space="preserve">INSERT INTO SC_SystemeProduits(RefDimension,NomSysteme,typePresta,ligne,Quantite,formule,cte1,DateModif) values (12,'TCFH','MOC',68,28,null,null,now());
</v>
      </c>
      <c r="CQ46" t="str">
        <f t="shared" si="13"/>
        <v xml:space="preserve">INSERT INTO SC_SystemeProduits(RefDimension,NomSysteme,typePresta,ligne,Quantite,formule,cte1,DateModif) values (13,'TCFH','MOC',68,28,null,null,now());
</v>
      </c>
      <c r="CT46" t="str">
        <f t="shared" si="14"/>
        <v xml:space="preserve">INSERT INTO SC_SystemeProduits(RefDimension,NomSysteme,typePresta,ligne,Quantite,formule,cte1,DateModif) values (14,'TCFH','MOC',68,32,null,null,now());
</v>
      </c>
      <c r="CW46" t="str">
        <f t="shared" si="15"/>
        <v xml:space="preserve">INSERT INTO SC_SystemeProduits(RefDimension,NomSysteme,typePresta,ligne,Quantite,formule,cte1,DateModif) values (15,'TCFH','MOC',68,36,null,null,now());
</v>
      </c>
      <c r="CZ46" t="str">
        <f t="shared" si="16"/>
        <v xml:space="preserve">INSERT INTO SC_SystemeProduits(RefDimension,NomSysteme,typePresta,ligne,Quantite,formule,cte1,DateModif) values (16,'TCFH','MOC',68,36,null,null,now());
</v>
      </c>
      <c r="DC46" t="str">
        <f t="shared" si="17"/>
        <v xml:space="preserve">INSERT INTO SC_SystemeProduits(RefDimension,NomSysteme,typePresta,ligne,Quantite,formule,cte1,DateModif) values (17,'TCFH','MOC',68,40,null,null,now());
</v>
      </c>
      <c r="DF46" t="str">
        <f t="shared" si="18"/>
        <v xml:space="preserve">INSERT INTO SC_SystemeProduits(RefDimension,NomSysteme,typePresta,ligne,Quantite,formule,cte1,DateModif) values (18,'TCFH','MOC',68,40,null,null,now());
</v>
      </c>
    </row>
    <row r="47" spans="1:110" x14ac:dyDescent="0.3">
      <c r="A47" s="12">
        <f>VLOOKUP($C47,[1]CHANTIER!$A$2:$K$291,11,0)</f>
        <v>67</v>
      </c>
      <c r="B47" t="s">
        <v>332</v>
      </c>
      <c r="C47" t="s">
        <v>215</v>
      </c>
      <c r="D47" t="s">
        <v>120</v>
      </c>
      <c r="E47">
        <f>[3]TCFH!E47</f>
        <v>4</v>
      </c>
      <c r="F47" s="14" t="s">
        <v>882</v>
      </c>
      <c r="G47" s="14" t="s">
        <v>911</v>
      </c>
      <c r="H47">
        <v>6</v>
      </c>
      <c r="K47">
        <v>8</v>
      </c>
      <c r="N47">
        <v>10</v>
      </c>
      <c r="Q47">
        <v>12</v>
      </c>
      <c r="T47">
        <v>14</v>
      </c>
      <c r="W47">
        <v>16</v>
      </c>
      <c r="Z47">
        <v>18</v>
      </c>
      <c r="AC47">
        <v>20</v>
      </c>
      <c r="AF47">
        <v>24</v>
      </c>
      <c r="AI47">
        <v>24</v>
      </c>
      <c r="AL47">
        <v>28</v>
      </c>
      <c r="AO47">
        <v>28</v>
      </c>
      <c r="AR47">
        <v>32</v>
      </c>
      <c r="AU47">
        <v>36</v>
      </c>
      <c r="AX47">
        <v>36</v>
      </c>
      <c r="BA47">
        <v>40</v>
      </c>
      <c r="BD47">
        <v>40</v>
      </c>
      <c r="BG47" t="str">
        <f t="shared" si="1"/>
        <v xml:space="preserve">INSERT INTO SC_SystemeProduits(RefDimension,NomSysteme,typePresta,ligne,Quantite,formule,cte1,DateModif) values (1,'TCFH','MOC',67,null,'1*CTE1','SURFACE',now());
</v>
      </c>
      <c r="BJ47" t="str">
        <f t="shared" si="2"/>
        <v xml:space="preserve">INSERT INTO SC_SystemeProduits(RefDimension,NomSysteme,typePresta,ligne,Quantite,formule,cte1,DateModif) values (2,'TCFH','MOC',67,6,null,null,now());
</v>
      </c>
      <c r="BM47" t="str">
        <f t="shared" si="3"/>
        <v xml:space="preserve">INSERT INTO SC_SystemeProduits(RefDimension,NomSysteme,typePresta,ligne,Quantite,formule,cte1,DateModif) values (3,'TCFH','MOC',67,8,null,null,now());
</v>
      </c>
      <c r="BP47" t="str">
        <f t="shared" si="4"/>
        <v xml:space="preserve">INSERT INTO SC_SystemeProduits(RefDimension,NomSysteme,typePresta,ligne,Quantite,formule,cte1,DateModif) values (4,'TCFH','MOC',67,10,null,null,now());
</v>
      </c>
      <c r="BS47" t="str">
        <f t="shared" si="5"/>
        <v xml:space="preserve">INSERT INTO SC_SystemeProduits(RefDimension,NomSysteme,typePresta,ligne,Quantite,formule,cte1,DateModif) values (5,'TCFH','MOC',67,12,null,null,now());
</v>
      </c>
      <c r="BV47" t="str">
        <f t="shared" si="6"/>
        <v xml:space="preserve">INSERT INTO SC_SystemeProduits(RefDimension,NomSysteme,typePresta,ligne,Quantite,formule,cte1,DateModif) values (6,'TCFH','MOC',67,14,null,null,now());
</v>
      </c>
      <c r="BY47" t="str">
        <f t="shared" si="7"/>
        <v xml:space="preserve">INSERT INTO SC_SystemeProduits(RefDimension,NomSysteme,typePresta,ligne,Quantite,formule,cte1,DateModif) values (7,'TCFH','MOC',67,16,null,null,now());
</v>
      </c>
      <c r="CB47" t="str">
        <f t="shared" si="8"/>
        <v xml:space="preserve">INSERT INTO SC_SystemeProduits(RefDimension,NomSysteme,typePresta,ligne,Quantite,formule,cte1,DateModif) values (8,'TCFH','MOC',67,18,null,null,now());
</v>
      </c>
      <c r="CE47" t="str">
        <f t="shared" si="9"/>
        <v xml:space="preserve">INSERT INTO SC_SystemeProduits(RefDimension,NomSysteme,typePresta,ligne,Quantite,formule,cte1,DateModif) values (9,'TCFH','MOC',67,20,null,null,now());
</v>
      </c>
      <c r="CH47" t="str">
        <f t="shared" si="10"/>
        <v xml:space="preserve">INSERT INTO SC_SystemeProduits(RefDimension,NomSysteme,typePresta,ligne,Quantite,formule,cte1,DateModif) values (10,'TCFH','MOC',67,24,null,null,now());
</v>
      </c>
      <c r="CK47" t="str">
        <f t="shared" si="11"/>
        <v xml:space="preserve">INSERT INTO SC_SystemeProduits(RefDimension,NomSysteme,typePresta,ligne,Quantite,formule,cte1,DateModif) values (11,'TCFH','MOC',67,24,null,null,now());
</v>
      </c>
      <c r="CN47" t="str">
        <f t="shared" si="12"/>
        <v xml:space="preserve">INSERT INTO SC_SystemeProduits(RefDimension,NomSysteme,typePresta,ligne,Quantite,formule,cte1,DateModif) values (12,'TCFH','MOC',67,28,null,null,now());
</v>
      </c>
      <c r="CQ47" t="str">
        <f t="shared" si="13"/>
        <v xml:space="preserve">INSERT INTO SC_SystemeProduits(RefDimension,NomSysteme,typePresta,ligne,Quantite,formule,cte1,DateModif) values (13,'TCFH','MOC',67,28,null,null,now());
</v>
      </c>
      <c r="CT47" t="str">
        <f t="shared" si="14"/>
        <v xml:space="preserve">INSERT INTO SC_SystemeProduits(RefDimension,NomSysteme,typePresta,ligne,Quantite,formule,cte1,DateModif) values (14,'TCFH','MOC',67,32,null,null,now());
</v>
      </c>
      <c r="CW47" t="str">
        <f t="shared" si="15"/>
        <v xml:space="preserve">INSERT INTO SC_SystemeProduits(RefDimension,NomSysteme,typePresta,ligne,Quantite,formule,cte1,DateModif) values (15,'TCFH','MOC',67,36,null,null,now());
</v>
      </c>
      <c r="CZ47" t="str">
        <f t="shared" si="16"/>
        <v xml:space="preserve">INSERT INTO SC_SystemeProduits(RefDimension,NomSysteme,typePresta,ligne,Quantite,formule,cte1,DateModif) values (16,'TCFH','MOC',67,36,null,null,now());
</v>
      </c>
      <c r="DC47" t="str">
        <f t="shared" si="17"/>
        <v xml:space="preserve">INSERT INTO SC_SystemeProduits(RefDimension,NomSysteme,typePresta,ligne,Quantite,formule,cte1,DateModif) values (17,'TCFH','MOC',67,40,null,null,now());
</v>
      </c>
      <c r="DF47" t="str">
        <f t="shared" si="18"/>
        <v xml:space="preserve">INSERT INTO SC_SystemeProduits(RefDimension,NomSysteme,typePresta,ligne,Quantite,formule,cte1,DateModif) values (18,'TCFH','MOC',67,40,null,null,now());
</v>
      </c>
    </row>
    <row r="48" spans="1:110" x14ac:dyDescent="0.3">
      <c r="A48" s="12">
        <f>VLOOKUP($C48,[1]CHANTIER!$A$2:$K$291,11,0)</f>
        <v>62</v>
      </c>
      <c r="B48" t="s">
        <v>332</v>
      </c>
      <c r="C48" t="s">
        <v>207</v>
      </c>
      <c r="D48" t="s">
        <v>8</v>
      </c>
      <c r="E48">
        <f>[3]TCFH!E48</f>
        <v>24</v>
      </c>
      <c r="F48" s="14" t="s">
        <v>910</v>
      </c>
      <c r="G48" s="14" t="s">
        <v>911</v>
      </c>
      <c r="H48">
        <v>36</v>
      </c>
      <c r="K48">
        <v>48</v>
      </c>
      <c r="N48">
        <v>60</v>
      </c>
      <c r="Q48">
        <v>72</v>
      </c>
      <c r="T48">
        <v>84</v>
      </c>
      <c r="W48">
        <v>96</v>
      </c>
      <c r="Z48">
        <v>108</v>
      </c>
      <c r="AC48">
        <v>120</v>
      </c>
      <c r="AF48">
        <v>144</v>
      </c>
      <c r="AI48">
        <v>144</v>
      </c>
      <c r="AL48">
        <v>168</v>
      </c>
      <c r="AO48">
        <v>168</v>
      </c>
      <c r="AR48">
        <v>192</v>
      </c>
      <c r="AU48">
        <v>216</v>
      </c>
      <c r="AX48">
        <v>216</v>
      </c>
      <c r="BA48">
        <v>240</v>
      </c>
      <c r="BD48">
        <v>240</v>
      </c>
      <c r="BG48" t="str">
        <f t="shared" si="1"/>
        <v xml:space="preserve">INSERT INTO SC_SystemeProduits(RefDimension,NomSysteme,typePresta,ligne,Quantite,formule,cte1,DateModif) values (1,'TCFH','MOC',62,null,'6*CTE1','SURFACE',now());
</v>
      </c>
      <c r="BJ48" t="str">
        <f t="shared" si="2"/>
        <v xml:space="preserve">INSERT INTO SC_SystemeProduits(RefDimension,NomSysteme,typePresta,ligne,Quantite,formule,cte1,DateModif) values (2,'TCFH','MOC',62,36,null,null,now());
</v>
      </c>
      <c r="BM48" t="str">
        <f t="shared" si="3"/>
        <v xml:space="preserve">INSERT INTO SC_SystemeProduits(RefDimension,NomSysteme,typePresta,ligne,Quantite,formule,cte1,DateModif) values (3,'TCFH','MOC',62,48,null,null,now());
</v>
      </c>
      <c r="BP48" t="str">
        <f t="shared" si="4"/>
        <v xml:space="preserve">INSERT INTO SC_SystemeProduits(RefDimension,NomSysteme,typePresta,ligne,Quantite,formule,cte1,DateModif) values (4,'TCFH','MOC',62,60,null,null,now());
</v>
      </c>
      <c r="BS48" t="str">
        <f t="shared" si="5"/>
        <v xml:space="preserve">INSERT INTO SC_SystemeProduits(RefDimension,NomSysteme,typePresta,ligne,Quantite,formule,cte1,DateModif) values (5,'TCFH','MOC',62,72,null,null,now());
</v>
      </c>
      <c r="BV48" t="str">
        <f t="shared" si="6"/>
        <v xml:space="preserve">INSERT INTO SC_SystemeProduits(RefDimension,NomSysteme,typePresta,ligne,Quantite,formule,cte1,DateModif) values (6,'TCFH','MOC',62,84,null,null,now());
</v>
      </c>
      <c r="BY48" t="str">
        <f t="shared" si="7"/>
        <v xml:space="preserve">INSERT INTO SC_SystemeProduits(RefDimension,NomSysteme,typePresta,ligne,Quantite,formule,cte1,DateModif) values (7,'TCFH','MOC',62,96,null,null,now());
</v>
      </c>
      <c r="CB48" t="str">
        <f t="shared" si="8"/>
        <v xml:space="preserve">INSERT INTO SC_SystemeProduits(RefDimension,NomSysteme,typePresta,ligne,Quantite,formule,cte1,DateModif) values (8,'TCFH','MOC',62,108,null,null,now());
</v>
      </c>
      <c r="CE48" t="str">
        <f t="shared" si="9"/>
        <v xml:space="preserve">INSERT INTO SC_SystemeProduits(RefDimension,NomSysteme,typePresta,ligne,Quantite,formule,cte1,DateModif) values (9,'TCFH','MOC',62,120,null,null,now());
</v>
      </c>
      <c r="CH48" t="str">
        <f t="shared" si="10"/>
        <v xml:space="preserve">INSERT INTO SC_SystemeProduits(RefDimension,NomSysteme,typePresta,ligne,Quantite,formule,cte1,DateModif) values (10,'TCFH','MOC',62,144,null,null,now());
</v>
      </c>
      <c r="CK48" t="str">
        <f t="shared" si="11"/>
        <v xml:space="preserve">INSERT INTO SC_SystemeProduits(RefDimension,NomSysteme,typePresta,ligne,Quantite,formule,cte1,DateModif) values (11,'TCFH','MOC',62,144,null,null,now());
</v>
      </c>
      <c r="CN48" t="str">
        <f t="shared" si="12"/>
        <v xml:space="preserve">INSERT INTO SC_SystemeProduits(RefDimension,NomSysteme,typePresta,ligne,Quantite,formule,cte1,DateModif) values (12,'TCFH','MOC',62,168,null,null,now());
</v>
      </c>
      <c r="CQ48" t="str">
        <f t="shared" si="13"/>
        <v xml:space="preserve">INSERT INTO SC_SystemeProduits(RefDimension,NomSysteme,typePresta,ligne,Quantite,formule,cte1,DateModif) values (13,'TCFH','MOC',62,168,null,null,now());
</v>
      </c>
      <c r="CT48" t="str">
        <f t="shared" si="14"/>
        <v xml:space="preserve">INSERT INTO SC_SystemeProduits(RefDimension,NomSysteme,typePresta,ligne,Quantite,formule,cte1,DateModif) values (14,'TCFH','MOC',62,192,null,null,now());
</v>
      </c>
      <c r="CW48" t="str">
        <f t="shared" si="15"/>
        <v xml:space="preserve">INSERT INTO SC_SystemeProduits(RefDimension,NomSysteme,typePresta,ligne,Quantite,formule,cte1,DateModif) values (15,'TCFH','MOC',62,216,null,null,now());
</v>
      </c>
      <c r="CZ48" t="str">
        <f t="shared" si="16"/>
        <v xml:space="preserve">INSERT INTO SC_SystemeProduits(RefDimension,NomSysteme,typePresta,ligne,Quantite,formule,cte1,DateModif) values (16,'TCFH','MOC',62,216,null,null,now());
</v>
      </c>
      <c r="DC48" t="str">
        <f t="shared" si="17"/>
        <v xml:space="preserve">INSERT INTO SC_SystemeProduits(RefDimension,NomSysteme,typePresta,ligne,Quantite,formule,cte1,DateModif) values (17,'TCFH','MOC',62,240,null,null,now());
</v>
      </c>
      <c r="DF48" t="str">
        <f t="shared" si="18"/>
        <v xml:space="preserve">INSERT INTO SC_SystemeProduits(RefDimension,NomSysteme,typePresta,ligne,Quantite,formule,cte1,DateModif) values (18,'TCFH','MOC',62,240,null,null,now());
</v>
      </c>
    </row>
    <row r="49" spans="1:110" x14ac:dyDescent="0.3">
      <c r="A49" s="12">
        <f>VLOOKUP($C49,[1]CHANTIER!$A$2:$K$291,11,0)</f>
        <v>66</v>
      </c>
      <c r="B49" t="s">
        <v>332</v>
      </c>
      <c r="C49" t="s">
        <v>213</v>
      </c>
      <c r="D49" t="s">
        <v>47</v>
      </c>
      <c r="E49">
        <f>[3]TCFH!E49</f>
        <v>1.25</v>
      </c>
      <c r="F49" s="14" t="s">
        <v>882</v>
      </c>
      <c r="G49" s="14" t="s">
        <v>867</v>
      </c>
      <c r="H49">
        <v>1.5</v>
      </c>
      <c r="K49">
        <v>2</v>
      </c>
      <c r="N49">
        <v>2</v>
      </c>
      <c r="Q49">
        <v>2</v>
      </c>
      <c r="T49">
        <v>2</v>
      </c>
      <c r="W49">
        <v>2</v>
      </c>
      <c r="Z49">
        <v>2.5</v>
      </c>
      <c r="AC49">
        <v>2.5</v>
      </c>
      <c r="AF49">
        <v>2.5</v>
      </c>
      <c r="AI49">
        <v>2.5</v>
      </c>
      <c r="AL49">
        <v>2.8</v>
      </c>
      <c r="AO49">
        <v>2.8</v>
      </c>
      <c r="AR49">
        <v>3</v>
      </c>
      <c r="AU49">
        <v>3</v>
      </c>
      <c r="AX49">
        <v>3</v>
      </c>
      <c r="BA49">
        <v>3.2</v>
      </c>
      <c r="BD49">
        <v>3.2</v>
      </c>
      <c r="BG49" t="str">
        <f t="shared" si="1"/>
        <v xml:space="preserve">INSERT INTO SC_SystemeProduits(RefDimension,NomSysteme,typePresta,ligne,Quantite,formule,cte1,DateModif) values (1,'TCFH','MOC',66,null,'1*CTE1','LARGEUR',now());
</v>
      </c>
      <c r="BJ49" t="str">
        <f t="shared" si="2"/>
        <v xml:space="preserve">INSERT INTO SC_SystemeProduits(RefDimension,NomSysteme,typePresta,ligne,Quantite,formule,cte1,DateModif) values (2,'TCFH','MOC',66,1.5,null,null,now());
</v>
      </c>
      <c r="BM49" t="str">
        <f t="shared" si="3"/>
        <v xml:space="preserve">INSERT INTO SC_SystemeProduits(RefDimension,NomSysteme,typePresta,ligne,Quantite,formule,cte1,DateModif) values (3,'TCFH','MOC',66,2,null,null,now());
</v>
      </c>
      <c r="BP49" t="str">
        <f t="shared" si="4"/>
        <v xml:space="preserve">INSERT INTO SC_SystemeProduits(RefDimension,NomSysteme,typePresta,ligne,Quantite,formule,cte1,DateModif) values (4,'TCFH','MOC',66,2,null,null,now());
</v>
      </c>
      <c r="BS49" t="str">
        <f t="shared" si="5"/>
        <v xml:space="preserve">INSERT INTO SC_SystemeProduits(RefDimension,NomSysteme,typePresta,ligne,Quantite,formule,cte1,DateModif) values (5,'TCFH','MOC',66,2,null,null,now());
</v>
      </c>
      <c r="BV49" t="str">
        <f t="shared" si="6"/>
        <v xml:space="preserve">INSERT INTO SC_SystemeProduits(RefDimension,NomSysteme,typePresta,ligne,Quantite,formule,cte1,DateModif) values (6,'TCFH','MOC',66,2,null,null,now());
</v>
      </c>
      <c r="BY49" t="str">
        <f t="shared" si="7"/>
        <v xml:space="preserve">INSERT INTO SC_SystemeProduits(RefDimension,NomSysteme,typePresta,ligne,Quantite,formule,cte1,DateModif) values (7,'TCFH','MOC',66,2,null,null,now());
</v>
      </c>
      <c r="CB49" t="str">
        <f t="shared" si="8"/>
        <v xml:space="preserve">INSERT INTO SC_SystemeProduits(RefDimension,NomSysteme,typePresta,ligne,Quantite,formule,cte1,DateModif) values (8,'TCFH','MOC',66,2.5,null,null,now());
</v>
      </c>
      <c r="CE49" t="str">
        <f t="shared" si="9"/>
        <v xml:space="preserve">INSERT INTO SC_SystemeProduits(RefDimension,NomSysteme,typePresta,ligne,Quantite,formule,cte1,DateModif) values (9,'TCFH','MOC',66,2.5,null,null,now());
</v>
      </c>
      <c r="CH49" t="str">
        <f t="shared" si="10"/>
        <v xml:space="preserve">INSERT INTO SC_SystemeProduits(RefDimension,NomSysteme,typePresta,ligne,Quantite,formule,cte1,DateModif) values (10,'TCFH','MOC',66,2.5,null,null,now());
</v>
      </c>
      <c r="CK49" t="str">
        <f t="shared" si="11"/>
        <v xml:space="preserve">INSERT INTO SC_SystemeProduits(RefDimension,NomSysteme,typePresta,ligne,Quantite,formule,cte1,DateModif) values (11,'TCFH','MOC',66,2.5,null,null,now());
</v>
      </c>
      <c r="CN49" t="str">
        <f t="shared" si="12"/>
        <v xml:space="preserve">INSERT INTO SC_SystemeProduits(RefDimension,NomSysteme,typePresta,ligne,Quantite,formule,cte1,DateModif) values (12,'TCFH','MOC',66,2.8,null,null,now());
</v>
      </c>
      <c r="CQ49" t="str">
        <f t="shared" si="13"/>
        <v xml:space="preserve">INSERT INTO SC_SystemeProduits(RefDimension,NomSysteme,typePresta,ligne,Quantite,formule,cte1,DateModif) values (13,'TCFH','MOC',66,2.8,null,null,now());
</v>
      </c>
      <c r="CT49" t="str">
        <f t="shared" si="14"/>
        <v xml:space="preserve">INSERT INTO SC_SystemeProduits(RefDimension,NomSysteme,typePresta,ligne,Quantite,formule,cte1,DateModif) values (14,'TCFH','MOC',66,3,null,null,now());
</v>
      </c>
      <c r="CW49" t="str">
        <f t="shared" si="15"/>
        <v xml:space="preserve">INSERT INTO SC_SystemeProduits(RefDimension,NomSysteme,typePresta,ligne,Quantite,formule,cte1,DateModif) values (15,'TCFH','MOC',66,3,null,null,now());
</v>
      </c>
      <c r="CZ49" t="str">
        <f t="shared" si="16"/>
        <v xml:space="preserve">INSERT INTO SC_SystemeProduits(RefDimension,NomSysteme,typePresta,ligne,Quantite,formule,cte1,DateModif) values (16,'TCFH','MOC',66,3,null,null,now());
</v>
      </c>
      <c r="DC49" t="str">
        <f t="shared" si="17"/>
        <v xml:space="preserve">INSERT INTO SC_SystemeProduits(RefDimension,NomSysteme,typePresta,ligne,Quantite,formule,cte1,DateModif) values (17,'TCFH','MOC',66,3.2,null,null,now());
</v>
      </c>
      <c r="DF49" t="str">
        <f t="shared" si="18"/>
        <v xml:space="preserve">INSERT INTO SC_SystemeProduits(RefDimension,NomSysteme,typePresta,ligne,Quantite,formule,cte1,DateModif) values (18,'TCFH','MOC',66,3.2,null,null,now());
</v>
      </c>
    </row>
    <row r="50" spans="1:110" x14ac:dyDescent="0.3">
      <c r="A50" s="12">
        <f>VLOOKUP($C50,[1]CHANTIER!$A$2:$K$291,11,0)</f>
        <v>65</v>
      </c>
      <c r="B50" t="s">
        <v>332</v>
      </c>
      <c r="C50" t="s">
        <v>211</v>
      </c>
      <c r="D50" t="s">
        <v>8</v>
      </c>
      <c r="E50">
        <f>[3]TCFH!E50</f>
        <v>4</v>
      </c>
      <c r="H50">
        <v>4</v>
      </c>
      <c r="K50">
        <v>4</v>
      </c>
      <c r="N50">
        <v>4</v>
      </c>
      <c r="Q50">
        <v>4</v>
      </c>
      <c r="T50">
        <v>4</v>
      </c>
      <c r="W50">
        <v>4</v>
      </c>
      <c r="Z50">
        <v>4</v>
      </c>
      <c r="AC50">
        <v>4</v>
      </c>
      <c r="AF50">
        <v>4</v>
      </c>
      <c r="AI50">
        <v>4</v>
      </c>
      <c r="AL50">
        <v>4</v>
      </c>
      <c r="AO50">
        <v>4</v>
      </c>
      <c r="AR50">
        <v>4</v>
      </c>
      <c r="AU50">
        <v>4</v>
      </c>
      <c r="AX50">
        <v>4</v>
      </c>
      <c r="BA50">
        <v>4</v>
      </c>
      <c r="BD50">
        <v>4</v>
      </c>
      <c r="BG50" t="str">
        <f t="shared" si="1"/>
        <v xml:space="preserve">INSERT INTO SC_SystemeProduits(RefDimension,NomSysteme,typePresta,ligne,Quantite,formule,cte1,DateModif) values (1,'TCFH','MOC',65,4,null,null,now());
</v>
      </c>
      <c r="BJ50" t="str">
        <f t="shared" si="2"/>
        <v xml:space="preserve">INSERT INTO SC_SystemeProduits(RefDimension,NomSysteme,typePresta,ligne,Quantite,formule,cte1,DateModif) values (2,'TCFH','MOC',65,4,null,null,now());
</v>
      </c>
      <c r="BM50" t="str">
        <f t="shared" si="3"/>
        <v xml:space="preserve">INSERT INTO SC_SystemeProduits(RefDimension,NomSysteme,typePresta,ligne,Quantite,formule,cte1,DateModif) values (3,'TCFH','MOC',65,4,null,null,now());
</v>
      </c>
      <c r="BP50" t="str">
        <f t="shared" si="4"/>
        <v xml:space="preserve">INSERT INTO SC_SystemeProduits(RefDimension,NomSysteme,typePresta,ligne,Quantite,formule,cte1,DateModif) values (4,'TCFH','MOC',65,4,null,null,now());
</v>
      </c>
      <c r="BS50" t="str">
        <f t="shared" si="5"/>
        <v xml:space="preserve">INSERT INTO SC_SystemeProduits(RefDimension,NomSysteme,typePresta,ligne,Quantite,formule,cte1,DateModif) values (5,'TCFH','MOC',65,4,null,null,now());
</v>
      </c>
      <c r="BV50" t="str">
        <f t="shared" si="6"/>
        <v xml:space="preserve">INSERT INTO SC_SystemeProduits(RefDimension,NomSysteme,typePresta,ligne,Quantite,formule,cte1,DateModif) values (6,'TCFH','MOC',65,4,null,null,now());
</v>
      </c>
      <c r="BY50" t="str">
        <f t="shared" si="7"/>
        <v xml:space="preserve">INSERT INTO SC_SystemeProduits(RefDimension,NomSysteme,typePresta,ligne,Quantite,formule,cte1,DateModif) values (7,'TCFH','MOC',65,4,null,null,now());
</v>
      </c>
      <c r="CB50" t="str">
        <f t="shared" si="8"/>
        <v xml:space="preserve">INSERT INTO SC_SystemeProduits(RefDimension,NomSysteme,typePresta,ligne,Quantite,formule,cte1,DateModif) values (8,'TCFH','MOC',65,4,null,null,now());
</v>
      </c>
      <c r="CE50" t="str">
        <f t="shared" si="9"/>
        <v xml:space="preserve">INSERT INTO SC_SystemeProduits(RefDimension,NomSysteme,typePresta,ligne,Quantite,formule,cte1,DateModif) values (9,'TCFH','MOC',65,4,null,null,now());
</v>
      </c>
      <c r="CH50" t="str">
        <f t="shared" si="10"/>
        <v xml:space="preserve">INSERT INTO SC_SystemeProduits(RefDimension,NomSysteme,typePresta,ligne,Quantite,formule,cte1,DateModif) values (10,'TCFH','MOC',65,4,null,null,now());
</v>
      </c>
      <c r="CK50" t="str">
        <f t="shared" si="11"/>
        <v xml:space="preserve">INSERT INTO SC_SystemeProduits(RefDimension,NomSysteme,typePresta,ligne,Quantite,formule,cte1,DateModif) values (11,'TCFH','MOC',65,4,null,null,now());
</v>
      </c>
      <c r="CN50" t="str">
        <f t="shared" si="12"/>
        <v xml:space="preserve">INSERT INTO SC_SystemeProduits(RefDimension,NomSysteme,typePresta,ligne,Quantite,formule,cte1,DateModif) values (12,'TCFH','MOC',65,4,null,null,now());
</v>
      </c>
      <c r="CQ50" t="str">
        <f t="shared" si="13"/>
        <v xml:space="preserve">INSERT INTO SC_SystemeProduits(RefDimension,NomSysteme,typePresta,ligne,Quantite,formule,cte1,DateModif) values (13,'TCFH','MOC',65,4,null,null,now());
</v>
      </c>
      <c r="CT50" t="str">
        <f t="shared" si="14"/>
        <v xml:space="preserve">INSERT INTO SC_SystemeProduits(RefDimension,NomSysteme,typePresta,ligne,Quantite,formule,cte1,DateModif) values (14,'TCFH','MOC',65,4,null,null,now());
</v>
      </c>
      <c r="CW50" t="str">
        <f t="shared" si="15"/>
        <v xml:space="preserve">INSERT INTO SC_SystemeProduits(RefDimension,NomSysteme,typePresta,ligne,Quantite,formule,cte1,DateModif) values (15,'TCFH','MOC',65,4,null,null,now());
</v>
      </c>
      <c r="CZ50" t="str">
        <f t="shared" si="16"/>
        <v xml:space="preserve">INSERT INTO SC_SystemeProduits(RefDimension,NomSysteme,typePresta,ligne,Quantite,formule,cte1,DateModif) values (16,'TCFH','MOC',65,4,null,null,now());
</v>
      </c>
      <c r="DC50" t="str">
        <f t="shared" si="17"/>
        <v xml:space="preserve">INSERT INTO SC_SystemeProduits(RefDimension,NomSysteme,typePresta,ligne,Quantite,formule,cte1,DateModif) values (17,'TCFH','MOC',65,4,null,null,now());
</v>
      </c>
      <c r="DF50" t="str">
        <f t="shared" si="18"/>
        <v xml:space="preserve">INSERT INTO SC_SystemeProduits(RefDimension,NomSysteme,typePresta,ligne,Quantite,formule,cte1,DateModif) values (18,'TCFH','MOC',65,4,null,null,now());
</v>
      </c>
    </row>
    <row r="51" spans="1:110" x14ac:dyDescent="0.3">
      <c r="A51" s="12">
        <f>VLOOKUP($C51,[1]CHANTIER!$A$2:$K$291,11,0)</f>
        <v>69</v>
      </c>
      <c r="B51" t="s">
        <v>332</v>
      </c>
      <c r="C51" t="s">
        <v>219</v>
      </c>
      <c r="D51" t="s">
        <v>120</v>
      </c>
      <c r="E51">
        <f>[3]TCFH!E51</f>
        <v>4</v>
      </c>
      <c r="F51" s="14" t="s">
        <v>882</v>
      </c>
      <c r="G51" s="14" t="s">
        <v>911</v>
      </c>
      <c r="H51">
        <v>6</v>
      </c>
      <c r="K51">
        <v>8</v>
      </c>
      <c r="N51">
        <v>10</v>
      </c>
      <c r="Q51">
        <v>12</v>
      </c>
      <c r="T51">
        <v>14</v>
      </c>
      <c r="W51">
        <v>16</v>
      </c>
      <c r="Z51">
        <v>18</v>
      </c>
      <c r="AC51">
        <v>20</v>
      </c>
      <c r="AF51">
        <v>24</v>
      </c>
      <c r="AI51">
        <v>24</v>
      </c>
      <c r="AL51">
        <v>28</v>
      </c>
      <c r="AO51">
        <v>28</v>
      </c>
      <c r="AR51">
        <v>32</v>
      </c>
      <c r="AU51">
        <v>36</v>
      </c>
      <c r="AX51">
        <v>36</v>
      </c>
      <c r="BA51">
        <v>40</v>
      </c>
      <c r="BD51">
        <v>40</v>
      </c>
      <c r="BG51" t="str">
        <f t="shared" si="1"/>
        <v xml:space="preserve">INSERT INTO SC_SystemeProduits(RefDimension,NomSysteme,typePresta,ligne,Quantite,formule,cte1,DateModif) values (1,'TCFH','MOC',69,null,'1*CTE1','SURFACE',now());
</v>
      </c>
      <c r="BJ51" t="str">
        <f t="shared" si="2"/>
        <v xml:space="preserve">INSERT INTO SC_SystemeProduits(RefDimension,NomSysteme,typePresta,ligne,Quantite,formule,cte1,DateModif) values (2,'TCFH','MOC',69,6,null,null,now());
</v>
      </c>
      <c r="BM51" t="str">
        <f t="shared" si="3"/>
        <v xml:space="preserve">INSERT INTO SC_SystemeProduits(RefDimension,NomSysteme,typePresta,ligne,Quantite,formule,cte1,DateModif) values (3,'TCFH','MOC',69,8,null,null,now());
</v>
      </c>
      <c r="BP51" t="str">
        <f t="shared" si="4"/>
        <v xml:space="preserve">INSERT INTO SC_SystemeProduits(RefDimension,NomSysteme,typePresta,ligne,Quantite,formule,cte1,DateModif) values (4,'TCFH','MOC',69,10,null,null,now());
</v>
      </c>
      <c r="BS51" t="str">
        <f t="shared" si="5"/>
        <v xml:space="preserve">INSERT INTO SC_SystemeProduits(RefDimension,NomSysteme,typePresta,ligne,Quantite,formule,cte1,DateModif) values (5,'TCFH','MOC',69,12,null,null,now());
</v>
      </c>
      <c r="BV51" t="str">
        <f t="shared" si="6"/>
        <v xml:space="preserve">INSERT INTO SC_SystemeProduits(RefDimension,NomSysteme,typePresta,ligne,Quantite,formule,cte1,DateModif) values (6,'TCFH','MOC',69,14,null,null,now());
</v>
      </c>
      <c r="BY51" t="str">
        <f t="shared" si="7"/>
        <v xml:space="preserve">INSERT INTO SC_SystemeProduits(RefDimension,NomSysteme,typePresta,ligne,Quantite,formule,cte1,DateModif) values (7,'TCFH','MOC',69,16,null,null,now());
</v>
      </c>
      <c r="CB51" t="str">
        <f t="shared" si="8"/>
        <v xml:space="preserve">INSERT INTO SC_SystemeProduits(RefDimension,NomSysteme,typePresta,ligne,Quantite,formule,cte1,DateModif) values (8,'TCFH','MOC',69,18,null,null,now());
</v>
      </c>
      <c r="CE51" t="str">
        <f t="shared" si="9"/>
        <v xml:space="preserve">INSERT INTO SC_SystemeProduits(RefDimension,NomSysteme,typePresta,ligne,Quantite,formule,cte1,DateModif) values (9,'TCFH','MOC',69,20,null,null,now());
</v>
      </c>
      <c r="CH51" t="str">
        <f t="shared" si="10"/>
        <v xml:space="preserve">INSERT INTO SC_SystemeProduits(RefDimension,NomSysteme,typePresta,ligne,Quantite,formule,cte1,DateModif) values (10,'TCFH','MOC',69,24,null,null,now());
</v>
      </c>
      <c r="CK51" t="str">
        <f t="shared" si="11"/>
        <v xml:space="preserve">INSERT INTO SC_SystemeProduits(RefDimension,NomSysteme,typePresta,ligne,Quantite,formule,cte1,DateModif) values (11,'TCFH','MOC',69,24,null,null,now());
</v>
      </c>
      <c r="CN51" t="str">
        <f t="shared" si="12"/>
        <v xml:space="preserve">INSERT INTO SC_SystemeProduits(RefDimension,NomSysteme,typePresta,ligne,Quantite,formule,cte1,DateModif) values (12,'TCFH','MOC',69,28,null,null,now());
</v>
      </c>
      <c r="CQ51" t="str">
        <f t="shared" si="13"/>
        <v xml:space="preserve">INSERT INTO SC_SystemeProduits(RefDimension,NomSysteme,typePresta,ligne,Quantite,formule,cte1,DateModif) values (13,'TCFH','MOC',69,28,null,null,now());
</v>
      </c>
      <c r="CT51" t="str">
        <f t="shared" si="14"/>
        <v xml:space="preserve">INSERT INTO SC_SystemeProduits(RefDimension,NomSysteme,typePresta,ligne,Quantite,formule,cte1,DateModif) values (14,'TCFH','MOC',69,32,null,null,now());
</v>
      </c>
      <c r="CW51" t="str">
        <f t="shared" si="15"/>
        <v xml:space="preserve">INSERT INTO SC_SystemeProduits(RefDimension,NomSysteme,typePresta,ligne,Quantite,formule,cte1,DateModif) values (15,'TCFH','MOC',69,36,null,null,now());
</v>
      </c>
      <c r="CZ51" t="str">
        <f t="shared" si="16"/>
        <v xml:space="preserve">INSERT INTO SC_SystemeProduits(RefDimension,NomSysteme,typePresta,ligne,Quantite,formule,cte1,DateModif) values (16,'TCFH','MOC',69,36,null,null,now());
</v>
      </c>
      <c r="DC51" t="str">
        <f t="shared" si="17"/>
        <v xml:space="preserve">INSERT INTO SC_SystemeProduits(RefDimension,NomSysteme,typePresta,ligne,Quantite,formule,cte1,DateModif) values (17,'TCFH','MOC',69,40,null,null,now());
</v>
      </c>
      <c r="DF51" t="str">
        <f t="shared" si="18"/>
        <v xml:space="preserve">INSERT INTO SC_SystemeProduits(RefDimension,NomSysteme,typePresta,ligne,Quantite,formule,cte1,DateModif) values (18,'TCFH','MOC',69,40,null,null,now());
</v>
      </c>
    </row>
    <row r="52" spans="1:110" x14ac:dyDescent="0.3">
      <c r="A52" s="12">
        <f>VLOOKUP($C52,[1]CHANTIER!$A$2:$K$291,11,0)</f>
        <v>59</v>
      </c>
      <c r="B52" t="s">
        <v>332</v>
      </c>
      <c r="C52" t="s">
        <v>201</v>
      </c>
      <c r="D52" t="s">
        <v>8</v>
      </c>
      <c r="E52">
        <f>[3]TCFH!E52</f>
        <v>1</v>
      </c>
      <c r="H52">
        <v>1</v>
      </c>
      <c r="K52">
        <v>1</v>
      </c>
      <c r="N52">
        <v>1</v>
      </c>
      <c r="Q52">
        <v>1</v>
      </c>
      <c r="T52">
        <v>1</v>
      </c>
      <c r="W52">
        <v>1</v>
      </c>
      <c r="Z52">
        <v>1</v>
      </c>
      <c r="AC52">
        <v>1</v>
      </c>
      <c r="AF52">
        <v>1</v>
      </c>
      <c r="AI52">
        <v>1</v>
      </c>
      <c r="AL52">
        <v>1</v>
      </c>
      <c r="AO52">
        <v>1</v>
      </c>
      <c r="AR52">
        <v>1</v>
      </c>
      <c r="AU52">
        <v>1</v>
      </c>
      <c r="AX52">
        <v>1</v>
      </c>
      <c r="BA52">
        <v>1</v>
      </c>
      <c r="BD52">
        <v>1</v>
      </c>
      <c r="BG52" t="str">
        <f t="shared" si="1"/>
        <v xml:space="preserve">INSERT INTO SC_SystemeProduits(RefDimension,NomSysteme,typePresta,ligne,Quantite,formule,cte1,DateModif) values (1,'TCFH','MOC',59,1,null,null,now());
</v>
      </c>
      <c r="BJ52" t="str">
        <f t="shared" si="2"/>
        <v xml:space="preserve">INSERT INTO SC_SystemeProduits(RefDimension,NomSysteme,typePresta,ligne,Quantite,formule,cte1,DateModif) values (2,'TCFH','MOC',59,1,null,null,now());
</v>
      </c>
      <c r="BM52" t="str">
        <f t="shared" si="3"/>
        <v xml:space="preserve">INSERT INTO SC_SystemeProduits(RefDimension,NomSysteme,typePresta,ligne,Quantite,formule,cte1,DateModif) values (3,'TCFH','MOC',59,1,null,null,now());
</v>
      </c>
      <c r="BP52" t="str">
        <f t="shared" si="4"/>
        <v xml:space="preserve">INSERT INTO SC_SystemeProduits(RefDimension,NomSysteme,typePresta,ligne,Quantite,formule,cte1,DateModif) values (4,'TCFH','MOC',59,1,null,null,now());
</v>
      </c>
      <c r="BS52" t="str">
        <f t="shared" si="5"/>
        <v xml:space="preserve">INSERT INTO SC_SystemeProduits(RefDimension,NomSysteme,typePresta,ligne,Quantite,formule,cte1,DateModif) values (5,'TCFH','MOC',59,1,null,null,now());
</v>
      </c>
      <c r="BV52" t="str">
        <f t="shared" si="6"/>
        <v xml:space="preserve">INSERT INTO SC_SystemeProduits(RefDimension,NomSysteme,typePresta,ligne,Quantite,formule,cte1,DateModif) values (6,'TCFH','MOC',59,1,null,null,now());
</v>
      </c>
      <c r="BY52" t="str">
        <f t="shared" si="7"/>
        <v xml:space="preserve">INSERT INTO SC_SystemeProduits(RefDimension,NomSysteme,typePresta,ligne,Quantite,formule,cte1,DateModif) values (7,'TCFH','MOC',59,1,null,null,now());
</v>
      </c>
      <c r="CB52" t="str">
        <f t="shared" si="8"/>
        <v xml:space="preserve">INSERT INTO SC_SystemeProduits(RefDimension,NomSysteme,typePresta,ligne,Quantite,formule,cte1,DateModif) values (8,'TCFH','MOC',59,1,null,null,now());
</v>
      </c>
      <c r="CE52" t="str">
        <f t="shared" si="9"/>
        <v xml:space="preserve">INSERT INTO SC_SystemeProduits(RefDimension,NomSysteme,typePresta,ligne,Quantite,formule,cte1,DateModif) values (9,'TCFH','MOC',59,1,null,null,now());
</v>
      </c>
      <c r="CH52" t="str">
        <f t="shared" si="10"/>
        <v xml:space="preserve">INSERT INTO SC_SystemeProduits(RefDimension,NomSysteme,typePresta,ligne,Quantite,formule,cte1,DateModif) values (10,'TCFH','MOC',59,1,null,null,now());
</v>
      </c>
      <c r="CK52" t="str">
        <f t="shared" si="11"/>
        <v xml:space="preserve">INSERT INTO SC_SystemeProduits(RefDimension,NomSysteme,typePresta,ligne,Quantite,formule,cte1,DateModif) values (11,'TCFH','MOC',59,1,null,null,now());
</v>
      </c>
      <c r="CN52" t="str">
        <f t="shared" si="12"/>
        <v xml:space="preserve">INSERT INTO SC_SystemeProduits(RefDimension,NomSysteme,typePresta,ligne,Quantite,formule,cte1,DateModif) values (12,'TCFH','MOC',59,1,null,null,now());
</v>
      </c>
      <c r="CQ52" t="str">
        <f t="shared" si="13"/>
        <v xml:space="preserve">INSERT INTO SC_SystemeProduits(RefDimension,NomSysteme,typePresta,ligne,Quantite,formule,cte1,DateModif) values (13,'TCFH','MOC',59,1,null,null,now());
</v>
      </c>
      <c r="CT52" t="str">
        <f t="shared" si="14"/>
        <v xml:space="preserve">INSERT INTO SC_SystemeProduits(RefDimension,NomSysteme,typePresta,ligne,Quantite,formule,cte1,DateModif) values (14,'TCFH','MOC',59,1,null,null,now());
</v>
      </c>
      <c r="CW52" t="str">
        <f t="shared" si="15"/>
        <v xml:space="preserve">INSERT INTO SC_SystemeProduits(RefDimension,NomSysteme,typePresta,ligne,Quantite,formule,cte1,DateModif) values (15,'TCFH','MOC',59,1,null,null,now());
</v>
      </c>
      <c r="CZ52" t="str">
        <f t="shared" si="16"/>
        <v xml:space="preserve">INSERT INTO SC_SystemeProduits(RefDimension,NomSysteme,typePresta,ligne,Quantite,formule,cte1,DateModif) values (16,'TCFH','MOC',59,1,null,null,now());
</v>
      </c>
      <c r="DC52" t="str">
        <f t="shared" si="17"/>
        <v xml:space="preserve">INSERT INTO SC_SystemeProduits(RefDimension,NomSysteme,typePresta,ligne,Quantite,formule,cte1,DateModif) values (17,'TCFH','MOC',59,1,null,null,now());
</v>
      </c>
      <c r="DF52" t="str">
        <f t="shared" si="18"/>
        <v xml:space="preserve">INSERT INTO SC_SystemeProduits(RefDimension,NomSysteme,typePresta,ligne,Quantite,formule,cte1,DateModif) values (18,'TCFH','MOC',59,1,null,null,now());
</v>
      </c>
    </row>
    <row r="53" spans="1:110" x14ac:dyDescent="0.3">
      <c r="A53" s="12">
        <f>VLOOKUP($C53,[1]CHANTIER!$A$2:$K$291,11,0)</f>
        <v>60</v>
      </c>
      <c r="B53" t="s">
        <v>332</v>
      </c>
      <c r="C53" t="s">
        <v>203</v>
      </c>
      <c r="D53" t="s">
        <v>8</v>
      </c>
      <c r="E53">
        <f>[3]TCFH!E53</f>
        <v>1</v>
      </c>
      <c r="H53">
        <v>1</v>
      </c>
      <c r="K53">
        <v>1</v>
      </c>
      <c r="N53">
        <v>1</v>
      </c>
      <c r="Q53">
        <v>1</v>
      </c>
      <c r="T53">
        <v>1</v>
      </c>
      <c r="W53">
        <v>1</v>
      </c>
      <c r="Z53">
        <v>1</v>
      </c>
      <c r="AC53">
        <v>1</v>
      </c>
      <c r="AF53">
        <v>1</v>
      </c>
      <c r="AI53">
        <v>1</v>
      </c>
      <c r="AL53">
        <v>1</v>
      </c>
      <c r="AO53">
        <v>1</v>
      </c>
      <c r="AR53">
        <v>1</v>
      </c>
      <c r="AU53">
        <v>1</v>
      </c>
      <c r="AX53">
        <v>1</v>
      </c>
      <c r="BA53">
        <v>1</v>
      </c>
      <c r="BD53">
        <v>1</v>
      </c>
      <c r="BG53" t="str">
        <f t="shared" si="1"/>
        <v xml:space="preserve">INSERT INTO SC_SystemeProduits(RefDimension,NomSysteme,typePresta,ligne,Quantite,formule,cte1,DateModif) values (1,'TCFH','MOC',60,1,null,null,now());
</v>
      </c>
      <c r="BJ53" t="str">
        <f t="shared" si="2"/>
        <v xml:space="preserve">INSERT INTO SC_SystemeProduits(RefDimension,NomSysteme,typePresta,ligne,Quantite,formule,cte1,DateModif) values (2,'TCFH','MOC',60,1,null,null,now());
</v>
      </c>
      <c r="BM53" t="str">
        <f t="shared" si="3"/>
        <v xml:space="preserve">INSERT INTO SC_SystemeProduits(RefDimension,NomSysteme,typePresta,ligne,Quantite,formule,cte1,DateModif) values (3,'TCFH','MOC',60,1,null,null,now());
</v>
      </c>
      <c r="BP53" t="str">
        <f t="shared" si="4"/>
        <v xml:space="preserve">INSERT INTO SC_SystemeProduits(RefDimension,NomSysteme,typePresta,ligne,Quantite,formule,cte1,DateModif) values (4,'TCFH','MOC',60,1,null,null,now());
</v>
      </c>
      <c r="BS53" t="str">
        <f t="shared" si="5"/>
        <v xml:space="preserve">INSERT INTO SC_SystemeProduits(RefDimension,NomSysteme,typePresta,ligne,Quantite,formule,cte1,DateModif) values (5,'TCFH','MOC',60,1,null,null,now());
</v>
      </c>
      <c r="BV53" t="str">
        <f t="shared" si="6"/>
        <v xml:space="preserve">INSERT INTO SC_SystemeProduits(RefDimension,NomSysteme,typePresta,ligne,Quantite,formule,cte1,DateModif) values (6,'TCFH','MOC',60,1,null,null,now());
</v>
      </c>
      <c r="BY53" t="str">
        <f t="shared" si="7"/>
        <v xml:space="preserve">INSERT INTO SC_SystemeProduits(RefDimension,NomSysteme,typePresta,ligne,Quantite,formule,cte1,DateModif) values (7,'TCFH','MOC',60,1,null,null,now());
</v>
      </c>
      <c r="CB53" t="str">
        <f t="shared" si="8"/>
        <v xml:space="preserve">INSERT INTO SC_SystemeProduits(RefDimension,NomSysteme,typePresta,ligne,Quantite,formule,cte1,DateModif) values (8,'TCFH','MOC',60,1,null,null,now());
</v>
      </c>
      <c r="CE53" t="str">
        <f t="shared" si="9"/>
        <v xml:space="preserve">INSERT INTO SC_SystemeProduits(RefDimension,NomSysteme,typePresta,ligne,Quantite,formule,cte1,DateModif) values (9,'TCFH','MOC',60,1,null,null,now());
</v>
      </c>
      <c r="CH53" t="str">
        <f t="shared" si="10"/>
        <v xml:space="preserve">INSERT INTO SC_SystemeProduits(RefDimension,NomSysteme,typePresta,ligne,Quantite,formule,cte1,DateModif) values (10,'TCFH','MOC',60,1,null,null,now());
</v>
      </c>
      <c r="CK53" t="str">
        <f t="shared" si="11"/>
        <v xml:space="preserve">INSERT INTO SC_SystemeProduits(RefDimension,NomSysteme,typePresta,ligne,Quantite,formule,cte1,DateModif) values (11,'TCFH','MOC',60,1,null,null,now());
</v>
      </c>
      <c r="CN53" t="str">
        <f t="shared" si="12"/>
        <v xml:space="preserve">INSERT INTO SC_SystemeProduits(RefDimension,NomSysteme,typePresta,ligne,Quantite,formule,cte1,DateModif) values (12,'TCFH','MOC',60,1,null,null,now());
</v>
      </c>
      <c r="CQ53" t="str">
        <f t="shared" si="13"/>
        <v xml:space="preserve">INSERT INTO SC_SystemeProduits(RefDimension,NomSysteme,typePresta,ligne,Quantite,formule,cte1,DateModif) values (13,'TCFH','MOC',60,1,null,null,now());
</v>
      </c>
      <c r="CT53" t="str">
        <f t="shared" si="14"/>
        <v xml:space="preserve">INSERT INTO SC_SystemeProduits(RefDimension,NomSysteme,typePresta,ligne,Quantite,formule,cte1,DateModif) values (14,'TCFH','MOC',60,1,null,null,now());
</v>
      </c>
      <c r="CW53" t="str">
        <f t="shared" si="15"/>
        <v xml:space="preserve">INSERT INTO SC_SystemeProduits(RefDimension,NomSysteme,typePresta,ligne,Quantite,formule,cte1,DateModif) values (15,'TCFH','MOC',60,1,null,null,now());
</v>
      </c>
      <c r="CZ53" t="str">
        <f t="shared" si="16"/>
        <v xml:space="preserve">INSERT INTO SC_SystemeProduits(RefDimension,NomSysteme,typePresta,ligne,Quantite,formule,cte1,DateModif) values (16,'TCFH','MOC',60,1,null,null,now());
</v>
      </c>
      <c r="DC53" t="str">
        <f t="shared" si="17"/>
        <v xml:space="preserve">INSERT INTO SC_SystemeProduits(RefDimension,NomSysteme,typePresta,ligne,Quantite,formule,cte1,DateModif) values (17,'TCFH','MOC',60,1,null,null,now());
</v>
      </c>
      <c r="DF53" t="str">
        <f t="shared" si="18"/>
        <v xml:space="preserve">INSERT INTO SC_SystemeProduits(RefDimension,NomSysteme,typePresta,ligne,Quantite,formule,cte1,DateModif) values (18,'TCFH','MOC',60,1,null,null,now());
</v>
      </c>
    </row>
    <row r="54" spans="1:110" x14ac:dyDescent="0.3">
      <c r="A54" s="12"/>
      <c r="BG54" t="str">
        <f t="shared" si="1"/>
        <v/>
      </c>
      <c r="BJ54" t="str">
        <f t="shared" si="2"/>
        <v/>
      </c>
      <c r="BM54" t="str">
        <f t="shared" si="3"/>
        <v/>
      </c>
      <c r="BP54" t="str">
        <f t="shared" si="4"/>
        <v/>
      </c>
      <c r="BS54" t="str">
        <f t="shared" si="5"/>
        <v/>
      </c>
      <c r="BV54" t="str">
        <f t="shared" si="6"/>
        <v/>
      </c>
      <c r="BY54" t="str">
        <f t="shared" si="7"/>
        <v/>
      </c>
      <c r="CB54" t="str">
        <f t="shared" si="8"/>
        <v/>
      </c>
      <c r="CE54" t="str">
        <f t="shared" si="9"/>
        <v/>
      </c>
      <c r="CH54" t="str">
        <f t="shared" si="10"/>
        <v/>
      </c>
      <c r="CK54" t="str">
        <f t="shared" si="11"/>
        <v/>
      </c>
      <c r="CN54" t="str">
        <f t="shared" si="12"/>
        <v/>
      </c>
      <c r="CQ54" t="str">
        <f t="shared" si="13"/>
        <v/>
      </c>
      <c r="CT54" t="str">
        <f t="shared" si="14"/>
        <v/>
      </c>
      <c r="CW54" t="str">
        <f t="shared" si="15"/>
        <v/>
      </c>
      <c r="CZ54" t="str">
        <f t="shared" si="16"/>
        <v/>
      </c>
      <c r="DC54" t="str">
        <f t="shared" si="17"/>
        <v/>
      </c>
      <c r="DF54" t="str">
        <f t="shared" si="18"/>
        <v/>
      </c>
    </row>
    <row r="55" spans="1:110" x14ac:dyDescent="0.3">
      <c r="A55" s="12">
        <f>VLOOKUP($C55,[1]MINIPELLE!$A$2:$K$291,11,0)</f>
        <v>12</v>
      </c>
      <c r="B55" t="s">
        <v>333</v>
      </c>
      <c r="C55" t="s">
        <v>217</v>
      </c>
      <c r="D55" t="s">
        <v>120</v>
      </c>
      <c r="E55">
        <f>[3]TCFH!E55</f>
        <v>4</v>
      </c>
      <c r="F55" s="14" t="s">
        <v>882</v>
      </c>
      <c r="G55" s="14" t="s">
        <v>911</v>
      </c>
      <c r="H55">
        <v>6</v>
      </c>
      <c r="K55">
        <v>8</v>
      </c>
      <c r="N55">
        <v>10</v>
      </c>
      <c r="Q55">
        <v>12</v>
      </c>
      <c r="T55">
        <v>14</v>
      </c>
      <c r="W55">
        <v>16</v>
      </c>
      <c r="Z55">
        <v>18</v>
      </c>
      <c r="AC55">
        <v>20</v>
      </c>
      <c r="AF55">
        <v>24</v>
      </c>
      <c r="AI55">
        <v>24</v>
      </c>
      <c r="AL55">
        <v>28</v>
      </c>
      <c r="AO55">
        <v>28</v>
      </c>
      <c r="AR55">
        <v>32</v>
      </c>
      <c r="AU55">
        <v>36</v>
      </c>
      <c r="AX55">
        <v>36</v>
      </c>
      <c r="BA55">
        <v>40</v>
      </c>
      <c r="BD55">
        <v>40</v>
      </c>
      <c r="BG55" t="str">
        <f t="shared" si="1"/>
        <v xml:space="preserve">INSERT INTO SC_SystemeProduits(RefDimension,NomSysteme,typePresta,ligne,Quantite,formule,cte1,DateModif) values (1,'TCFH','MP',12,null,'1*CTE1','SURFACE',now());
</v>
      </c>
      <c r="BJ55" t="str">
        <f t="shared" si="2"/>
        <v xml:space="preserve">INSERT INTO SC_SystemeProduits(RefDimension,NomSysteme,typePresta,ligne,Quantite,formule,cte1,DateModif) values (2,'TCFH','MP',12,6,null,null,now());
</v>
      </c>
      <c r="BM55" t="str">
        <f t="shared" si="3"/>
        <v xml:space="preserve">INSERT INTO SC_SystemeProduits(RefDimension,NomSysteme,typePresta,ligne,Quantite,formule,cte1,DateModif) values (3,'TCFH','MP',12,8,null,null,now());
</v>
      </c>
      <c r="BP55" t="str">
        <f t="shared" si="4"/>
        <v xml:space="preserve">INSERT INTO SC_SystemeProduits(RefDimension,NomSysteme,typePresta,ligne,Quantite,formule,cte1,DateModif) values (4,'TCFH','MP',12,10,null,null,now());
</v>
      </c>
      <c r="BS55" t="str">
        <f t="shared" si="5"/>
        <v xml:space="preserve">INSERT INTO SC_SystemeProduits(RefDimension,NomSysteme,typePresta,ligne,Quantite,formule,cte1,DateModif) values (5,'TCFH','MP',12,12,null,null,now());
</v>
      </c>
      <c r="BV55" t="str">
        <f t="shared" si="6"/>
        <v xml:space="preserve">INSERT INTO SC_SystemeProduits(RefDimension,NomSysteme,typePresta,ligne,Quantite,formule,cte1,DateModif) values (6,'TCFH','MP',12,14,null,null,now());
</v>
      </c>
      <c r="BY55" t="str">
        <f t="shared" si="7"/>
        <v xml:space="preserve">INSERT INTO SC_SystemeProduits(RefDimension,NomSysteme,typePresta,ligne,Quantite,formule,cte1,DateModif) values (7,'TCFH','MP',12,16,null,null,now());
</v>
      </c>
      <c r="CB55" t="str">
        <f t="shared" si="8"/>
        <v xml:space="preserve">INSERT INTO SC_SystemeProduits(RefDimension,NomSysteme,typePresta,ligne,Quantite,formule,cte1,DateModif) values (8,'TCFH','MP',12,18,null,null,now());
</v>
      </c>
      <c r="CE55" t="str">
        <f t="shared" si="9"/>
        <v xml:space="preserve">INSERT INTO SC_SystemeProduits(RefDimension,NomSysteme,typePresta,ligne,Quantite,formule,cte1,DateModif) values (9,'TCFH','MP',12,20,null,null,now());
</v>
      </c>
      <c r="CH55" t="str">
        <f t="shared" si="10"/>
        <v xml:space="preserve">INSERT INTO SC_SystemeProduits(RefDimension,NomSysteme,typePresta,ligne,Quantite,formule,cte1,DateModif) values (10,'TCFH','MP',12,24,null,null,now());
</v>
      </c>
      <c r="CK55" t="str">
        <f t="shared" si="11"/>
        <v xml:space="preserve">INSERT INTO SC_SystemeProduits(RefDimension,NomSysteme,typePresta,ligne,Quantite,formule,cte1,DateModif) values (11,'TCFH','MP',12,24,null,null,now());
</v>
      </c>
      <c r="CN55" t="str">
        <f t="shared" si="12"/>
        <v xml:space="preserve">INSERT INTO SC_SystemeProduits(RefDimension,NomSysteme,typePresta,ligne,Quantite,formule,cte1,DateModif) values (12,'TCFH','MP',12,28,null,null,now());
</v>
      </c>
      <c r="CQ55" t="str">
        <f t="shared" si="13"/>
        <v xml:space="preserve">INSERT INTO SC_SystemeProduits(RefDimension,NomSysteme,typePresta,ligne,Quantite,formule,cte1,DateModif) values (13,'TCFH','MP',12,28,null,null,now());
</v>
      </c>
      <c r="CT55" t="str">
        <f t="shared" si="14"/>
        <v xml:space="preserve">INSERT INTO SC_SystemeProduits(RefDimension,NomSysteme,typePresta,ligne,Quantite,formule,cte1,DateModif) values (14,'TCFH','MP',12,32,null,null,now());
</v>
      </c>
      <c r="CW55" t="str">
        <f t="shared" si="15"/>
        <v xml:space="preserve">INSERT INTO SC_SystemeProduits(RefDimension,NomSysteme,typePresta,ligne,Quantite,formule,cte1,DateModif) values (15,'TCFH','MP',12,36,null,null,now());
</v>
      </c>
      <c r="CZ55" t="str">
        <f t="shared" si="16"/>
        <v xml:space="preserve">INSERT INTO SC_SystemeProduits(RefDimension,NomSysteme,typePresta,ligne,Quantite,formule,cte1,DateModif) values (16,'TCFH','MP',12,36,null,null,now());
</v>
      </c>
      <c r="DC55" t="str">
        <f t="shared" si="17"/>
        <v xml:space="preserve">INSERT INTO SC_SystemeProduits(RefDimension,NomSysteme,typePresta,ligne,Quantite,formule,cte1,DateModif) values (17,'TCFH','MP',12,40,null,null,now());
</v>
      </c>
      <c r="DF55" t="str">
        <f t="shared" si="18"/>
        <v xml:space="preserve">INSERT INTO SC_SystemeProduits(RefDimension,NomSysteme,typePresta,ligne,Quantite,formule,cte1,DateModif) values (18,'TCFH','MP',12,40,null,null,now());
</v>
      </c>
    </row>
    <row r="56" spans="1:110" x14ac:dyDescent="0.3">
      <c r="A56" s="12">
        <f>VLOOKUP($C56,[1]MINIPELLE!$A$2:$K$291,11,0)</f>
        <v>2</v>
      </c>
      <c r="B56" t="s">
        <v>333</v>
      </c>
      <c r="C56" t="s">
        <v>215</v>
      </c>
      <c r="D56" t="s">
        <v>120</v>
      </c>
      <c r="E56">
        <f>[3]TCFH!E56</f>
        <v>4</v>
      </c>
      <c r="F56" s="14" t="s">
        <v>882</v>
      </c>
      <c r="G56" s="14" t="s">
        <v>911</v>
      </c>
      <c r="H56">
        <v>6</v>
      </c>
      <c r="K56">
        <v>8</v>
      </c>
      <c r="N56">
        <v>10</v>
      </c>
      <c r="Q56">
        <v>12</v>
      </c>
      <c r="T56">
        <v>14</v>
      </c>
      <c r="W56">
        <v>16</v>
      </c>
      <c r="Z56">
        <v>18</v>
      </c>
      <c r="AC56">
        <v>20</v>
      </c>
      <c r="AF56">
        <v>24</v>
      </c>
      <c r="AI56">
        <v>24</v>
      </c>
      <c r="AL56">
        <v>28</v>
      </c>
      <c r="AO56">
        <v>28</v>
      </c>
      <c r="AR56">
        <v>32</v>
      </c>
      <c r="AU56">
        <v>36</v>
      </c>
      <c r="AX56">
        <v>36</v>
      </c>
      <c r="BA56">
        <v>40</v>
      </c>
      <c r="BD56">
        <v>40</v>
      </c>
      <c r="BG56" t="str">
        <f t="shared" si="1"/>
        <v xml:space="preserve">INSERT INTO SC_SystemeProduits(RefDimension,NomSysteme,typePresta,ligne,Quantite,formule,cte1,DateModif) values (1,'TCFH','MP',2,null,'1*CTE1','SURFACE',now());
</v>
      </c>
      <c r="BJ56" t="str">
        <f t="shared" si="2"/>
        <v xml:space="preserve">INSERT INTO SC_SystemeProduits(RefDimension,NomSysteme,typePresta,ligne,Quantite,formule,cte1,DateModif) values (2,'TCFH','MP',2,6,null,null,now());
</v>
      </c>
      <c r="BM56" t="str">
        <f t="shared" si="3"/>
        <v xml:space="preserve">INSERT INTO SC_SystemeProduits(RefDimension,NomSysteme,typePresta,ligne,Quantite,formule,cte1,DateModif) values (3,'TCFH','MP',2,8,null,null,now());
</v>
      </c>
      <c r="BP56" t="str">
        <f t="shared" si="4"/>
        <v xml:space="preserve">INSERT INTO SC_SystemeProduits(RefDimension,NomSysteme,typePresta,ligne,Quantite,formule,cte1,DateModif) values (4,'TCFH','MP',2,10,null,null,now());
</v>
      </c>
      <c r="BS56" t="str">
        <f t="shared" si="5"/>
        <v xml:space="preserve">INSERT INTO SC_SystemeProduits(RefDimension,NomSysteme,typePresta,ligne,Quantite,formule,cte1,DateModif) values (5,'TCFH','MP',2,12,null,null,now());
</v>
      </c>
      <c r="BV56" t="str">
        <f t="shared" si="6"/>
        <v xml:space="preserve">INSERT INTO SC_SystemeProduits(RefDimension,NomSysteme,typePresta,ligne,Quantite,formule,cte1,DateModif) values (6,'TCFH','MP',2,14,null,null,now());
</v>
      </c>
      <c r="BY56" t="str">
        <f t="shared" si="7"/>
        <v xml:space="preserve">INSERT INTO SC_SystemeProduits(RefDimension,NomSysteme,typePresta,ligne,Quantite,formule,cte1,DateModif) values (7,'TCFH','MP',2,16,null,null,now());
</v>
      </c>
      <c r="CB56" t="str">
        <f t="shared" si="8"/>
        <v xml:space="preserve">INSERT INTO SC_SystemeProduits(RefDimension,NomSysteme,typePresta,ligne,Quantite,formule,cte1,DateModif) values (8,'TCFH','MP',2,18,null,null,now());
</v>
      </c>
      <c r="CE56" t="str">
        <f t="shared" si="9"/>
        <v xml:space="preserve">INSERT INTO SC_SystemeProduits(RefDimension,NomSysteme,typePresta,ligne,Quantite,formule,cte1,DateModif) values (9,'TCFH','MP',2,20,null,null,now());
</v>
      </c>
      <c r="CH56" t="str">
        <f t="shared" si="10"/>
        <v xml:space="preserve">INSERT INTO SC_SystemeProduits(RefDimension,NomSysteme,typePresta,ligne,Quantite,formule,cte1,DateModif) values (10,'TCFH','MP',2,24,null,null,now());
</v>
      </c>
      <c r="CK56" t="str">
        <f t="shared" si="11"/>
        <v xml:space="preserve">INSERT INTO SC_SystemeProduits(RefDimension,NomSysteme,typePresta,ligne,Quantite,formule,cte1,DateModif) values (11,'TCFH','MP',2,24,null,null,now());
</v>
      </c>
      <c r="CN56" t="str">
        <f t="shared" si="12"/>
        <v xml:space="preserve">INSERT INTO SC_SystemeProduits(RefDimension,NomSysteme,typePresta,ligne,Quantite,formule,cte1,DateModif) values (12,'TCFH','MP',2,28,null,null,now());
</v>
      </c>
      <c r="CQ56" t="str">
        <f t="shared" si="13"/>
        <v xml:space="preserve">INSERT INTO SC_SystemeProduits(RefDimension,NomSysteme,typePresta,ligne,Quantite,formule,cte1,DateModif) values (13,'TCFH','MP',2,28,null,null,now());
</v>
      </c>
      <c r="CT56" t="str">
        <f t="shared" si="14"/>
        <v xml:space="preserve">INSERT INTO SC_SystemeProduits(RefDimension,NomSysteme,typePresta,ligne,Quantite,formule,cte1,DateModif) values (14,'TCFH','MP',2,32,null,null,now());
</v>
      </c>
      <c r="CW56" t="str">
        <f t="shared" si="15"/>
        <v xml:space="preserve">INSERT INTO SC_SystemeProduits(RefDimension,NomSysteme,typePresta,ligne,Quantite,formule,cte1,DateModif) values (15,'TCFH','MP',2,36,null,null,now());
</v>
      </c>
      <c r="CZ56" t="str">
        <f t="shared" si="16"/>
        <v xml:space="preserve">INSERT INTO SC_SystemeProduits(RefDimension,NomSysteme,typePresta,ligne,Quantite,formule,cte1,DateModif) values (16,'TCFH','MP',2,36,null,null,now());
</v>
      </c>
      <c r="DC56" t="str">
        <f t="shared" si="17"/>
        <v xml:space="preserve">INSERT INTO SC_SystemeProduits(RefDimension,NomSysteme,typePresta,ligne,Quantite,formule,cte1,DateModif) values (17,'TCFH','MP',2,40,null,null,now());
</v>
      </c>
      <c r="DF56" t="str">
        <f t="shared" si="18"/>
        <v xml:space="preserve">INSERT INTO SC_SystemeProduits(RefDimension,NomSysteme,typePresta,ligne,Quantite,formule,cte1,DateModif) values (18,'TCFH','MP',2,40,null,null,now());
</v>
      </c>
    </row>
    <row r="57" spans="1:110" x14ac:dyDescent="0.3">
      <c r="A57" s="12">
        <f>VLOOKUP($C57,[1]MINIPELLE!$A$2:$K$291,11,0)</f>
        <v>3</v>
      </c>
      <c r="B57" t="s">
        <v>333</v>
      </c>
      <c r="C57" t="s">
        <v>238</v>
      </c>
      <c r="D57" t="s">
        <v>183</v>
      </c>
      <c r="E57">
        <f>[3]TCFH!E57</f>
        <v>1.6</v>
      </c>
      <c r="F57" s="14" t="s">
        <v>944</v>
      </c>
      <c r="G57" s="14" t="s">
        <v>911</v>
      </c>
      <c r="H57">
        <v>2.4000000000000004</v>
      </c>
      <c r="K57">
        <v>3.2</v>
      </c>
      <c r="N57">
        <v>4</v>
      </c>
      <c r="Q57">
        <v>4.8000000000000007</v>
      </c>
      <c r="T57">
        <v>5.6000000000000005</v>
      </c>
      <c r="W57">
        <v>6.4</v>
      </c>
      <c r="Z57">
        <v>7.2</v>
      </c>
      <c r="AC57">
        <v>8</v>
      </c>
      <c r="AF57">
        <v>9.6000000000000014</v>
      </c>
      <c r="AI57">
        <v>9.6000000000000014</v>
      </c>
      <c r="AL57">
        <v>11.200000000000001</v>
      </c>
      <c r="AO57">
        <v>11.200000000000001</v>
      </c>
      <c r="AR57">
        <v>12.8</v>
      </c>
      <c r="AU57">
        <v>14.4</v>
      </c>
      <c r="AX57">
        <v>14.4</v>
      </c>
      <c r="BA57">
        <v>16</v>
      </c>
      <c r="BD57">
        <v>16</v>
      </c>
      <c r="BG57" t="str">
        <f t="shared" si="1"/>
        <v xml:space="preserve">INSERT INTO SC_SystemeProduits(RefDimension,NomSysteme,typePresta,ligne,Quantite,formule,cte1,DateModif) values (1,'TCFH','MP',3,null,'0.4*CTE1','SURFACE',now());
</v>
      </c>
      <c r="BJ57" t="str">
        <f t="shared" si="2"/>
        <v xml:space="preserve">INSERT INTO SC_SystemeProduits(RefDimension,NomSysteme,typePresta,ligne,Quantite,formule,cte1,DateModif) values (2,'TCFH','MP',3,2.4,null,null,now());
</v>
      </c>
      <c r="BM57" t="str">
        <f t="shared" si="3"/>
        <v xml:space="preserve">INSERT INTO SC_SystemeProduits(RefDimension,NomSysteme,typePresta,ligne,Quantite,formule,cte1,DateModif) values (3,'TCFH','MP',3,3.2,null,null,now());
</v>
      </c>
      <c r="BP57" t="str">
        <f t="shared" si="4"/>
        <v xml:space="preserve">INSERT INTO SC_SystemeProduits(RefDimension,NomSysteme,typePresta,ligne,Quantite,formule,cte1,DateModif) values (4,'TCFH','MP',3,4,null,null,now());
</v>
      </c>
      <c r="BS57" t="str">
        <f t="shared" si="5"/>
        <v xml:space="preserve">INSERT INTO SC_SystemeProduits(RefDimension,NomSysteme,typePresta,ligne,Quantite,formule,cte1,DateModif) values (5,'TCFH','MP',3,4.8,null,null,now());
</v>
      </c>
      <c r="BV57" t="str">
        <f t="shared" si="6"/>
        <v xml:space="preserve">INSERT INTO SC_SystemeProduits(RefDimension,NomSysteme,typePresta,ligne,Quantite,formule,cte1,DateModif) values (6,'TCFH','MP',3,5.6,null,null,now());
</v>
      </c>
      <c r="BY57" t="str">
        <f t="shared" si="7"/>
        <v xml:space="preserve">INSERT INTO SC_SystemeProduits(RefDimension,NomSysteme,typePresta,ligne,Quantite,formule,cte1,DateModif) values (7,'TCFH','MP',3,6.4,null,null,now());
</v>
      </c>
      <c r="CB57" t="str">
        <f t="shared" si="8"/>
        <v xml:space="preserve">INSERT INTO SC_SystemeProduits(RefDimension,NomSysteme,typePresta,ligne,Quantite,formule,cte1,DateModif) values (8,'TCFH','MP',3,7.2,null,null,now());
</v>
      </c>
      <c r="CE57" t="str">
        <f t="shared" si="9"/>
        <v xml:space="preserve">INSERT INTO SC_SystemeProduits(RefDimension,NomSysteme,typePresta,ligne,Quantite,formule,cte1,DateModif) values (9,'TCFH','MP',3,8,null,null,now());
</v>
      </c>
      <c r="CH57" t="str">
        <f t="shared" si="10"/>
        <v xml:space="preserve">INSERT INTO SC_SystemeProduits(RefDimension,NomSysteme,typePresta,ligne,Quantite,formule,cte1,DateModif) values (10,'TCFH','MP',3,9.6,null,null,now());
</v>
      </c>
      <c r="CK57" t="str">
        <f t="shared" si="11"/>
        <v xml:space="preserve">INSERT INTO SC_SystemeProduits(RefDimension,NomSysteme,typePresta,ligne,Quantite,formule,cte1,DateModif) values (11,'TCFH','MP',3,9.6,null,null,now());
</v>
      </c>
      <c r="CN57" t="str">
        <f t="shared" si="12"/>
        <v xml:space="preserve">INSERT INTO SC_SystemeProduits(RefDimension,NomSysteme,typePresta,ligne,Quantite,formule,cte1,DateModif) values (12,'TCFH','MP',3,11.2,null,null,now());
</v>
      </c>
      <c r="CQ57" t="str">
        <f t="shared" si="13"/>
        <v xml:space="preserve">INSERT INTO SC_SystemeProduits(RefDimension,NomSysteme,typePresta,ligne,Quantite,formule,cte1,DateModif) values (13,'TCFH','MP',3,11.2,null,null,now());
</v>
      </c>
      <c r="CT57" t="str">
        <f t="shared" si="14"/>
        <v xml:space="preserve">INSERT INTO SC_SystemeProduits(RefDimension,NomSysteme,typePresta,ligne,Quantite,formule,cte1,DateModif) values (14,'TCFH','MP',3,12.8,null,null,now());
</v>
      </c>
      <c r="CW57" t="str">
        <f t="shared" si="15"/>
        <v xml:space="preserve">INSERT INTO SC_SystemeProduits(RefDimension,NomSysteme,typePresta,ligne,Quantite,formule,cte1,DateModif) values (15,'TCFH','MP',3,14.4,null,null,now());
</v>
      </c>
      <c r="CZ57" t="str">
        <f t="shared" si="16"/>
        <v xml:space="preserve">INSERT INTO SC_SystemeProduits(RefDimension,NomSysteme,typePresta,ligne,Quantite,formule,cte1,DateModif) values (16,'TCFH','MP',3,14.4,null,null,now());
</v>
      </c>
      <c r="DC57" t="str">
        <f t="shared" si="17"/>
        <v xml:space="preserve">INSERT INTO SC_SystemeProduits(RefDimension,NomSysteme,typePresta,ligne,Quantite,formule,cte1,DateModif) values (17,'TCFH','MP',3,16,null,null,now());
</v>
      </c>
      <c r="DF57" t="str">
        <f t="shared" si="18"/>
        <v xml:space="preserve">INSERT INTO SC_SystemeProduits(RefDimension,NomSysteme,typePresta,ligne,Quantite,formule,cte1,DateModif) values (18,'TCFH','MP',3,16,null,null,now());
</v>
      </c>
    </row>
    <row r="58" spans="1:110" x14ac:dyDescent="0.3">
      <c r="A58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21"/>
  <dimension ref="A1:DH23"/>
  <sheetViews>
    <sheetView workbookViewId="0">
      <selection activeCell="BG4" sqref="BG4:DF23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112" width="4.33203125" customWidth="1"/>
  </cols>
  <sheetData>
    <row r="1" spans="1:112" x14ac:dyDescent="0.3">
      <c r="A1" t="s">
        <v>901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14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(#DIM#,'#SYSTEME#','#TYPE#',#LIGNE#,#Q#,#FORMULE#,#CTE#,'LONGUEUR_BARRE_T',now());",CHAR(10))</f>
        <v xml:space="preserve">INSERT INTO SC_SystemeProduits(RefDimension,NomSysteme,typePresta,ligne,Quantite,formule,cte1,cte2,DateModif) values (#DIM#,'#SYSTEME#','#TYPE#',#LIGNE#,#Q#,#FORMULE#,#CTE#,'LONGUEUR_BARRE_T',now());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320</v>
      </c>
      <c r="AI2" t="s">
        <v>321</v>
      </c>
      <c r="AL2" t="s">
        <v>322</v>
      </c>
      <c r="AO2" t="s">
        <v>323</v>
      </c>
      <c r="AR2">
        <v>16</v>
      </c>
      <c r="AU2" t="s">
        <v>324</v>
      </c>
      <c r="AX2" t="s">
        <v>325</v>
      </c>
      <c r="BA2" t="s">
        <v>326</v>
      </c>
      <c r="BD2" t="s">
        <v>327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320</v>
      </c>
      <c r="CI2" s="14"/>
      <c r="CJ2" s="14"/>
      <c r="CK2" t="s">
        <v>321</v>
      </c>
      <c r="CL2" s="14"/>
      <c r="CM2" s="14"/>
      <c r="CN2" t="s">
        <v>322</v>
      </c>
      <c r="CO2" s="14"/>
      <c r="CP2" s="14"/>
      <c r="CQ2" t="s">
        <v>323</v>
      </c>
      <c r="CR2" s="14"/>
      <c r="CS2" s="14"/>
      <c r="CT2">
        <v>16</v>
      </c>
      <c r="CU2" s="14"/>
      <c r="CV2" s="14"/>
      <c r="CW2" t="s">
        <v>324</v>
      </c>
      <c r="CX2" s="14"/>
      <c r="CY2" s="14"/>
      <c r="CZ2" t="s">
        <v>325</v>
      </c>
      <c r="DA2" s="14"/>
      <c r="DB2" s="14"/>
      <c r="DC2" t="s">
        <v>326</v>
      </c>
      <c r="DD2" s="14"/>
      <c r="DE2" s="14"/>
      <c r="DF2" t="s">
        <v>327</v>
      </c>
      <c r="DG2" s="14"/>
      <c r="DH2" s="14"/>
    </row>
    <row r="3" spans="1:112" x14ac:dyDescent="0.3">
      <c r="D3" t="s">
        <v>277</v>
      </c>
      <c r="E3" t="s">
        <v>278</v>
      </c>
      <c r="F3" s="14" t="s">
        <v>819</v>
      </c>
      <c r="G3" s="14" t="s">
        <v>843</v>
      </c>
      <c r="H3" t="s">
        <v>278</v>
      </c>
      <c r="I3" s="14" t="s">
        <v>819</v>
      </c>
      <c r="J3" s="14" t="s">
        <v>843</v>
      </c>
      <c r="K3" t="s">
        <v>278</v>
      </c>
      <c r="L3" s="14" t="s">
        <v>819</v>
      </c>
      <c r="M3" s="14" t="s">
        <v>843</v>
      </c>
      <c r="N3" t="s">
        <v>278</v>
      </c>
      <c r="O3" s="14" t="s">
        <v>819</v>
      </c>
      <c r="P3" s="14" t="s">
        <v>843</v>
      </c>
      <c r="Q3" t="s">
        <v>278</v>
      </c>
      <c r="R3" s="14" t="s">
        <v>819</v>
      </c>
      <c r="S3" s="14" t="s">
        <v>843</v>
      </c>
      <c r="T3" t="s">
        <v>278</v>
      </c>
      <c r="U3" s="14" t="s">
        <v>819</v>
      </c>
      <c r="V3" s="14" t="s">
        <v>843</v>
      </c>
      <c r="W3" t="s">
        <v>278</v>
      </c>
      <c r="X3" s="14" t="s">
        <v>819</v>
      </c>
      <c r="Y3" s="14" t="s">
        <v>843</v>
      </c>
      <c r="Z3" t="s">
        <v>278</v>
      </c>
      <c r="AA3" s="14" t="s">
        <v>819</v>
      </c>
      <c r="AB3" s="14" t="s">
        <v>843</v>
      </c>
      <c r="AC3" t="s">
        <v>278</v>
      </c>
      <c r="AD3" s="14" t="s">
        <v>819</v>
      </c>
      <c r="AE3" s="14" t="s">
        <v>843</v>
      </c>
      <c r="AF3" t="s">
        <v>278</v>
      </c>
      <c r="AG3" s="14" t="s">
        <v>819</v>
      </c>
      <c r="AH3" s="14" t="s">
        <v>843</v>
      </c>
      <c r="AI3" t="s">
        <v>278</v>
      </c>
      <c r="AJ3" s="14" t="s">
        <v>819</v>
      </c>
      <c r="AK3" s="14" t="s">
        <v>843</v>
      </c>
      <c r="AL3" t="s">
        <v>278</v>
      </c>
      <c r="AM3" s="14" t="s">
        <v>819</v>
      </c>
      <c r="AN3" s="14" t="s">
        <v>843</v>
      </c>
      <c r="AO3" t="s">
        <v>278</v>
      </c>
      <c r="AP3" s="14" t="s">
        <v>819</v>
      </c>
      <c r="AQ3" s="14" t="s">
        <v>843</v>
      </c>
      <c r="AR3" t="s">
        <v>278</v>
      </c>
      <c r="AS3" s="14" t="s">
        <v>819</v>
      </c>
      <c r="AT3" s="14" t="s">
        <v>843</v>
      </c>
      <c r="AU3" t="s">
        <v>278</v>
      </c>
      <c r="AV3" s="14" t="s">
        <v>819</v>
      </c>
      <c r="AW3" s="14" t="s">
        <v>843</v>
      </c>
      <c r="AX3" t="s">
        <v>278</v>
      </c>
      <c r="AY3" s="14" t="s">
        <v>819</v>
      </c>
      <c r="AZ3" s="14" t="s">
        <v>843</v>
      </c>
      <c r="BA3" t="s">
        <v>278</v>
      </c>
      <c r="BB3" s="14" t="s">
        <v>819</v>
      </c>
      <c r="BC3" s="14" t="s">
        <v>843</v>
      </c>
      <c r="BD3" t="s">
        <v>278</v>
      </c>
      <c r="BE3" s="14" t="s">
        <v>819</v>
      </c>
      <c r="BF3" s="14" t="s">
        <v>843</v>
      </c>
      <c r="BH3" s="14"/>
      <c r="BI3" s="14"/>
      <c r="BK3" s="14"/>
      <c r="BL3" s="14"/>
    </row>
    <row r="4" spans="1:112" x14ac:dyDescent="0.3">
      <c r="A4" s="12">
        <f>VLOOKUP($C4,[1]MATIERES!$A$2:$K$379,11,0)</f>
        <v>279</v>
      </c>
      <c r="B4" t="s">
        <v>328</v>
      </c>
      <c r="C4" t="s">
        <v>688</v>
      </c>
      <c r="D4" t="s">
        <v>8</v>
      </c>
      <c r="H4">
        <v>1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(2,'PS1','MATIERE',279,1,null,null,now());
</v>
      </c>
      <c r="BM4" t="str">
        <f t="shared" si="0"/>
        <v/>
      </c>
      <c r="BP4" t="str">
        <f t="shared" si="0"/>
        <v/>
      </c>
      <c r="BS4" t="str">
        <f t="shared" si="0"/>
        <v/>
      </c>
      <c r="BV4" t="str">
        <f t="shared" si="0"/>
        <v/>
      </c>
      <c r="BY4" t="str">
        <f t="shared" si="0"/>
        <v/>
      </c>
      <c r="CB4" t="str">
        <f t="shared" si="0"/>
        <v/>
      </c>
      <c r="CE4" t="str">
        <f t="shared" si="0"/>
        <v/>
      </c>
      <c r="CH4" t="str">
        <f t="shared" si="0"/>
        <v/>
      </c>
      <c r="CK4" t="str">
        <f t="shared" si="0"/>
        <v/>
      </c>
      <c r="CN4" t="str">
        <f t="shared" si="0"/>
        <v/>
      </c>
      <c r="CQ4" t="str">
        <f t="shared" si="0"/>
        <v/>
      </c>
      <c r="CT4" t="str">
        <f t="shared" si="0"/>
        <v/>
      </c>
      <c r="CW4" t="str">
        <f t="shared" si="0"/>
        <v/>
      </c>
      <c r="CZ4" t="str">
        <f t="shared" si="0"/>
        <v/>
      </c>
      <c r="DC4" t="str">
        <f t="shared" si="0"/>
        <v/>
      </c>
      <c r="DF4" t="str">
        <f t="shared" si="0"/>
        <v/>
      </c>
    </row>
    <row r="5" spans="1:112" x14ac:dyDescent="0.3">
      <c r="A5" s="12">
        <f>VLOOKUP($C5,[1]MATIERES!$A$2:$K$379,11,0)</f>
        <v>280</v>
      </c>
      <c r="B5" t="s">
        <v>328</v>
      </c>
      <c r="C5" t="s">
        <v>689</v>
      </c>
      <c r="D5" t="s">
        <v>8</v>
      </c>
      <c r="K5">
        <v>1</v>
      </c>
      <c r="BG5" t="str">
        <f t="shared" ref="BG5:BG21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J5" t="str">
        <f t="shared" si="0"/>
        <v/>
      </c>
      <c r="BM5" t="str">
        <f t="shared" si="0"/>
        <v xml:space="preserve">INSERT INTO SC_SystemeProduits(RefDimension,NomSysteme,typePresta,ligne,Quantite,formule,cte1,DateModif) values (3,'PS1','MATIERE',280,1,null,null,now());
</v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2" x14ac:dyDescent="0.3">
      <c r="A6" s="12">
        <f>VLOOKUP($C6,[1]MATIERES!$A$2:$K$379,11,0)</f>
        <v>281</v>
      </c>
      <c r="B6" t="s">
        <v>328</v>
      </c>
      <c r="C6" t="s">
        <v>690</v>
      </c>
      <c r="D6" t="s">
        <v>8</v>
      </c>
      <c r="N6">
        <v>1</v>
      </c>
      <c r="BG6" t="str">
        <f t="shared" si="1"/>
        <v/>
      </c>
      <c r="BJ6" t="str">
        <f t="shared" si="0"/>
        <v/>
      </c>
      <c r="BM6" t="str">
        <f t="shared" si="0"/>
        <v/>
      </c>
      <c r="BP6" t="str">
        <f t="shared" si="0"/>
        <v xml:space="preserve">INSERT INTO SC_SystemeProduits(RefDimension,NomSysteme,typePresta,ligne,Quantite,formule,cte1,DateModif) values (4,'PS1','MATIERE',281,1,null,null,now());
</v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2" x14ac:dyDescent="0.3">
      <c r="A7" s="12">
        <f>VLOOKUP($C7,[1]MATIERES!$A$2:$K$379,11,0)</f>
        <v>282</v>
      </c>
      <c r="B7" t="s">
        <v>328</v>
      </c>
      <c r="C7" t="s">
        <v>691</v>
      </c>
      <c r="D7" t="s">
        <v>8</v>
      </c>
      <c r="Q7">
        <v>1</v>
      </c>
      <c r="BG7" t="str">
        <f t="shared" si="1"/>
        <v/>
      </c>
      <c r="BJ7" t="str">
        <f t="shared" si="0"/>
        <v/>
      </c>
      <c r="BM7" t="str">
        <f t="shared" si="0"/>
        <v/>
      </c>
      <c r="BP7" t="str">
        <f t="shared" si="0"/>
        <v/>
      </c>
      <c r="BS7" t="str">
        <f t="shared" si="0"/>
        <v xml:space="preserve">INSERT INTO SC_SystemeProduits(RefDimension,NomSysteme,typePresta,ligne,Quantite,formule,cte1,DateModif) values (5,'PS1','MATIERE',282,1,null,null,now());
</v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2" x14ac:dyDescent="0.3">
      <c r="A8" s="12">
        <f>VLOOKUP($C8,[1]MATIERES!$A$2:$K$379,11,0)</f>
        <v>283</v>
      </c>
      <c r="B8" t="s">
        <v>328</v>
      </c>
      <c r="C8" t="s">
        <v>692</v>
      </c>
      <c r="D8" t="s">
        <v>8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3">
      <c r="A9" s="12">
        <f>VLOOKUP($C9,[1]MATIERES!$A$2:$K$379,11,0)</f>
        <v>284</v>
      </c>
      <c r="B9" t="s">
        <v>328</v>
      </c>
      <c r="C9" t="s">
        <v>693</v>
      </c>
      <c r="D9" t="s">
        <v>8</v>
      </c>
      <c r="T9">
        <v>1</v>
      </c>
      <c r="BG9" t="str">
        <f t="shared" si="1"/>
        <v/>
      </c>
      <c r="BJ9" t="str">
        <f t="shared" ref="BJ9:BJ21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21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1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1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1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(6,'PS1','MATIERE',284,1,null,null,now());
</v>
      </c>
      <c r="BY9" t="str">
        <f t="shared" ref="BY9:BY21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1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1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1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1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1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1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1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1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1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12">
        <f>VLOOKUP($C10,[1]MATIERES!$A$2:$K$379,11,0)</f>
        <v>285</v>
      </c>
      <c r="B10" t="s">
        <v>328</v>
      </c>
      <c r="C10" t="s">
        <v>694</v>
      </c>
      <c r="D10" t="s">
        <v>8</v>
      </c>
      <c r="W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 xml:space="preserve">INSERT INTO SC_SystemeProduits(RefDimension,NomSysteme,typePresta,ligne,Quantite,formule,cte1,DateModif) values (7,'PS1','MATIERE',285,1,null,null,now());
</v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VLOOKUP($C11,[1]MATIERES!$A$2:$K$379,11,0)</f>
        <v>286</v>
      </c>
      <c r="B11" t="s">
        <v>328</v>
      </c>
      <c r="C11" t="s">
        <v>695</v>
      </c>
      <c r="D11" t="s">
        <v>8</v>
      </c>
      <c r="Z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 xml:space="preserve">INSERT INTO SC_SystemeProduits(RefDimension,NomSysteme,typePresta,ligne,Quantite,formule,cte1,DateModif) values (8,'PS1','MATIERE',286,1,null,null,now());
</v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12">
        <f>VLOOKUP($C12,[1]MATIERES!$A$2:$K$379,11,0)</f>
        <v>287</v>
      </c>
      <c r="B12" t="s">
        <v>328</v>
      </c>
      <c r="C12" t="s">
        <v>696</v>
      </c>
      <c r="D12" t="s">
        <v>8</v>
      </c>
      <c r="AC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 xml:space="preserve">INSERT INTO SC_SystemeProduits(RefDimension,NomSysteme,typePresta,ligne,Quantite,formule,cte1,DateModif) values (9,'PS1','MATIERE',287,1,null,null,now());
</v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12">
        <f>VLOOKUP($C13,[1]MATIERES!$A$2:$K$379,11,0)</f>
        <v>288</v>
      </c>
      <c r="B13" t="s">
        <v>328</v>
      </c>
      <c r="C13" t="s">
        <v>697</v>
      </c>
      <c r="D13" t="s">
        <v>8</v>
      </c>
      <c r="AF13">
        <v>1</v>
      </c>
      <c r="AI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 xml:space="preserve">INSERT INTO SC_SystemeProduits(RefDimension,NomSysteme,typePresta,ligne,Quantite,formule,cte1,DateModif) values (10,'PS1','MATIERE',288,1,null,null,now());
</v>
      </c>
      <c r="CK13" t="str">
        <f t="shared" si="11"/>
        <v xml:space="preserve">INSERT INTO SC_SystemeProduits(RefDimension,NomSysteme,typePresta,ligne,Quantite,formule,cte1,DateModif) values (11,'PS1','MATIERE',288,1,null,null,now());
</v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12">
        <f>VLOOKUP($C14,[1]MATIERES!$A$2:$K$379,11,0)</f>
        <v>289</v>
      </c>
      <c r="B14" t="s">
        <v>328</v>
      </c>
      <c r="C14" t="s">
        <v>698</v>
      </c>
      <c r="D14" t="s">
        <v>8</v>
      </c>
      <c r="AL14">
        <v>1</v>
      </c>
      <c r="AO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 xml:space="preserve">INSERT INTO SC_SystemeProduits(RefDimension,NomSysteme,typePresta,ligne,Quantite,formule,cte1,DateModif) values (12,'PS1','MATIERE',289,1,null,null,now());
</v>
      </c>
      <c r="CQ14" t="str">
        <f t="shared" si="13"/>
        <v xml:space="preserve">INSERT INTO SC_SystemeProduits(RefDimension,NomSysteme,typePresta,ligne,Quantite,formule,cte1,DateModif) values (13,'PS1','MATIERE',289,1,null,null,now());
</v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VLOOKUP($C15,[1]MATIERES!$A$2:$K$379,11,0)</f>
        <v>291</v>
      </c>
      <c r="B15" t="s">
        <v>328</v>
      </c>
      <c r="C15" t="s">
        <v>700</v>
      </c>
      <c r="D15" t="s">
        <v>8</v>
      </c>
      <c r="E15" s="21"/>
      <c r="F15" s="22"/>
      <c r="G15" s="22"/>
      <c r="H15" s="21"/>
      <c r="I15" s="22"/>
      <c r="J15" s="22"/>
      <c r="K15" s="21"/>
      <c r="L15" s="22"/>
      <c r="M15" s="22"/>
      <c r="N15" s="21"/>
      <c r="O15" s="22"/>
      <c r="P15" s="22"/>
      <c r="Q15" s="21"/>
      <c r="R15" s="22"/>
      <c r="S15" s="22"/>
      <c r="T15" s="21"/>
      <c r="U15" s="22"/>
      <c r="V15" s="22"/>
      <c r="W15" s="21"/>
      <c r="X15" s="22"/>
      <c r="Y15" s="22"/>
      <c r="Z15" s="21"/>
      <c r="AA15" s="22"/>
      <c r="AB15" s="22"/>
      <c r="AC15" s="21"/>
      <c r="AD15" s="22"/>
      <c r="AE15" s="22"/>
      <c r="AF15" s="21"/>
      <c r="AG15" s="22"/>
      <c r="AH15" s="22"/>
      <c r="AI15" s="21"/>
      <c r="AJ15" s="22"/>
      <c r="AK15" s="22"/>
      <c r="AL15" s="21"/>
      <c r="AM15" s="22"/>
      <c r="AN15" s="22"/>
      <c r="AO15" s="21"/>
      <c r="AP15" s="22"/>
      <c r="AQ15" s="22"/>
      <c r="AR15" s="21">
        <v>1</v>
      </c>
      <c r="AS15" s="22"/>
      <c r="AT15" s="22"/>
      <c r="AU15" s="21"/>
      <c r="AV15" s="22"/>
      <c r="AW15" s="22"/>
      <c r="AX15" s="21"/>
      <c r="AY15" s="22"/>
      <c r="AZ15" s="22"/>
      <c r="BA15" s="21"/>
      <c r="BB15" s="22"/>
      <c r="BC15" s="22"/>
      <c r="BD15" s="21"/>
      <c r="BE15" s="22"/>
      <c r="BF15" s="22"/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 xml:space="preserve">INSERT INTO SC_SystemeProduits(RefDimension,NomSysteme,typePresta,ligne,Quantite,formule,cte1,DateModif) values (14,'PS1','MATIERE',291,1,null,null,now());
</v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12">
        <f>VLOOKUP($C16,[1]MATIERES!$A$2:$K$379,11,0)</f>
        <v>292</v>
      </c>
      <c r="B16" t="s">
        <v>328</v>
      </c>
      <c r="C16" t="s">
        <v>701</v>
      </c>
      <c r="D16" t="s">
        <v>8</v>
      </c>
      <c r="AU16">
        <v>1</v>
      </c>
      <c r="AX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 xml:space="preserve">INSERT INTO SC_SystemeProduits(RefDimension,NomSysteme,typePresta,ligne,Quantite,formule,cte1,DateModif) values (15,'PS1','MATIERE',292,1,null,null,now());
</v>
      </c>
      <c r="CZ16" t="str">
        <f t="shared" si="16"/>
        <v xml:space="preserve">INSERT INTO SC_SystemeProduits(RefDimension,NomSysteme,typePresta,ligne,Quantite,formule,cte1,DateModif) values (16,'PS1','MATIERE',292,1,null,null,now());
</v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VLOOKUP($C17,[1]MATIERES!$A$2:$K$379,11,0)</f>
        <v>293</v>
      </c>
      <c r="B17" t="s">
        <v>328</v>
      </c>
      <c r="C17" t="s">
        <v>702</v>
      </c>
      <c r="D17" t="s">
        <v>8</v>
      </c>
      <c r="BA17">
        <v>1</v>
      </c>
      <c r="BD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 xml:space="preserve">INSERT INTO SC_SystemeProduits(RefDimension,NomSysteme,typePresta,ligne,Quantite,formule,cte1,DateModif) values (17,'PS1','MATIERE',293,1,null,null,now());
</v>
      </c>
      <c r="DF17" t="str">
        <f t="shared" si="18"/>
        <v xml:space="preserve">INSERT INTO SC_SystemeProduits(RefDimension,NomSysteme,typePresta,ligne,Quantite,formule,cte1,DateModif) values (18,'PS1','MATIERE',293,1,null,null,now());
</v>
      </c>
    </row>
    <row r="18" spans="1:110" x14ac:dyDescent="0.3"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12">
        <f>VLOOKUP($C19,[1]ATELIER!$A$2:$K$291,11,0)</f>
        <v>22</v>
      </c>
      <c r="B19" t="s">
        <v>331</v>
      </c>
      <c r="C19" t="s">
        <v>51</v>
      </c>
      <c r="D19" t="s">
        <v>8</v>
      </c>
      <c r="N19">
        <v>8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 xml:space="preserve">INSERT INTO SC_SystemeProduits(RefDimension,NomSysteme,typePresta,ligne,Quantite,formule,cte1,DateModif) values (4,'PS1','MOA',22,8,null,null,now());
</v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VLOOKUP($C22,[1]CHANTIER!$A$2:$K$291,11,0)</f>
        <v>32</v>
      </c>
      <c r="B22" t="s">
        <v>332</v>
      </c>
      <c r="C22" t="s">
        <v>148</v>
      </c>
      <c r="D22" t="s">
        <v>47</v>
      </c>
      <c r="H22">
        <v>3.06</v>
      </c>
      <c r="I22" s="14" t="s">
        <v>900</v>
      </c>
      <c r="J22" s="14" t="s">
        <v>860</v>
      </c>
      <c r="K22">
        <v>4.0599999999999996</v>
      </c>
      <c r="L22" s="14" t="s">
        <v>900</v>
      </c>
      <c r="M22" s="14" t="s">
        <v>860</v>
      </c>
      <c r="N22">
        <v>4.0599999999999996</v>
      </c>
      <c r="O22" s="14" t="s">
        <v>900</v>
      </c>
      <c r="P22" s="14" t="s">
        <v>860</v>
      </c>
      <c r="Q22">
        <v>9.18</v>
      </c>
      <c r="R22" s="14" t="s">
        <v>900</v>
      </c>
      <c r="S22" s="14" t="s">
        <v>860</v>
      </c>
      <c r="T22">
        <v>8.1199999999999992</v>
      </c>
      <c r="U22" s="14" t="s">
        <v>900</v>
      </c>
      <c r="V22" s="14" t="s">
        <v>860</v>
      </c>
      <c r="W22">
        <v>12.18</v>
      </c>
      <c r="X22" s="14" t="s">
        <v>900</v>
      </c>
      <c r="Y22" s="14" t="s">
        <v>860</v>
      </c>
      <c r="Z22">
        <v>12.18</v>
      </c>
      <c r="AA22" s="14" t="s">
        <v>900</v>
      </c>
      <c r="AB22" s="14" t="s">
        <v>860</v>
      </c>
      <c r="AC22">
        <v>16.239999999999998</v>
      </c>
      <c r="AD22" s="14" t="s">
        <v>900</v>
      </c>
      <c r="AE22" s="14" t="s">
        <v>860</v>
      </c>
      <c r="AF22">
        <v>18.18</v>
      </c>
      <c r="AG22" s="14" t="s">
        <v>900</v>
      </c>
      <c r="AH22" s="14" t="s">
        <v>862</v>
      </c>
      <c r="AL22">
        <v>16.12</v>
      </c>
      <c r="AM22" s="14" t="s">
        <v>900</v>
      </c>
      <c r="AN22" s="14" t="s">
        <v>863</v>
      </c>
      <c r="AO22">
        <v>21.18</v>
      </c>
      <c r="AP22" s="14" t="s">
        <v>900</v>
      </c>
      <c r="AQ22" s="14" t="s">
        <v>862</v>
      </c>
      <c r="AR22">
        <v>24.18</v>
      </c>
      <c r="AS22" s="14" t="s">
        <v>900</v>
      </c>
      <c r="AT22" s="14" t="s">
        <v>863</v>
      </c>
      <c r="AU22">
        <v>24.18</v>
      </c>
      <c r="AV22" s="14" t="s">
        <v>900</v>
      </c>
      <c r="AW22" s="14" t="s">
        <v>863</v>
      </c>
      <c r="AX22">
        <v>32.24</v>
      </c>
      <c r="AY22" s="14" t="s">
        <v>900</v>
      </c>
      <c r="AZ22" s="14" t="s">
        <v>863</v>
      </c>
      <c r="BA22">
        <v>36.270000000000003</v>
      </c>
      <c r="BB22" s="14" t="s">
        <v>900</v>
      </c>
      <c r="BC22" s="14" t="s">
        <v>863</v>
      </c>
      <c r="BD22">
        <v>32.24</v>
      </c>
      <c r="BE22" s="14" t="s">
        <v>900</v>
      </c>
      <c r="BF22" s="14" t="s">
        <v>863</v>
      </c>
      <c r="BG22" t="str">
        <f>IF(AND(E22="",F22=""),"",SUBSTITUTE(SUBSTITUTE(SUBSTITUTE(SUBSTITUTE(SUBSTITUTE(SUBSTITUTE(SUBSTITUTE($BH$1,"#SYSTEME#",$A$1),"#DIM#",E$1),"#TYPE#",$B22),"#LIGNE#",$A22),"#Q#",IF(F22="",SUBSTITUTE(E22,",","."),"null")),"#FORMULE#",IF(F22="","null",CONCATENATE("'",F22,"'"))),"#CTE#",IF(G22="","null",CONCATENATE("'",G22,"'"))))</f>
        <v/>
      </c>
      <c r="BJ22" t="str">
        <f t="shared" ref="BJ22:DF22" si="19">IF(AND(H22="",I22=""),"",SUBSTITUTE(SUBSTITUTE(SUBSTITUTE(SUBSTITUTE(SUBSTITUTE(SUBSTITUTE(SUBSTITUTE($BH$1,"#SYSTEME#",$A$1),"#DIM#",H$1),"#TYPE#",$B22),"#LIGNE#",$A22),"#Q#",IF(I22="",SUBSTITUTE(H22,",","."),"null")),"#FORMULE#",IF(I22="","null",CONCATENATE("'",I22,"'"))),"#CTE#",IF(J22="","null",CONCATENATE("'",J22,"'"))))</f>
        <v xml:space="preserve">INSERT INTO SC_SystemeProduits(RefDimension,NomSysteme,typePresta,ligne,Quantite,formule,cte1,cte2,DateModif) values (2,'PS1','MOC',32,null,'CTE1*CTE2','NB_BARRE_T40','LONGUEUR_BARRE_T',now());
</v>
      </c>
      <c r="BM22" t="str">
        <f t="shared" si="19"/>
        <v xml:space="preserve">INSERT INTO SC_SystemeProduits(RefDimension,NomSysteme,typePresta,ligne,Quantite,formule,cte1,cte2,DateModif) values (3,'PS1','MOC',32,null,'CTE1*CTE2','NB_BARRE_T40','LONGUEUR_BARRE_T',now());
</v>
      </c>
      <c r="BP22" t="str">
        <f t="shared" si="19"/>
        <v xml:space="preserve">INSERT INTO SC_SystemeProduits(RefDimension,NomSysteme,typePresta,ligne,Quantite,formule,cte1,cte2,DateModif) values (4,'PS1','MOC',32,null,'CTE1*CTE2','NB_BARRE_T40','LONGUEUR_BARRE_T',now());
</v>
      </c>
      <c r="BS22" t="str">
        <f t="shared" si="19"/>
        <v xml:space="preserve">INSERT INTO SC_SystemeProduits(RefDimension,NomSysteme,typePresta,ligne,Quantite,formule,cte1,cte2,DateModif) values (5,'PS1','MOC',32,null,'CTE1*CTE2','NB_BARRE_T40','LONGUEUR_BARRE_T',now());
</v>
      </c>
      <c r="BV22" t="str">
        <f t="shared" si="19"/>
        <v xml:space="preserve">INSERT INTO SC_SystemeProduits(RefDimension,NomSysteme,typePresta,ligne,Quantite,formule,cte1,cte2,DateModif) values (6,'PS1','MOC',32,null,'CTE1*CTE2','NB_BARRE_T40','LONGUEUR_BARRE_T',now());
</v>
      </c>
      <c r="BY22" t="str">
        <f t="shared" si="19"/>
        <v xml:space="preserve">INSERT INTO SC_SystemeProduits(RefDimension,NomSysteme,typePresta,ligne,Quantite,formule,cte1,cte2,DateModif) values (7,'PS1','MOC',32,null,'CTE1*CTE2','NB_BARRE_T40','LONGUEUR_BARRE_T',now());
</v>
      </c>
      <c r="CB22" t="str">
        <f t="shared" si="19"/>
        <v xml:space="preserve">INSERT INTO SC_SystemeProduits(RefDimension,NomSysteme,typePresta,ligne,Quantite,formule,cte1,cte2,DateModif) values (8,'PS1','MOC',32,null,'CTE1*CTE2','NB_BARRE_T40','LONGUEUR_BARRE_T',now());
</v>
      </c>
      <c r="CE22" t="str">
        <f t="shared" si="19"/>
        <v xml:space="preserve">INSERT INTO SC_SystemeProduits(RefDimension,NomSysteme,typePresta,ligne,Quantite,formule,cte1,cte2,DateModif) values (9,'PS1','MOC',32,null,'CTE1*CTE2','NB_BARRE_T40','LONGUEUR_BARRE_T',now());
</v>
      </c>
      <c r="CH22" t="str">
        <f t="shared" si="19"/>
        <v xml:space="preserve">INSERT INTO SC_SystemeProduits(RefDimension,NomSysteme,typePresta,ligne,Quantite,formule,cte1,cte2,DateModif) values (10,'PS1','MOC',32,null,'CTE1*CTE2','NB_BARRE_T45','LONGUEUR_BARRE_T',now());
</v>
      </c>
      <c r="CK22" t="str">
        <f t="shared" si="19"/>
        <v/>
      </c>
      <c r="CN22" t="str">
        <f t="shared" si="19"/>
        <v xml:space="preserve">INSERT INTO SC_SystemeProduits(RefDimension,NomSysteme,typePresta,ligne,Quantite,formule,cte1,cte2,DateModif) values (12,'PS1','MOC',32,null,'CTE1*CTE2','NB_BARRE_T50','LONGUEUR_BARRE_T',now());
</v>
      </c>
      <c r="CQ22" t="str">
        <f t="shared" si="19"/>
        <v xml:space="preserve">INSERT INTO SC_SystemeProduits(RefDimension,NomSysteme,typePresta,ligne,Quantite,formule,cte1,cte2,DateModif) values (13,'PS1','MOC',32,null,'CTE1*CTE2','NB_BARRE_T45','LONGUEUR_BARRE_T',now());
</v>
      </c>
      <c r="CT22" t="str">
        <f t="shared" si="19"/>
        <v xml:space="preserve">INSERT INTO SC_SystemeProduits(RefDimension,NomSysteme,typePresta,ligne,Quantite,formule,cte1,cte2,DateModif) values (14,'PS1','MOC',32,null,'CTE1*CTE2','NB_BARRE_T50','LONGUEUR_BARRE_T',now());
</v>
      </c>
      <c r="CW22" t="str">
        <f t="shared" si="19"/>
        <v xml:space="preserve">INSERT INTO SC_SystemeProduits(RefDimension,NomSysteme,typePresta,ligne,Quantite,formule,cte1,cte2,DateModif) values (15,'PS1','MOC',32,null,'CTE1*CTE2','NB_BARRE_T50','LONGUEUR_BARRE_T',now());
</v>
      </c>
      <c r="CZ22" t="str">
        <f t="shared" si="19"/>
        <v xml:space="preserve">INSERT INTO SC_SystemeProduits(RefDimension,NomSysteme,typePresta,ligne,Quantite,formule,cte1,cte2,DateModif) values (16,'PS1','MOC',32,null,'CTE1*CTE2','NB_BARRE_T50','LONGUEUR_BARRE_T',now());
</v>
      </c>
      <c r="DC22" t="str">
        <f t="shared" si="19"/>
        <v xml:space="preserve">INSERT INTO SC_SystemeProduits(RefDimension,NomSysteme,typePresta,ligne,Quantite,formule,cte1,cte2,DateModif) values (17,'PS1','MOC',32,null,'CTE1*CTE2','NB_BARRE_T50','LONGUEUR_BARRE_T',now());
</v>
      </c>
      <c r="DF22" t="str">
        <f t="shared" si="19"/>
        <v xml:space="preserve">INSERT INTO SC_SystemeProduits(RefDimension,NomSysteme,typePresta,ligne,Quantite,formule,cte1,cte2,DateModif) values (18,'PS1','MOC',32,null,'CTE1*CTE2','NB_BARRE_T50','LONGUEUR_BARRE_T',now());
</v>
      </c>
    </row>
    <row r="23" spans="1:110" x14ac:dyDescent="0.3">
      <c r="A23" s="12">
        <f>VLOOKUP($C23,[1]CHANTIER!$A$2:$K$291,11,0)</f>
        <v>35</v>
      </c>
      <c r="B23" t="s">
        <v>332</v>
      </c>
      <c r="C23" t="s">
        <v>155</v>
      </c>
      <c r="D23" t="s">
        <v>8</v>
      </c>
      <c r="H23">
        <v>6</v>
      </c>
      <c r="K23">
        <v>8</v>
      </c>
      <c r="Q23">
        <v>12</v>
      </c>
      <c r="T23">
        <v>4</v>
      </c>
      <c r="W23">
        <v>16</v>
      </c>
      <c r="Z23">
        <v>8</v>
      </c>
      <c r="AC23">
        <v>20</v>
      </c>
      <c r="AF23">
        <v>24</v>
      </c>
      <c r="AL23">
        <v>8</v>
      </c>
      <c r="AO23">
        <v>28</v>
      </c>
      <c r="AR23">
        <v>32</v>
      </c>
      <c r="AU23">
        <v>16</v>
      </c>
      <c r="BD23">
        <v>40</v>
      </c>
      <c r="BG23" t="str">
        <f>IF(AND(E23="",F23=""),"",SUBSTITUTE(SUBSTITUTE(SUBSTITUTE(SUBSTITUTE(SUBSTITUTE(SUBSTITUTE(SUBSTITUTE($BG$1,"#SYSTEME#",$A$1),"#DIM#",E$1),"#TYPE#",$B23),"#LIGNE#",$A23),"#Q#",IF(F23="",SUBSTITUTE(E23,",","."),"null")),"#FORMULE#",IF(F23="","null",CONCATENATE("'",F23,"'"))),"#CTE#",IF(G23="","null",CONCATENATE("'",G23,"'"))))</f>
        <v/>
      </c>
      <c r="BJ23" t="str">
        <f t="shared" ref="BJ23:DF23" si="20">IF(AND(H23="",I23=""),"",SUBSTITUTE(SUBSTITUTE(SUBSTITUTE(SUBSTITUTE(SUBSTITUTE(SUBSTITUTE(SUBSTITUTE($BG$1,"#SYSTEME#",$A$1),"#DIM#",H$1),"#TYPE#",$B23),"#LIGNE#",$A23),"#Q#",IF(I23="",SUBSTITUTE(H23,",","."),"null")),"#FORMULE#",IF(I23="","null",CONCATENATE("'",I23,"'"))),"#CTE#",IF(J23="","null",CONCATENATE("'",J23,"'"))))</f>
        <v xml:space="preserve">INSERT INTO SC_SystemeProduits(RefDimension,NomSysteme,typePresta,ligne,Quantite,formule,cte1,DateModif) values (2,'PS1','MOC',35,6,null,null,now());
</v>
      </c>
      <c r="BM23" t="str">
        <f t="shared" si="20"/>
        <v xml:space="preserve">INSERT INTO SC_SystemeProduits(RefDimension,NomSysteme,typePresta,ligne,Quantite,formule,cte1,DateModif) values (3,'PS1','MOC',35,8,null,null,now());
</v>
      </c>
      <c r="BP23" t="str">
        <f t="shared" si="20"/>
        <v/>
      </c>
      <c r="BS23" t="str">
        <f t="shared" si="20"/>
        <v xml:space="preserve">INSERT INTO SC_SystemeProduits(RefDimension,NomSysteme,typePresta,ligne,Quantite,formule,cte1,DateModif) values (5,'PS1','MOC',35,12,null,null,now());
</v>
      </c>
      <c r="BV23" t="str">
        <f t="shared" si="20"/>
        <v xml:space="preserve">INSERT INTO SC_SystemeProduits(RefDimension,NomSysteme,typePresta,ligne,Quantite,formule,cte1,DateModif) values (6,'PS1','MOC',35,4,null,null,now());
</v>
      </c>
      <c r="BY23" t="str">
        <f t="shared" si="20"/>
        <v xml:space="preserve">INSERT INTO SC_SystemeProduits(RefDimension,NomSysteme,typePresta,ligne,Quantite,formule,cte1,DateModif) values (7,'PS1','MOC',35,16,null,null,now());
</v>
      </c>
      <c r="CB23" t="str">
        <f t="shared" si="20"/>
        <v xml:space="preserve">INSERT INTO SC_SystemeProduits(RefDimension,NomSysteme,typePresta,ligne,Quantite,formule,cte1,DateModif) values (8,'PS1','MOC',35,8,null,null,now());
</v>
      </c>
      <c r="CE23" t="str">
        <f t="shared" si="20"/>
        <v xml:space="preserve">INSERT INTO SC_SystemeProduits(RefDimension,NomSysteme,typePresta,ligne,Quantite,formule,cte1,DateModif) values (9,'PS1','MOC',35,20,null,null,now());
</v>
      </c>
      <c r="CH23" t="str">
        <f t="shared" si="20"/>
        <v xml:space="preserve">INSERT INTO SC_SystemeProduits(RefDimension,NomSysteme,typePresta,ligne,Quantite,formule,cte1,DateModif) values (10,'PS1','MOC',35,24,null,null,now());
</v>
      </c>
      <c r="CK23" t="str">
        <f t="shared" si="20"/>
        <v/>
      </c>
      <c r="CN23" t="str">
        <f t="shared" si="20"/>
        <v xml:space="preserve">INSERT INTO SC_SystemeProduits(RefDimension,NomSysteme,typePresta,ligne,Quantite,formule,cte1,DateModif) values (12,'PS1','MOC',35,8,null,null,now());
</v>
      </c>
      <c r="CQ23" t="str">
        <f t="shared" si="20"/>
        <v xml:space="preserve">INSERT INTO SC_SystemeProduits(RefDimension,NomSysteme,typePresta,ligne,Quantite,formule,cte1,DateModif) values (13,'PS1','MOC',35,28,null,null,now());
</v>
      </c>
      <c r="CT23" t="str">
        <f t="shared" si="20"/>
        <v xml:space="preserve">INSERT INTO SC_SystemeProduits(RefDimension,NomSysteme,typePresta,ligne,Quantite,formule,cte1,DateModif) values (14,'PS1','MOC',35,32,null,null,now());
</v>
      </c>
      <c r="CW23" t="str">
        <f t="shared" si="20"/>
        <v xml:space="preserve">INSERT INTO SC_SystemeProduits(RefDimension,NomSysteme,typePresta,ligne,Quantite,formule,cte1,DateModif) values (15,'PS1','MOC',35,16,null,null,now());
</v>
      </c>
      <c r="CZ23" t="str">
        <f t="shared" si="20"/>
        <v/>
      </c>
      <c r="DC23" t="str">
        <f t="shared" si="20"/>
        <v/>
      </c>
      <c r="DF23" t="str">
        <f t="shared" si="20"/>
        <v xml:space="preserve">INSERT INTO SC_SystemeProduits(RefDimension,NomSysteme,typePresta,ligne,Quantite,formule,cte1,DateModif) values (18,'PS1','MOC',35,40,null,null,now());
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7"/>
  <dimension ref="A1:EW23"/>
  <sheetViews>
    <sheetView topLeftCell="AR1" workbookViewId="0">
      <selection activeCell="BG4" sqref="BG4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53" x14ac:dyDescent="0.3">
      <c r="A1" t="s">
        <v>864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53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320</v>
      </c>
      <c r="AI2" t="s">
        <v>321</v>
      </c>
      <c r="AL2" t="s">
        <v>322</v>
      </c>
      <c r="AO2" t="s">
        <v>323</v>
      </c>
      <c r="AR2">
        <v>16</v>
      </c>
      <c r="AU2" t="s">
        <v>324</v>
      </c>
      <c r="AX2" t="s">
        <v>325</v>
      </c>
      <c r="BA2" t="s">
        <v>326</v>
      </c>
      <c r="BD2" t="s">
        <v>327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320</v>
      </c>
      <c r="CI2" s="14"/>
      <c r="CJ2" s="14"/>
      <c r="CK2" t="s">
        <v>321</v>
      </c>
      <c r="CL2" s="14"/>
      <c r="CM2" s="14"/>
      <c r="CN2" t="s">
        <v>322</v>
      </c>
      <c r="CO2" s="14"/>
      <c r="CP2" s="14"/>
      <c r="CQ2" t="s">
        <v>323</v>
      </c>
      <c r="CR2" s="14"/>
      <c r="CS2" s="14"/>
      <c r="CT2">
        <v>16</v>
      </c>
      <c r="CU2" s="14"/>
      <c r="CV2" s="14"/>
      <c r="CW2" t="s">
        <v>324</v>
      </c>
      <c r="CX2" s="14"/>
      <c r="CY2" s="14"/>
      <c r="CZ2" t="s">
        <v>325</v>
      </c>
      <c r="DA2" s="14"/>
      <c r="DB2" s="14"/>
      <c r="DC2" t="s">
        <v>326</v>
      </c>
      <c r="DD2" s="14"/>
      <c r="DE2" s="14"/>
      <c r="DF2" t="s">
        <v>327</v>
      </c>
      <c r="DG2" s="14"/>
      <c r="DH2" s="14"/>
    </row>
    <row r="3" spans="1:153" x14ac:dyDescent="0.3">
      <c r="D3" t="s">
        <v>277</v>
      </c>
      <c r="E3" t="s">
        <v>278</v>
      </c>
      <c r="F3" s="14" t="s">
        <v>819</v>
      </c>
      <c r="G3" s="14" t="s">
        <v>843</v>
      </c>
      <c r="H3" t="s">
        <v>278</v>
      </c>
      <c r="I3" s="14" t="s">
        <v>819</v>
      </c>
      <c r="J3" s="14" t="s">
        <v>843</v>
      </c>
      <c r="K3" t="s">
        <v>278</v>
      </c>
      <c r="L3" s="14" t="s">
        <v>819</v>
      </c>
      <c r="M3" s="14" t="s">
        <v>843</v>
      </c>
      <c r="N3" t="s">
        <v>278</v>
      </c>
      <c r="O3" s="14" t="s">
        <v>819</v>
      </c>
      <c r="P3" s="14" t="s">
        <v>843</v>
      </c>
      <c r="Q3" t="s">
        <v>278</v>
      </c>
      <c r="R3" s="14" t="s">
        <v>819</v>
      </c>
      <c r="S3" s="14" t="s">
        <v>843</v>
      </c>
      <c r="T3" t="s">
        <v>278</v>
      </c>
      <c r="U3" s="14" t="s">
        <v>819</v>
      </c>
      <c r="V3" s="14" t="s">
        <v>843</v>
      </c>
      <c r="W3" t="s">
        <v>278</v>
      </c>
      <c r="X3" s="14" t="s">
        <v>819</v>
      </c>
      <c r="Y3" s="14" t="s">
        <v>843</v>
      </c>
      <c r="Z3" t="s">
        <v>278</v>
      </c>
      <c r="AA3" s="14" t="s">
        <v>819</v>
      </c>
      <c r="AB3" s="14" t="s">
        <v>843</v>
      </c>
      <c r="AC3" t="s">
        <v>278</v>
      </c>
      <c r="AD3" s="14" t="s">
        <v>819</v>
      </c>
      <c r="AE3" s="14" t="s">
        <v>843</v>
      </c>
      <c r="AF3" t="s">
        <v>278</v>
      </c>
      <c r="AG3" s="14" t="s">
        <v>819</v>
      </c>
      <c r="AH3" s="14" t="s">
        <v>843</v>
      </c>
      <c r="AI3" t="s">
        <v>278</v>
      </c>
      <c r="AJ3" s="14" t="s">
        <v>819</v>
      </c>
      <c r="AK3" s="14" t="s">
        <v>843</v>
      </c>
      <c r="AL3" t="s">
        <v>278</v>
      </c>
      <c r="AM3" s="14" t="s">
        <v>819</v>
      </c>
      <c r="AN3" s="14" t="s">
        <v>843</v>
      </c>
      <c r="AO3" t="s">
        <v>278</v>
      </c>
      <c r="AP3" s="14" t="s">
        <v>819</v>
      </c>
      <c r="AQ3" s="14" t="s">
        <v>843</v>
      </c>
      <c r="AR3" t="s">
        <v>278</v>
      </c>
      <c r="AS3" s="14" t="s">
        <v>819</v>
      </c>
      <c r="AT3" s="14" t="s">
        <v>843</v>
      </c>
      <c r="AU3" t="s">
        <v>278</v>
      </c>
      <c r="AV3" s="14" t="s">
        <v>819</v>
      </c>
      <c r="AW3" s="14" t="s">
        <v>843</v>
      </c>
      <c r="AX3" t="s">
        <v>278</v>
      </c>
      <c r="AY3" s="14" t="s">
        <v>819</v>
      </c>
      <c r="AZ3" s="14" t="s">
        <v>843</v>
      </c>
      <c r="BA3" t="s">
        <v>278</v>
      </c>
      <c r="BB3" s="14" t="s">
        <v>819</v>
      </c>
      <c r="BC3" s="14" t="s">
        <v>843</v>
      </c>
      <c r="BD3" t="s">
        <v>278</v>
      </c>
      <c r="BE3" s="14" t="s">
        <v>819</v>
      </c>
      <c r="BF3" s="14" t="s">
        <v>843</v>
      </c>
    </row>
    <row r="4" spans="1:153" x14ac:dyDescent="0.3">
      <c r="A4" s="12">
        <f>VLOOKUP($C4,[1]MATIERES!$A$2:$K$379,11,0)</f>
        <v>66</v>
      </c>
      <c r="B4" t="s">
        <v>328</v>
      </c>
      <c r="C4" t="s">
        <v>368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10.4</v>
      </c>
      <c r="AI4">
        <v>10.4</v>
      </c>
      <c r="AL4">
        <v>10.4</v>
      </c>
      <c r="AO4">
        <v>10.4</v>
      </c>
      <c r="AR4">
        <v>10.4</v>
      </c>
      <c r="AU4">
        <v>10.4</v>
      </c>
      <c r="AX4">
        <v>10.4</v>
      </c>
      <c r="BA4">
        <v>10.4</v>
      </c>
      <c r="BD4">
        <v>10.4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(1,'FV1','MATIERE',66,5.2,null,null,now());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(2,'FV1','MATIERE',66,5.2,null,null,now());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(3,'FV1','MATIERE',66,5.2,null,null,now());
</v>
      </c>
      <c r="BP4" t="str">
        <f t="shared" si="0"/>
        <v xml:space="preserve">INSERT INTO SC_SystemeProduits(RefDimension,NomSysteme,typePresta,ligne,Quantite,formule,cte1,DateModif) values (4,'FV1','MATIERE',66,5.2,null,null,now());
</v>
      </c>
      <c r="BS4" t="str">
        <f t="shared" si="0"/>
        <v xml:space="preserve">INSERT INTO SC_SystemeProduits(RefDimension,NomSysteme,typePresta,ligne,Quantite,formule,cte1,DateModif) values (5,'FV1','MATIERE',66,5.2,null,null,now());
</v>
      </c>
      <c r="BV4" t="str">
        <f t="shared" si="0"/>
        <v xml:space="preserve">INSERT INTO SC_SystemeProduits(RefDimension,NomSysteme,typePresta,ligne,Quantite,formule,cte1,DateModif) values (6,'FV1','MATIERE',66,5.2,null,null,now());
</v>
      </c>
      <c r="BY4" t="str">
        <f t="shared" si="0"/>
        <v xml:space="preserve">INSERT INTO SC_SystemeProduits(RefDimension,NomSysteme,typePresta,ligne,Quantite,formule,cte1,DateModif) values (7,'FV1','MATIERE',66,5.2,null,null,now());
</v>
      </c>
      <c r="CB4" t="str">
        <f t="shared" si="0"/>
        <v xml:space="preserve">INSERT INTO SC_SystemeProduits(RefDimension,NomSysteme,typePresta,ligne,Quantite,formule,cte1,DateModif) values (8,'FV1','MATIERE',66,5.2,null,null,now());
</v>
      </c>
      <c r="CE4" t="str">
        <f t="shared" si="0"/>
        <v xml:space="preserve">INSERT INTO SC_SystemeProduits(RefDimension,NomSysteme,typePresta,ligne,Quantite,formule,cte1,DateModif) values (9,'FV1','MATIERE',66,5.2,null,null,now());
</v>
      </c>
      <c r="CH4" t="str">
        <f t="shared" si="0"/>
        <v xml:space="preserve">INSERT INTO SC_SystemeProduits(RefDimension,NomSysteme,typePresta,ligne,Quantite,formule,cte1,DateModif) values (10,'FV1','MATIERE',66,10.4,null,null,now());
</v>
      </c>
      <c r="CK4" t="str">
        <f t="shared" si="0"/>
        <v xml:space="preserve">INSERT INTO SC_SystemeProduits(RefDimension,NomSysteme,typePresta,ligne,Quantite,formule,cte1,DateModif) values (11,'FV1','MATIERE',66,10.4,null,null,now());
</v>
      </c>
      <c r="CN4" t="str">
        <f t="shared" si="0"/>
        <v xml:space="preserve">INSERT INTO SC_SystemeProduits(RefDimension,NomSysteme,typePresta,ligne,Quantite,formule,cte1,DateModif) values (12,'FV1','MATIERE',66,10.4,null,null,now());
</v>
      </c>
      <c r="CQ4" t="str">
        <f t="shared" si="0"/>
        <v xml:space="preserve">INSERT INTO SC_SystemeProduits(RefDimension,NomSysteme,typePresta,ligne,Quantite,formule,cte1,DateModif) values (13,'FV1','MATIERE',66,10.4,null,null,now());
</v>
      </c>
      <c r="CT4" t="str">
        <f t="shared" si="0"/>
        <v xml:space="preserve">INSERT INTO SC_SystemeProduits(RefDimension,NomSysteme,typePresta,ligne,Quantite,formule,cte1,DateModif) values (14,'FV1','MATIERE',66,10.4,null,null,now());
</v>
      </c>
      <c r="CW4" t="str">
        <f t="shared" si="0"/>
        <v xml:space="preserve">INSERT INTO SC_SystemeProduits(RefDimension,NomSysteme,typePresta,ligne,Quantite,formule,cte1,DateModif) values (15,'FV1','MATIERE',66,10.4,null,null,now());
</v>
      </c>
      <c r="CZ4" t="str">
        <f t="shared" si="0"/>
        <v xml:space="preserve">INSERT INTO SC_SystemeProduits(RefDimension,NomSysteme,typePresta,ligne,Quantite,formule,cte1,DateModif) values (16,'FV1','MATIERE',66,10.4,null,null,now());
</v>
      </c>
      <c r="DC4" t="str">
        <f t="shared" si="0"/>
        <v xml:space="preserve">INSERT INTO SC_SystemeProduits(RefDimension,NomSysteme,typePresta,ligne,Quantite,formule,cte1,DateModif) values (17,'FV1','MATIERE',66,10.4,null,null,now());
</v>
      </c>
      <c r="DF4" t="str">
        <f t="shared" si="0"/>
        <v xml:space="preserve">INSERT INTO SC_SystemeProduits(RefDimension,NomSysteme,typePresta,ligne,Quantite,formule,cte1,DateModif) values (18,'FV1','MATIERE',66,10.4,null,null,now());
</v>
      </c>
      <c r="ER4" t="str">
        <f t="shared" ref="ER4:EW11" si="1">IF(AND(CP4="",CQ4=""),"",SUBSTITUTE(SUBSTITUTE(SUBSTITUTE(SUBSTITUTE(SUBSTITUTE(SUBSTITUTE($BG$1,"#DIM#",CP$1),"#TYPE#",$B4),"#LIGNE#",$A4),"#Q#",IF(CQ4="",SUBSTITUTE(CP4,",","."),"null")),"#FORMULE#",IF(CQ4="","null",CONCATENATE("'",CQ4,"'"))),"#CTE#",IF(CR4="","null",CONCATENATE("'",CR4,"'"))))</f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(13,'FV1','MATIERE',66,10.4,null,null,now());
',null,now());
</v>
      </c>
      <c r="ES4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(13.'FV1'.'MATIERE'.66.10.4.null.null.now());
,null,null,now());
</v>
      </c>
      <c r="ET4" t="str">
        <f t="shared" si="1"/>
        <v/>
      </c>
      <c r="EU4" t="str">
        <f t="shared" si="1"/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(14,'FV1','MATIERE',66,10.4,null,null,now());
',null,now());
</v>
      </c>
      <c r="EV4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(14.'FV1'.'MATIERE'.66.10.4.null.null.now());
,null,null,now());
</v>
      </c>
      <c r="EW4" t="str">
        <f t="shared" si="1"/>
        <v/>
      </c>
    </row>
    <row r="5" spans="1:153" x14ac:dyDescent="0.3">
      <c r="A5" s="12">
        <f>VLOOKUP($C5,[1]MATIERES!$A$2:$K$379,11,0)</f>
        <v>60</v>
      </c>
      <c r="B5" t="s">
        <v>328</v>
      </c>
      <c r="C5" t="s">
        <v>369</v>
      </c>
      <c r="D5" t="s">
        <v>47</v>
      </c>
      <c r="F5" s="14" t="s">
        <v>856</v>
      </c>
      <c r="G5" s="14" t="s">
        <v>825</v>
      </c>
      <c r="H5">
        <v>88</v>
      </c>
      <c r="I5" s="14" t="s">
        <v>856</v>
      </c>
      <c r="J5" s="14" t="s">
        <v>825</v>
      </c>
      <c r="K5">
        <v>105.60000000000001</v>
      </c>
      <c r="L5" s="14" t="s">
        <v>856</v>
      </c>
      <c r="M5" s="14" t="s">
        <v>825</v>
      </c>
      <c r="N5">
        <v>114.4</v>
      </c>
      <c r="O5" s="14" t="s">
        <v>856</v>
      </c>
      <c r="P5" s="14" t="s">
        <v>825</v>
      </c>
      <c r="Q5">
        <v>123.20000000000002</v>
      </c>
      <c r="R5" s="14" t="s">
        <v>856</v>
      </c>
      <c r="S5" s="14" t="s">
        <v>825</v>
      </c>
      <c r="T5">
        <v>132</v>
      </c>
      <c r="U5" s="14" t="s">
        <v>856</v>
      </c>
      <c r="V5" s="14" t="s">
        <v>825</v>
      </c>
      <c r="W5">
        <v>140.80000000000001</v>
      </c>
      <c r="X5" s="14" t="s">
        <v>856</v>
      </c>
      <c r="Y5" s="14" t="s">
        <v>825</v>
      </c>
      <c r="Z5">
        <v>149.60000000000002</v>
      </c>
      <c r="AA5" s="14" t="s">
        <v>856</v>
      </c>
      <c r="AB5" s="14" t="s">
        <v>825</v>
      </c>
      <c r="AC5">
        <v>158.4</v>
      </c>
      <c r="AD5" s="14" t="s">
        <v>856</v>
      </c>
      <c r="AE5" s="14" t="s">
        <v>825</v>
      </c>
      <c r="AF5">
        <v>176</v>
      </c>
      <c r="AG5" s="14" t="s">
        <v>856</v>
      </c>
      <c r="AH5" s="14" t="s">
        <v>825</v>
      </c>
      <c r="AI5">
        <v>193.60000000000002</v>
      </c>
      <c r="AJ5" s="14" t="s">
        <v>856</v>
      </c>
      <c r="AK5" s="14" t="s">
        <v>825</v>
      </c>
      <c r="AL5">
        <v>202.4</v>
      </c>
      <c r="AM5" s="14" t="s">
        <v>856</v>
      </c>
      <c r="AN5" s="14" t="s">
        <v>825</v>
      </c>
      <c r="AO5">
        <v>193.60000000000002</v>
      </c>
      <c r="AP5" s="14" t="s">
        <v>856</v>
      </c>
      <c r="AQ5" s="14" t="s">
        <v>825</v>
      </c>
      <c r="AR5">
        <v>211.20000000000002</v>
      </c>
      <c r="AS5" s="14" t="s">
        <v>856</v>
      </c>
      <c r="AT5" s="14" t="s">
        <v>825</v>
      </c>
      <c r="AU5">
        <v>220.00000000000003</v>
      </c>
      <c r="AV5" s="14" t="s">
        <v>856</v>
      </c>
      <c r="AW5" s="14" t="s">
        <v>825</v>
      </c>
      <c r="AX5">
        <v>228.8</v>
      </c>
      <c r="AY5" s="14" t="s">
        <v>856</v>
      </c>
      <c r="AZ5" s="14" t="s">
        <v>825</v>
      </c>
      <c r="BA5">
        <v>246.40000000000003</v>
      </c>
      <c r="BB5" s="14" t="s">
        <v>856</v>
      </c>
      <c r="BC5" s="14" t="s">
        <v>825</v>
      </c>
      <c r="BD5">
        <v>228.8</v>
      </c>
      <c r="BE5" s="14" t="s">
        <v>856</v>
      </c>
      <c r="BF5" s="14" t="s">
        <v>825</v>
      </c>
      <c r="BG5" t="str">
        <f t="shared" ref="BG5:BG23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(1,'FV1','MATIERE',60,null,'8.8*CTE1','PERIMETRE',now());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(2,'FV1','MATIERE',60,null,'8.8*CTE1','PERIMETRE',now());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(3,'FV1','MATIERE',60,null,'8.8*CTE1','PERIMETRE',now());
</v>
      </c>
      <c r="BP5" t="str">
        <f t="shared" si="0"/>
        <v xml:space="preserve">INSERT INTO SC_SystemeProduits(RefDimension,NomSysteme,typePresta,ligne,Quantite,formule,cte1,DateModif) values (4,'FV1','MATIERE',60,null,'8.8*CTE1','PERIMETRE',now());
</v>
      </c>
      <c r="BS5" t="str">
        <f t="shared" si="0"/>
        <v xml:space="preserve">INSERT INTO SC_SystemeProduits(RefDimension,NomSysteme,typePresta,ligne,Quantite,formule,cte1,DateModif) values (5,'FV1','MATIERE',60,null,'8.8*CTE1','PERIMETRE',now());
</v>
      </c>
      <c r="BV5" t="str">
        <f t="shared" si="0"/>
        <v xml:space="preserve">INSERT INTO SC_SystemeProduits(RefDimension,NomSysteme,typePresta,ligne,Quantite,formule,cte1,DateModif) values (6,'FV1','MATIERE',60,null,'8.8*CTE1','PERIMETRE',now());
</v>
      </c>
      <c r="BY5" t="str">
        <f t="shared" si="0"/>
        <v xml:space="preserve">INSERT INTO SC_SystemeProduits(RefDimension,NomSysteme,typePresta,ligne,Quantite,formule,cte1,DateModif) values (7,'FV1','MATIERE',60,null,'8.8*CTE1','PERIMETRE',now());
</v>
      </c>
      <c r="CB5" t="str">
        <f t="shared" si="0"/>
        <v xml:space="preserve">INSERT INTO SC_SystemeProduits(RefDimension,NomSysteme,typePresta,ligne,Quantite,formule,cte1,DateModif) values (8,'FV1','MATIERE',60,null,'8.8*CTE1','PERIMETRE',now());
</v>
      </c>
      <c r="CE5" t="str">
        <f t="shared" si="0"/>
        <v xml:space="preserve">INSERT INTO SC_SystemeProduits(RefDimension,NomSysteme,typePresta,ligne,Quantite,formule,cte1,DateModif) values (9,'FV1','MATIERE',60,null,'8.8*CTE1','PERIMETRE',now());
</v>
      </c>
      <c r="CH5" t="str">
        <f t="shared" si="0"/>
        <v xml:space="preserve">INSERT INTO SC_SystemeProduits(RefDimension,NomSysteme,typePresta,ligne,Quantite,formule,cte1,DateModif) values (10,'FV1','MATIERE',60,null,'8.8*CTE1','PERIMETRE',now());
</v>
      </c>
      <c r="CK5" t="str">
        <f t="shared" si="0"/>
        <v xml:space="preserve">INSERT INTO SC_SystemeProduits(RefDimension,NomSysteme,typePresta,ligne,Quantite,formule,cte1,DateModif) values (11,'FV1','MATIERE',60,null,'8.8*CTE1','PERIMETRE',now());
</v>
      </c>
      <c r="CN5" t="str">
        <f t="shared" si="0"/>
        <v xml:space="preserve">INSERT INTO SC_SystemeProduits(RefDimension,NomSysteme,typePresta,ligne,Quantite,formule,cte1,DateModif) values (12,'FV1','MATIERE',60,null,'8.8*CTE1','PERIMETRE',now());
</v>
      </c>
      <c r="CQ5" t="str">
        <f t="shared" si="0"/>
        <v xml:space="preserve">INSERT INTO SC_SystemeProduits(RefDimension,NomSysteme,typePresta,ligne,Quantite,formule,cte1,DateModif) values (13,'FV1','MATIERE',60,null,'8.8*CTE1','PERIMETRE',now());
</v>
      </c>
      <c r="CT5" t="str">
        <f t="shared" si="0"/>
        <v xml:space="preserve">INSERT INTO SC_SystemeProduits(RefDimension,NomSysteme,typePresta,ligne,Quantite,formule,cte1,DateModif) values (14,'FV1','MATIERE',60,null,'8.8*CTE1','PERIMETRE',now());
</v>
      </c>
      <c r="CW5" t="str">
        <f t="shared" si="0"/>
        <v xml:space="preserve">INSERT INTO SC_SystemeProduits(RefDimension,NomSysteme,typePresta,ligne,Quantite,formule,cte1,DateModif) values (15,'FV1','MATIERE',60,null,'8.8*CTE1','PERIMETRE',now());
</v>
      </c>
      <c r="CZ5" t="str">
        <f t="shared" si="0"/>
        <v xml:space="preserve">INSERT INTO SC_SystemeProduits(RefDimension,NomSysteme,typePresta,ligne,Quantite,formule,cte1,DateModif) values (16,'FV1','MATIERE',60,null,'8.8*CTE1','PERIMETRE',now());
</v>
      </c>
      <c r="DC5" t="str">
        <f t="shared" si="0"/>
        <v xml:space="preserve">INSERT INTO SC_SystemeProduits(RefDimension,NomSysteme,typePresta,ligne,Quantite,formule,cte1,DateModif) values (17,'FV1','MATIERE',60,null,'8.8*CTE1','PERIMETRE',now());
</v>
      </c>
      <c r="DF5" t="str">
        <f t="shared" si="0"/>
        <v xml:space="preserve">INSERT INTO SC_SystemeProduits(RefDimension,NomSysteme,typePresta,ligne,Quantite,formule,cte1,DateModif) values (18,'FV1','MATIERE',60,null,'8.8*CTE1','PERIMETRE',now());
</v>
      </c>
      <c r="ER5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(13,'FV1','MATIERE',60,null,'8.8*CTE1','PERIMETRE',now());
',null,now());
</v>
      </c>
      <c r="ES5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(13.'FV1'.'MATIERE'.60.null.'8.8*CTE1'.'PERIMETRE'.now());
,null,null,now());
</v>
      </c>
      <c r="ET5" t="str">
        <f t="shared" si="1"/>
        <v/>
      </c>
      <c r="EU5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(14,'FV1','MATIERE',60,null,'8.8*CTE1','PERIMETRE',now());
',null,now());
</v>
      </c>
      <c r="EV5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(14.'FV1'.'MATIERE'.60.null.'8.8*CTE1'.'PERIMETRE'.now());
,null,null,now());
</v>
      </c>
      <c r="EW5" t="str">
        <f t="shared" si="1"/>
        <v/>
      </c>
    </row>
    <row r="6" spans="1:153" x14ac:dyDescent="0.3">
      <c r="A6" s="12">
        <f>VLOOKUP($C6,[1]MATIERES!$A$2:$K$379,11,0)</f>
        <v>299</v>
      </c>
      <c r="B6" t="s">
        <v>328</v>
      </c>
      <c r="C6" t="s">
        <v>370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si="2"/>
        <v xml:space="preserve">INSERT INTO SC_SystemeProduits(RefDimension,NomSysteme,typePresta,ligne,Quantite,formule,cte1,DateModif) values (1,'FV1','MATIERE',299,16,null,null,now());
</v>
      </c>
      <c r="BH6"/>
      <c r="BI6"/>
      <c r="BJ6" t="str">
        <f t="shared" si="0"/>
        <v xml:space="preserve">INSERT INTO SC_SystemeProduits(RefDimension,NomSysteme,typePresta,ligne,Quantite,formule,cte1,DateModif) values (2,'FV1','MATIERE',299,16,null,null,now());
</v>
      </c>
      <c r="BK6"/>
      <c r="BL6"/>
      <c r="BM6" t="str">
        <f t="shared" si="0"/>
        <v xml:space="preserve">INSERT INTO SC_SystemeProduits(RefDimension,NomSysteme,typePresta,ligne,Quantite,formule,cte1,DateModif) values (3,'FV1','MATIERE',299,16,null,null,now());
</v>
      </c>
      <c r="BP6" t="str">
        <f t="shared" si="0"/>
        <v xml:space="preserve">INSERT INTO SC_SystemeProduits(RefDimension,NomSysteme,typePresta,ligne,Quantite,formule,cte1,DateModif) values (4,'FV1','MATIERE',299,16,null,null,now());
</v>
      </c>
      <c r="BS6" t="str">
        <f t="shared" si="0"/>
        <v xml:space="preserve">INSERT INTO SC_SystemeProduits(RefDimension,NomSysteme,typePresta,ligne,Quantite,formule,cte1,DateModif) values (5,'FV1','MATIERE',299,16,null,null,now());
</v>
      </c>
      <c r="BV6" t="str">
        <f t="shared" si="0"/>
        <v xml:space="preserve">INSERT INTO SC_SystemeProduits(RefDimension,NomSysteme,typePresta,ligne,Quantite,formule,cte1,DateModif) values (6,'FV1','MATIERE',299,16,null,null,now());
</v>
      </c>
      <c r="BY6" t="str">
        <f t="shared" si="0"/>
        <v xml:space="preserve">INSERT INTO SC_SystemeProduits(RefDimension,NomSysteme,typePresta,ligne,Quantite,formule,cte1,DateModif) values (7,'FV1','MATIERE',299,16,null,null,now());
</v>
      </c>
      <c r="CB6" t="str">
        <f t="shared" si="0"/>
        <v xml:space="preserve">INSERT INTO SC_SystemeProduits(RefDimension,NomSysteme,typePresta,ligne,Quantite,formule,cte1,DateModif) values (8,'FV1','MATIERE',299,16,null,null,now());
</v>
      </c>
      <c r="CE6" t="str">
        <f t="shared" si="0"/>
        <v xml:space="preserve">INSERT INTO SC_SystemeProduits(RefDimension,NomSysteme,typePresta,ligne,Quantite,formule,cte1,DateModif) values (9,'FV1','MATIERE',299,16,null,null,now());
</v>
      </c>
      <c r="CH6" t="str">
        <f t="shared" si="0"/>
        <v xml:space="preserve">INSERT INTO SC_SystemeProduits(RefDimension,NomSysteme,typePresta,ligne,Quantite,formule,cte1,DateModif) values (10,'FV1','MATIERE',299,16,null,null,now());
</v>
      </c>
      <c r="CK6" t="str">
        <f t="shared" si="0"/>
        <v xml:space="preserve">INSERT INTO SC_SystemeProduits(RefDimension,NomSysteme,typePresta,ligne,Quantite,formule,cte1,DateModif) values (11,'FV1','MATIERE',299,16,null,null,now());
</v>
      </c>
      <c r="CN6" t="str">
        <f t="shared" si="0"/>
        <v xml:space="preserve">INSERT INTO SC_SystemeProduits(RefDimension,NomSysteme,typePresta,ligne,Quantite,formule,cte1,DateModif) values (12,'FV1','MATIERE',299,16,null,null,now());
</v>
      </c>
      <c r="CQ6" t="str">
        <f t="shared" si="0"/>
        <v xml:space="preserve">INSERT INTO SC_SystemeProduits(RefDimension,NomSysteme,typePresta,ligne,Quantite,formule,cte1,DateModif) values (13,'FV1','MATIERE',299,16,null,null,now());
</v>
      </c>
      <c r="CT6" t="str">
        <f t="shared" si="0"/>
        <v xml:space="preserve">INSERT INTO SC_SystemeProduits(RefDimension,NomSysteme,typePresta,ligne,Quantite,formule,cte1,DateModif) values (14,'FV1','MATIERE',299,16,null,null,now());
</v>
      </c>
      <c r="CW6" t="str">
        <f t="shared" si="0"/>
        <v xml:space="preserve">INSERT INTO SC_SystemeProduits(RefDimension,NomSysteme,typePresta,ligne,Quantite,formule,cte1,DateModif) values (15,'FV1','MATIERE',299,16,null,null,now());
</v>
      </c>
      <c r="CZ6" t="str">
        <f t="shared" si="0"/>
        <v xml:space="preserve">INSERT INTO SC_SystemeProduits(RefDimension,NomSysteme,typePresta,ligne,Quantite,formule,cte1,DateModif) values (16,'FV1','MATIERE',299,16,null,null,now());
</v>
      </c>
      <c r="DC6" t="str">
        <f t="shared" si="0"/>
        <v xml:space="preserve">INSERT INTO SC_SystemeProduits(RefDimension,NomSysteme,typePresta,ligne,Quantite,formule,cte1,DateModif) values (17,'FV1','MATIERE',299,16,null,null,now());
</v>
      </c>
      <c r="DF6" t="str">
        <f t="shared" si="0"/>
        <v xml:space="preserve">INSERT INTO SC_SystemeProduits(RefDimension,NomSysteme,typePresta,ligne,Quantite,formule,cte1,DateModif) values (18,'FV1','MATIERE',299,16,null,null,now());
</v>
      </c>
      <c r="ER6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(13,'FV1','MATIERE',299,16,null,null,now());
',null,now());
</v>
      </c>
      <c r="ES6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(13.'FV1'.'MATIERE'.299.16.null.null.now());
,null,null,now());
</v>
      </c>
      <c r="ET6" t="str">
        <f t="shared" si="1"/>
        <v/>
      </c>
      <c r="EU6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(14,'FV1','MATIERE',299,16,null,null,now());
',null,now());
</v>
      </c>
      <c r="EV6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(14.'FV1'.'MATIERE'.299.16.null.null.now());
,null,null,now());
</v>
      </c>
      <c r="EW6" t="str">
        <f t="shared" si="1"/>
        <v/>
      </c>
    </row>
    <row r="7" spans="1:153" x14ac:dyDescent="0.3">
      <c r="A7" s="12">
        <f>VLOOKUP($C7,[1]MATIERES!$A$2:$K$379,11,0)</f>
        <v>301</v>
      </c>
      <c r="B7" t="s">
        <v>328</v>
      </c>
      <c r="C7" t="s">
        <v>371</v>
      </c>
      <c r="D7" t="s">
        <v>8</v>
      </c>
      <c r="F7" s="14" t="s">
        <v>857</v>
      </c>
      <c r="G7" s="14" t="s">
        <v>825</v>
      </c>
      <c r="H7">
        <v>82</v>
      </c>
      <c r="I7" s="14" t="s">
        <v>857</v>
      </c>
      <c r="J7" s="14" t="s">
        <v>825</v>
      </c>
      <c r="K7">
        <v>98</v>
      </c>
      <c r="L7" s="14" t="s">
        <v>857</v>
      </c>
      <c r="M7" s="14" t="s">
        <v>825</v>
      </c>
      <c r="N7">
        <v>106</v>
      </c>
      <c r="O7" s="14" t="s">
        <v>857</v>
      </c>
      <c r="P7" s="14" t="s">
        <v>825</v>
      </c>
      <c r="Q7">
        <v>114</v>
      </c>
      <c r="R7" s="14" t="s">
        <v>857</v>
      </c>
      <c r="S7" s="14" t="s">
        <v>825</v>
      </c>
      <c r="T7">
        <v>122</v>
      </c>
      <c r="U7" s="14" t="s">
        <v>857</v>
      </c>
      <c r="V7" s="14" t="s">
        <v>825</v>
      </c>
      <c r="W7">
        <v>130</v>
      </c>
      <c r="X7" s="14" t="s">
        <v>857</v>
      </c>
      <c r="Y7" s="14" t="s">
        <v>825</v>
      </c>
      <c r="Z7">
        <v>138</v>
      </c>
      <c r="AA7" s="14" t="s">
        <v>857</v>
      </c>
      <c r="AB7" s="14" t="s">
        <v>825</v>
      </c>
      <c r="AC7">
        <v>146</v>
      </c>
      <c r="AD7" s="14" t="s">
        <v>857</v>
      </c>
      <c r="AE7" s="14" t="s">
        <v>825</v>
      </c>
      <c r="AF7">
        <v>162</v>
      </c>
      <c r="AG7" s="14" t="s">
        <v>857</v>
      </c>
      <c r="AH7" s="14" t="s">
        <v>825</v>
      </c>
      <c r="AI7">
        <v>178</v>
      </c>
      <c r="AJ7" s="14" t="s">
        <v>857</v>
      </c>
      <c r="AK7" s="14" t="s">
        <v>825</v>
      </c>
      <c r="AL7">
        <v>186</v>
      </c>
      <c r="AM7" s="14" t="s">
        <v>857</v>
      </c>
      <c r="AN7" s="14" t="s">
        <v>825</v>
      </c>
      <c r="AO7">
        <v>178</v>
      </c>
      <c r="AP7" s="14" t="s">
        <v>857</v>
      </c>
      <c r="AQ7" s="14" t="s">
        <v>825</v>
      </c>
      <c r="AR7">
        <v>194</v>
      </c>
      <c r="AS7" s="14" t="s">
        <v>857</v>
      </c>
      <c r="AT7" s="14" t="s">
        <v>825</v>
      </c>
      <c r="AU7">
        <v>202</v>
      </c>
      <c r="AV7" s="14" t="s">
        <v>857</v>
      </c>
      <c r="AW7" s="14" t="s">
        <v>825</v>
      </c>
      <c r="AX7">
        <v>210</v>
      </c>
      <c r="AY7" s="14" t="s">
        <v>857</v>
      </c>
      <c r="AZ7" s="14" t="s">
        <v>825</v>
      </c>
      <c r="BA7">
        <v>226</v>
      </c>
      <c r="BB7" s="14" t="s">
        <v>857</v>
      </c>
      <c r="BC7" s="14" t="s">
        <v>825</v>
      </c>
      <c r="BD7">
        <v>210</v>
      </c>
      <c r="BE7" s="14" t="s">
        <v>857</v>
      </c>
      <c r="BF7" s="14" t="s">
        <v>825</v>
      </c>
      <c r="BG7" t="str">
        <f t="shared" si="2"/>
        <v xml:space="preserve">INSERT INTO SC_SystemeProduits(RefDimension,NomSysteme,typePresta,ligne,Quantite,formule,cte1,DateModif) values (1,'FV1','MATIERE',301,null,'CTE1*8+2','PERIMETRE',now());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(2,'FV1','MATIERE',301,null,'CTE1*8+2','PERIMETRE',now());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(3,'FV1','MATIERE',301,null,'CTE1*8+2','PERIMETRE',now());
</v>
      </c>
      <c r="BP7" t="str">
        <f t="shared" si="0"/>
        <v xml:space="preserve">INSERT INTO SC_SystemeProduits(RefDimension,NomSysteme,typePresta,ligne,Quantite,formule,cte1,DateModif) values (4,'FV1','MATIERE',301,null,'CTE1*8+2','PERIMETRE',now());
</v>
      </c>
      <c r="BS7" t="str">
        <f t="shared" si="0"/>
        <v xml:space="preserve">INSERT INTO SC_SystemeProduits(RefDimension,NomSysteme,typePresta,ligne,Quantite,formule,cte1,DateModif) values (5,'FV1','MATIERE',301,null,'CTE1*8+2','PERIMETRE',now());
</v>
      </c>
      <c r="BV7" t="str">
        <f t="shared" si="0"/>
        <v xml:space="preserve">INSERT INTO SC_SystemeProduits(RefDimension,NomSysteme,typePresta,ligne,Quantite,formule,cte1,DateModif) values (6,'FV1','MATIERE',301,null,'CTE1*8+2','PERIMETRE',now());
</v>
      </c>
      <c r="BY7" t="str">
        <f t="shared" si="0"/>
        <v xml:space="preserve">INSERT INTO SC_SystemeProduits(RefDimension,NomSysteme,typePresta,ligne,Quantite,formule,cte1,DateModif) values (7,'FV1','MATIERE',301,null,'CTE1*8+2','PERIMETRE',now());
</v>
      </c>
      <c r="CB7" t="str">
        <f t="shared" si="0"/>
        <v xml:space="preserve">INSERT INTO SC_SystemeProduits(RefDimension,NomSysteme,typePresta,ligne,Quantite,formule,cte1,DateModif) values (8,'FV1','MATIERE',301,null,'CTE1*8+2','PERIMETRE',now());
</v>
      </c>
      <c r="CE7" t="str">
        <f t="shared" si="0"/>
        <v xml:space="preserve">INSERT INTO SC_SystemeProduits(RefDimension,NomSysteme,typePresta,ligne,Quantite,formule,cte1,DateModif) values (9,'FV1','MATIERE',301,null,'CTE1*8+2','PERIMETRE',now());
</v>
      </c>
      <c r="CH7" t="str">
        <f t="shared" si="0"/>
        <v xml:space="preserve">INSERT INTO SC_SystemeProduits(RefDimension,NomSysteme,typePresta,ligne,Quantite,formule,cte1,DateModif) values (10,'FV1','MATIERE',301,null,'CTE1*8+2','PERIMETRE',now());
</v>
      </c>
      <c r="CK7" t="str">
        <f t="shared" si="0"/>
        <v xml:space="preserve">INSERT INTO SC_SystemeProduits(RefDimension,NomSysteme,typePresta,ligne,Quantite,formule,cte1,DateModif) values (11,'FV1','MATIERE',301,null,'CTE1*8+2','PERIMETRE',now());
</v>
      </c>
      <c r="CN7" t="str">
        <f t="shared" si="0"/>
        <v xml:space="preserve">INSERT INTO SC_SystemeProduits(RefDimension,NomSysteme,typePresta,ligne,Quantite,formule,cte1,DateModif) values (12,'FV1','MATIERE',301,null,'CTE1*8+2','PERIMETRE',now());
</v>
      </c>
      <c r="CQ7" t="str">
        <f t="shared" si="0"/>
        <v xml:space="preserve">INSERT INTO SC_SystemeProduits(RefDimension,NomSysteme,typePresta,ligne,Quantite,formule,cte1,DateModif) values (13,'FV1','MATIERE',301,null,'CTE1*8+2','PERIMETRE',now());
</v>
      </c>
      <c r="CT7" t="str">
        <f t="shared" si="0"/>
        <v xml:space="preserve">INSERT INTO SC_SystemeProduits(RefDimension,NomSysteme,typePresta,ligne,Quantite,formule,cte1,DateModif) values (14,'FV1','MATIERE',301,null,'CTE1*8+2','PERIMETRE',now());
</v>
      </c>
      <c r="CW7" t="str">
        <f t="shared" si="0"/>
        <v xml:space="preserve">INSERT INTO SC_SystemeProduits(RefDimension,NomSysteme,typePresta,ligne,Quantite,formule,cte1,DateModif) values (15,'FV1','MATIERE',301,null,'CTE1*8+2','PERIMETRE',now());
</v>
      </c>
      <c r="CZ7" t="str">
        <f t="shared" si="0"/>
        <v xml:space="preserve">INSERT INTO SC_SystemeProduits(RefDimension,NomSysteme,typePresta,ligne,Quantite,formule,cte1,DateModif) values (16,'FV1','MATIERE',301,null,'CTE1*8+2','PERIMETRE',now());
</v>
      </c>
      <c r="DC7" t="str">
        <f t="shared" si="0"/>
        <v xml:space="preserve">INSERT INTO SC_SystemeProduits(RefDimension,NomSysteme,typePresta,ligne,Quantite,formule,cte1,DateModif) values (17,'FV1','MATIERE',301,null,'CTE1*8+2','PERIMETRE',now());
</v>
      </c>
      <c r="DF7" t="str">
        <f t="shared" si="0"/>
        <v xml:space="preserve">INSERT INTO SC_SystemeProduits(RefDimension,NomSysteme,typePresta,ligne,Quantite,formule,cte1,DateModif) values (18,'FV1','MATIERE',301,null,'CTE1*8+2','PERIMETRE',now());
</v>
      </c>
      <c r="ER7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(13,'FV1','MATIERE',301,null,'CTE1*8+2','PERIMETRE',now());
',null,now());
</v>
      </c>
      <c r="ES7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(13.'FV1'.'MATIERE'.301.null.'CTE1*8+2'.'PERIMETRE'.now());
,null,null,now());
</v>
      </c>
      <c r="ET7" t="str">
        <f t="shared" si="1"/>
        <v/>
      </c>
      <c r="EU7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(14,'FV1','MATIERE',301,null,'CTE1*8+2','PERIMETRE',now());
',null,now());
</v>
      </c>
      <c r="EV7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(14.'FV1'.'MATIERE'.301.null.'CTE1*8+2'.'PERIMETRE'.now());
,null,null,now());
</v>
      </c>
      <c r="EW7" t="str">
        <f t="shared" si="1"/>
        <v/>
      </c>
    </row>
    <row r="8" spans="1:153" x14ac:dyDescent="0.3">
      <c r="A8" s="12">
        <f>VLOOKUP($C8,[1]MATIERES!$A$2:$K$379,11,0)</f>
        <v>295</v>
      </c>
      <c r="B8" t="s">
        <v>328</v>
      </c>
      <c r="C8" t="s">
        <v>372</v>
      </c>
      <c r="D8" t="s">
        <v>8</v>
      </c>
      <c r="E8">
        <v>52</v>
      </c>
      <c r="H8">
        <v>52</v>
      </c>
      <c r="K8">
        <v>52</v>
      </c>
      <c r="N8">
        <v>52</v>
      </c>
      <c r="Q8">
        <v>52</v>
      </c>
      <c r="T8">
        <v>52</v>
      </c>
      <c r="W8">
        <v>52</v>
      </c>
      <c r="Z8">
        <v>52</v>
      </c>
      <c r="AC8">
        <v>52</v>
      </c>
      <c r="AF8">
        <v>52</v>
      </c>
      <c r="AI8">
        <v>52</v>
      </c>
      <c r="AL8">
        <v>52</v>
      </c>
      <c r="AO8">
        <v>52</v>
      </c>
      <c r="AR8">
        <v>52</v>
      </c>
      <c r="AU8">
        <v>52</v>
      </c>
      <c r="AX8">
        <v>52</v>
      </c>
      <c r="BA8">
        <v>52</v>
      </c>
      <c r="BD8">
        <v>52</v>
      </c>
      <c r="BG8" t="str">
        <f t="shared" si="2"/>
        <v xml:space="preserve">INSERT INTO SC_SystemeProduits(RefDimension,NomSysteme,typePresta,ligne,Quantite,formule,cte1,DateModif) values (1,'FV1','MATIERE',295,52,null,null,now());
</v>
      </c>
      <c r="BH8"/>
      <c r="BI8"/>
      <c r="BJ8" t="str">
        <f t="shared" si="0"/>
        <v xml:space="preserve">INSERT INTO SC_SystemeProduits(RefDimension,NomSysteme,typePresta,ligne,Quantite,formule,cte1,DateModif) values (2,'FV1','MATIERE',295,52,null,null,now());
</v>
      </c>
      <c r="BK8"/>
      <c r="BL8"/>
      <c r="BM8" t="str">
        <f t="shared" si="0"/>
        <v xml:space="preserve">INSERT INTO SC_SystemeProduits(RefDimension,NomSysteme,typePresta,ligne,Quantite,formule,cte1,DateModif) values (3,'FV1','MATIERE',295,52,null,null,now());
</v>
      </c>
      <c r="BP8" t="str">
        <f t="shared" si="0"/>
        <v xml:space="preserve">INSERT INTO SC_SystemeProduits(RefDimension,NomSysteme,typePresta,ligne,Quantite,formule,cte1,DateModif) values (4,'FV1','MATIERE',295,52,null,null,now());
</v>
      </c>
      <c r="BS8" t="str">
        <f t="shared" si="0"/>
        <v xml:space="preserve">INSERT INTO SC_SystemeProduits(RefDimension,NomSysteme,typePresta,ligne,Quantite,formule,cte1,DateModif) values (5,'FV1','MATIERE',295,52,null,null,now());
</v>
      </c>
      <c r="BV8" t="str">
        <f t="shared" si="0"/>
        <v xml:space="preserve">INSERT INTO SC_SystemeProduits(RefDimension,NomSysteme,typePresta,ligne,Quantite,formule,cte1,DateModif) values (6,'FV1','MATIERE',295,52,null,null,now());
</v>
      </c>
      <c r="BY8" t="str">
        <f t="shared" si="0"/>
        <v xml:space="preserve">INSERT INTO SC_SystemeProduits(RefDimension,NomSysteme,typePresta,ligne,Quantite,formule,cte1,DateModif) values (7,'FV1','MATIERE',295,52,null,null,now());
</v>
      </c>
      <c r="CB8" t="str">
        <f t="shared" si="0"/>
        <v xml:space="preserve">INSERT INTO SC_SystemeProduits(RefDimension,NomSysteme,typePresta,ligne,Quantite,formule,cte1,DateModif) values (8,'FV1','MATIERE',295,52,null,null,now());
</v>
      </c>
      <c r="CE8" t="str">
        <f t="shared" si="0"/>
        <v xml:space="preserve">INSERT INTO SC_SystemeProduits(RefDimension,NomSysteme,typePresta,ligne,Quantite,formule,cte1,DateModif) values (9,'FV1','MATIERE',295,52,null,null,now());
</v>
      </c>
      <c r="CH8" t="str">
        <f t="shared" si="0"/>
        <v xml:space="preserve">INSERT INTO SC_SystemeProduits(RefDimension,NomSysteme,typePresta,ligne,Quantite,formule,cte1,DateModif) values (10,'FV1','MATIERE',295,52,null,null,now());
</v>
      </c>
      <c r="CK8" t="str">
        <f t="shared" si="0"/>
        <v xml:space="preserve">INSERT INTO SC_SystemeProduits(RefDimension,NomSysteme,typePresta,ligne,Quantite,formule,cte1,DateModif) values (11,'FV1','MATIERE',295,52,null,null,now());
</v>
      </c>
      <c r="CN8" t="str">
        <f t="shared" si="0"/>
        <v xml:space="preserve">INSERT INTO SC_SystemeProduits(RefDimension,NomSysteme,typePresta,ligne,Quantite,formule,cte1,DateModif) values (12,'FV1','MATIERE',295,52,null,null,now());
</v>
      </c>
      <c r="CQ8" t="str">
        <f t="shared" si="0"/>
        <v xml:space="preserve">INSERT INTO SC_SystemeProduits(RefDimension,NomSysteme,typePresta,ligne,Quantite,formule,cte1,DateModif) values (13,'FV1','MATIERE',295,52,null,null,now());
</v>
      </c>
      <c r="CT8" t="str">
        <f t="shared" si="0"/>
        <v xml:space="preserve">INSERT INTO SC_SystemeProduits(RefDimension,NomSysteme,typePresta,ligne,Quantite,formule,cte1,DateModif) values (14,'FV1','MATIERE',295,52,null,null,now());
</v>
      </c>
      <c r="CW8" t="str">
        <f t="shared" si="0"/>
        <v xml:space="preserve">INSERT INTO SC_SystemeProduits(RefDimension,NomSysteme,typePresta,ligne,Quantite,formule,cte1,DateModif) values (15,'FV1','MATIERE',295,52,null,null,now());
</v>
      </c>
      <c r="CZ8" t="str">
        <f t="shared" si="0"/>
        <v xml:space="preserve">INSERT INTO SC_SystemeProduits(RefDimension,NomSysteme,typePresta,ligne,Quantite,formule,cte1,DateModif) values (16,'FV1','MATIERE',295,52,null,null,now());
</v>
      </c>
      <c r="DC8" t="str">
        <f t="shared" si="0"/>
        <v xml:space="preserve">INSERT INTO SC_SystemeProduits(RefDimension,NomSysteme,typePresta,ligne,Quantite,formule,cte1,DateModif) values (17,'FV1','MATIERE',295,52,null,null,now());
</v>
      </c>
      <c r="DF8" t="str">
        <f t="shared" si="0"/>
        <v xml:space="preserve">INSERT INTO SC_SystemeProduits(RefDimension,NomSysteme,typePresta,ligne,Quantite,formule,cte1,DateModif) values (18,'FV1','MATIERE',295,52,null,null,now());
</v>
      </c>
      <c r="ER8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(13,'FV1','MATIERE',295,52,null,null,now());
',null,now());
</v>
      </c>
      <c r="ES8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(13.'FV1'.'MATIERE'.295.52.null.null.now());
,null,null,now());
</v>
      </c>
      <c r="ET8" t="str">
        <f t="shared" si="1"/>
        <v/>
      </c>
      <c r="EU8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(14,'FV1','MATIERE',295,52,null,null,now());
',null,now());
</v>
      </c>
      <c r="EV8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(14.'FV1'.'MATIERE'.295.52.null.null.now());
,null,null,now());
</v>
      </c>
      <c r="EW8" t="str">
        <f t="shared" si="1"/>
        <v/>
      </c>
    </row>
    <row r="9" spans="1:153" x14ac:dyDescent="0.3">
      <c r="A9" s="12">
        <f>VLOOKUP($C9,[1]MATIERES!$A$2:$K$379,11,0)</f>
        <v>82</v>
      </c>
      <c r="B9" t="s">
        <v>328</v>
      </c>
      <c r="C9" t="s">
        <v>373</v>
      </c>
      <c r="D9" t="s">
        <v>8</v>
      </c>
      <c r="F9" s="14" t="s">
        <v>858</v>
      </c>
      <c r="G9" s="14" t="s">
        <v>825</v>
      </c>
      <c r="H9">
        <v>10.3</v>
      </c>
      <c r="I9" s="14" t="s">
        <v>858</v>
      </c>
      <c r="J9" s="14" t="s">
        <v>825</v>
      </c>
      <c r="K9">
        <v>12.3</v>
      </c>
      <c r="L9" s="14" t="s">
        <v>858</v>
      </c>
      <c r="M9" s="14" t="s">
        <v>825</v>
      </c>
      <c r="N9">
        <v>13.3</v>
      </c>
      <c r="O9" s="14" t="s">
        <v>858</v>
      </c>
      <c r="P9" s="14" t="s">
        <v>825</v>
      </c>
      <c r="Q9">
        <v>14.3</v>
      </c>
      <c r="R9" s="14" t="s">
        <v>858</v>
      </c>
      <c r="S9" s="14" t="s">
        <v>825</v>
      </c>
      <c r="T9">
        <v>15.3</v>
      </c>
      <c r="U9" s="14" t="s">
        <v>858</v>
      </c>
      <c r="V9" s="14" t="s">
        <v>825</v>
      </c>
      <c r="W9">
        <v>16.3</v>
      </c>
      <c r="X9" s="14" t="s">
        <v>858</v>
      </c>
      <c r="Y9" s="14" t="s">
        <v>825</v>
      </c>
      <c r="Z9">
        <v>17.3</v>
      </c>
      <c r="AA9" s="14" t="s">
        <v>858</v>
      </c>
      <c r="AB9" s="14" t="s">
        <v>825</v>
      </c>
      <c r="AC9">
        <v>18.3</v>
      </c>
      <c r="AD9" s="14" t="s">
        <v>858</v>
      </c>
      <c r="AE9" s="14" t="s">
        <v>825</v>
      </c>
      <c r="AF9">
        <v>20.3</v>
      </c>
      <c r="AG9" s="14" t="s">
        <v>858</v>
      </c>
      <c r="AH9" s="14" t="s">
        <v>825</v>
      </c>
      <c r="AI9">
        <v>22.3</v>
      </c>
      <c r="AJ9" s="14" t="s">
        <v>858</v>
      </c>
      <c r="AK9" s="14" t="s">
        <v>825</v>
      </c>
      <c r="AL9">
        <v>23.3</v>
      </c>
      <c r="AM9" s="14" t="s">
        <v>858</v>
      </c>
      <c r="AN9" s="14" t="s">
        <v>825</v>
      </c>
      <c r="AO9">
        <v>22.3</v>
      </c>
      <c r="AP9" s="14" t="s">
        <v>858</v>
      </c>
      <c r="AQ9" s="14" t="s">
        <v>825</v>
      </c>
      <c r="AR9">
        <v>24.3</v>
      </c>
      <c r="AS9" s="14" t="s">
        <v>858</v>
      </c>
      <c r="AT9" s="14" t="s">
        <v>825</v>
      </c>
      <c r="AU9">
        <v>25.3</v>
      </c>
      <c r="AV9" s="14" t="s">
        <v>858</v>
      </c>
      <c r="AW9" s="14" t="s">
        <v>825</v>
      </c>
      <c r="AX9">
        <v>26.3</v>
      </c>
      <c r="AY9" s="14" t="s">
        <v>858</v>
      </c>
      <c r="AZ9" s="14" t="s">
        <v>825</v>
      </c>
      <c r="BA9">
        <v>28.3</v>
      </c>
      <c r="BB9" s="14" t="s">
        <v>858</v>
      </c>
      <c r="BC9" s="14" t="s">
        <v>825</v>
      </c>
      <c r="BD9">
        <v>26.3</v>
      </c>
      <c r="BE9" s="14" t="s">
        <v>858</v>
      </c>
      <c r="BF9" s="14" t="s">
        <v>825</v>
      </c>
      <c r="BG9" t="str">
        <f t="shared" si="2"/>
        <v xml:space="preserve">INSERT INTO SC_SystemeProduits(RefDimension,NomSysteme,typePresta,ligne,Quantite,formule,cte1,DateModif) values (1,'FV1','MATIERE',82,null,'CTE1+0.3','PERIMETRE',now());
</v>
      </c>
      <c r="BH9"/>
      <c r="BI9"/>
      <c r="BJ9" t="str">
        <f t="shared" ref="BJ9:BJ23" si="3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(2,'FV1','MATIERE',82,null,'CTE1+0.3','PERIMETRE',now());
</v>
      </c>
      <c r="BK9"/>
      <c r="BL9"/>
      <c r="BM9" t="str">
        <f t="shared" ref="BM9:BM23" si="4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(3,'FV1','MATIERE',82,null,'CTE1+0.3','PERIMETRE',now());
</v>
      </c>
      <c r="BP9" t="str">
        <f t="shared" ref="BP9:BP23" si="5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(4,'FV1','MATIERE',82,null,'CTE1+0.3','PERIMETRE',now());
</v>
      </c>
      <c r="BS9" t="str">
        <f t="shared" ref="BS9:BS23" si="6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(5,'FV1','MATIERE',82,null,'CTE1+0.3','PERIMETRE',now());
</v>
      </c>
      <c r="BV9" t="str">
        <f t="shared" ref="BV9:BV23" si="7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(6,'FV1','MATIERE',82,null,'CTE1+0.3','PERIMETRE',now());
</v>
      </c>
      <c r="BY9" t="str">
        <f t="shared" ref="BY9:BY23" si="8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(7,'FV1','MATIERE',82,null,'CTE1+0.3','PERIMETRE',now());
</v>
      </c>
      <c r="CB9" t="str">
        <f t="shared" ref="CB9:CB23" si="9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(8,'FV1','MATIERE',82,null,'CTE1+0.3','PERIMETRE',now());
</v>
      </c>
      <c r="CE9" t="str">
        <f t="shared" ref="CE9:CE23" si="10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(9,'FV1','MATIERE',82,null,'CTE1+0.3','PERIMETRE',now());
</v>
      </c>
      <c r="CH9" t="str">
        <f t="shared" ref="CH9:CH23" si="11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(10,'FV1','MATIERE',82,null,'CTE1+0.3','PERIMETRE',now());
</v>
      </c>
      <c r="CK9" t="str">
        <f t="shared" ref="CK9:CK23" si="12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(11,'FV1','MATIERE',82,null,'CTE1+0.3','PERIMETRE',now());
</v>
      </c>
      <c r="CN9" t="str">
        <f t="shared" ref="CN9:CN23" si="13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(12,'FV1','MATIERE',82,null,'CTE1+0.3','PERIMETRE',now());
</v>
      </c>
      <c r="CQ9" t="str">
        <f t="shared" ref="CQ9:CQ23" si="14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(13,'FV1','MATIERE',82,null,'CTE1+0.3','PERIMETRE',now());
</v>
      </c>
      <c r="CT9" t="str">
        <f t="shared" ref="CT9:CT23" si="15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(14,'FV1','MATIERE',82,null,'CTE1+0.3','PERIMETRE',now());
</v>
      </c>
      <c r="CW9" t="str">
        <f t="shared" ref="CW9:CW23" si="16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(15,'FV1','MATIERE',82,null,'CTE1+0.3','PERIMETRE',now());
</v>
      </c>
      <c r="CZ9" t="str">
        <f t="shared" ref="CZ9:CZ23" si="17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(16,'FV1','MATIERE',82,null,'CTE1+0.3','PERIMETRE',now());
</v>
      </c>
      <c r="DC9" t="str">
        <f t="shared" ref="DC9:DC23" si="18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(17,'FV1','MATIERE',82,null,'CTE1+0.3','PERIMETRE',now());
</v>
      </c>
      <c r="DF9" t="str">
        <f t="shared" ref="DF9:DF23" si="19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(18,'FV1','MATIERE',82,null,'CTE1+0.3','PERIMETRE',now());
</v>
      </c>
      <c r="ER9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(13,'FV1','MATIERE',82,null,'CTE1+0.3','PERIMETRE',now());
',null,now());
</v>
      </c>
      <c r="ES9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(13.'FV1'.'MATIERE'.82.null.'CTE1+0.3'.'PERIMETRE'.now());
,null,null,now());
</v>
      </c>
      <c r="ET9" t="str">
        <f t="shared" si="1"/>
        <v/>
      </c>
      <c r="EU9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(14,'FV1','MATIERE',82,null,'CTE1+0.3','PERIMETRE',now());
',null,now());
</v>
      </c>
      <c r="EV9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(14.'FV1'.'MATIERE'.82.null.'CTE1+0.3'.'PERIMETRE'.now());
,null,null,now());
</v>
      </c>
      <c r="EW9" t="str">
        <f t="shared" si="1"/>
        <v/>
      </c>
    </row>
    <row r="10" spans="1:153" x14ac:dyDescent="0.3">
      <c r="BG10" t="str">
        <f t="shared" si="2"/>
        <v/>
      </c>
      <c r="BH10"/>
      <c r="BI10"/>
      <c r="BJ10" t="str">
        <f t="shared" si="3"/>
        <v/>
      </c>
      <c r="BK10"/>
      <c r="BL10"/>
      <c r="BM10" t="str">
        <f t="shared" si="4"/>
        <v/>
      </c>
      <c r="BP10" t="str">
        <f t="shared" si="5"/>
        <v/>
      </c>
      <c r="BS10" t="str">
        <f t="shared" si="6"/>
        <v/>
      </c>
      <c r="BV10" t="str">
        <f t="shared" si="7"/>
        <v/>
      </c>
      <c r="BY10" t="str">
        <f t="shared" si="8"/>
        <v/>
      </c>
      <c r="CB10" t="str">
        <f t="shared" si="9"/>
        <v/>
      </c>
      <c r="CE10" t="str">
        <f t="shared" si="10"/>
        <v/>
      </c>
      <c r="CH10" t="str">
        <f t="shared" si="11"/>
        <v/>
      </c>
      <c r="CK10" t="str">
        <f t="shared" si="12"/>
        <v/>
      </c>
      <c r="CN10" t="str">
        <f t="shared" si="13"/>
        <v/>
      </c>
      <c r="CQ10" t="str">
        <f t="shared" si="14"/>
        <v/>
      </c>
      <c r="CT10" t="str">
        <f t="shared" si="15"/>
        <v/>
      </c>
      <c r="CW10" t="str">
        <f t="shared" si="16"/>
        <v/>
      </c>
      <c r="CZ10" t="str">
        <f t="shared" si="17"/>
        <v/>
      </c>
      <c r="DC10" t="str">
        <f t="shared" si="18"/>
        <v/>
      </c>
      <c r="DF10" t="str">
        <f t="shared" si="19"/>
        <v/>
      </c>
      <c r="ER10" t="str">
        <f t="shared" si="1"/>
        <v/>
      </c>
      <c r="ES10" t="str">
        <f t="shared" si="1"/>
        <v/>
      </c>
      <c r="ET10" t="str">
        <f t="shared" si="1"/>
        <v/>
      </c>
      <c r="EU10" t="str">
        <f t="shared" si="1"/>
        <v/>
      </c>
      <c r="EV10" t="str">
        <f t="shared" si="1"/>
        <v/>
      </c>
      <c r="EW10" t="str">
        <f t="shared" si="1"/>
        <v/>
      </c>
    </row>
    <row r="11" spans="1:153" x14ac:dyDescent="0.3">
      <c r="BG11" t="str">
        <f t="shared" si="2"/>
        <v/>
      </c>
      <c r="BH11"/>
      <c r="BI11"/>
      <c r="BJ11" t="str">
        <f t="shared" si="3"/>
        <v/>
      </c>
      <c r="BK11"/>
      <c r="BL11"/>
      <c r="BM11" t="str">
        <f t="shared" si="4"/>
        <v/>
      </c>
      <c r="BP11" t="str">
        <f t="shared" si="5"/>
        <v/>
      </c>
      <c r="BS11" t="str">
        <f t="shared" si="6"/>
        <v/>
      </c>
      <c r="BV11" t="str">
        <f t="shared" si="7"/>
        <v/>
      </c>
      <c r="BY11" t="str">
        <f t="shared" si="8"/>
        <v/>
      </c>
      <c r="CB11" t="str">
        <f t="shared" si="9"/>
        <v/>
      </c>
      <c r="CE11" t="str">
        <f t="shared" si="10"/>
        <v/>
      </c>
      <c r="CH11" t="str">
        <f t="shared" si="11"/>
        <v/>
      </c>
      <c r="CK11" t="str">
        <f t="shared" si="12"/>
        <v/>
      </c>
      <c r="CN11" t="str">
        <f t="shared" si="13"/>
        <v/>
      </c>
      <c r="CQ11" t="str">
        <f t="shared" si="14"/>
        <v/>
      </c>
      <c r="CT11" t="str">
        <f t="shared" si="15"/>
        <v/>
      </c>
      <c r="CW11" t="str">
        <f t="shared" si="16"/>
        <v/>
      </c>
      <c r="CZ11" t="str">
        <f t="shared" si="17"/>
        <v/>
      </c>
      <c r="DC11" t="str">
        <f t="shared" si="18"/>
        <v/>
      </c>
      <c r="DF11" t="str">
        <f t="shared" si="19"/>
        <v/>
      </c>
      <c r="ER11" t="str">
        <f t="shared" si="1"/>
        <v/>
      </c>
      <c r="ES11" t="str">
        <f t="shared" si="1"/>
        <v/>
      </c>
      <c r="ET11" t="str">
        <f t="shared" si="1"/>
        <v/>
      </c>
      <c r="EU11" t="str">
        <f t="shared" si="1"/>
        <v/>
      </c>
      <c r="EV11" t="str">
        <f t="shared" si="1"/>
        <v/>
      </c>
      <c r="EW11" t="str">
        <f t="shared" si="1"/>
        <v/>
      </c>
    </row>
    <row r="12" spans="1:153" x14ac:dyDescent="0.3">
      <c r="A12" s="12">
        <f>VLOOKUP($C12,[1]ATELIER!$A$2:$K$291,11,0)</f>
        <v>14</v>
      </c>
      <c r="B12" t="s">
        <v>331</v>
      </c>
      <c r="C12" t="s">
        <v>35</v>
      </c>
      <c r="D12" t="s">
        <v>8</v>
      </c>
      <c r="E12">
        <v>1</v>
      </c>
      <c r="H12">
        <v>1</v>
      </c>
      <c r="K12">
        <v>1</v>
      </c>
      <c r="N12">
        <v>1</v>
      </c>
      <c r="Q12">
        <v>1</v>
      </c>
      <c r="T12">
        <v>1</v>
      </c>
      <c r="W12">
        <v>1</v>
      </c>
      <c r="Z12">
        <v>1</v>
      </c>
      <c r="AC12">
        <v>1</v>
      </c>
      <c r="AF12">
        <v>1</v>
      </c>
      <c r="AI12">
        <v>1</v>
      </c>
      <c r="AL12">
        <v>1</v>
      </c>
      <c r="AO12">
        <v>1</v>
      </c>
      <c r="AR12">
        <v>1</v>
      </c>
      <c r="AU12">
        <v>1</v>
      </c>
      <c r="AX12">
        <v>1</v>
      </c>
      <c r="BA12">
        <v>1</v>
      </c>
      <c r="BD12">
        <v>1</v>
      </c>
      <c r="BG12" t="str">
        <f t="shared" si="2"/>
        <v xml:space="preserve">INSERT INTO SC_SystemeProduits(RefDimension,NomSysteme,typePresta,ligne,Quantite,formule,cte1,DateModif) values (1,'FV1','MOA',14,1,null,null,now());
</v>
      </c>
      <c r="BH12"/>
      <c r="BI12"/>
      <c r="BJ12" t="str">
        <f t="shared" si="3"/>
        <v xml:space="preserve">INSERT INTO SC_SystemeProduits(RefDimension,NomSysteme,typePresta,ligne,Quantite,formule,cte1,DateModif) values (2,'FV1','MOA',14,1,null,null,now());
</v>
      </c>
      <c r="BK12"/>
      <c r="BL12"/>
      <c r="BM12" t="str">
        <f t="shared" si="4"/>
        <v xml:space="preserve">INSERT INTO SC_SystemeProduits(RefDimension,NomSysteme,typePresta,ligne,Quantite,formule,cte1,DateModif) values (3,'FV1','MOA',14,1,null,null,now());
</v>
      </c>
      <c r="BP12" t="str">
        <f t="shared" si="5"/>
        <v xml:space="preserve">INSERT INTO SC_SystemeProduits(RefDimension,NomSysteme,typePresta,ligne,Quantite,formule,cte1,DateModif) values (4,'FV1','MOA',14,1,null,null,now());
</v>
      </c>
      <c r="BS12" t="str">
        <f t="shared" si="6"/>
        <v xml:space="preserve">INSERT INTO SC_SystemeProduits(RefDimension,NomSysteme,typePresta,ligne,Quantite,formule,cte1,DateModif) values (5,'FV1','MOA',14,1,null,null,now());
</v>
      </c>
      <c r="BV12" t="str">
        <f t="shared" si="7"/>
        <v xml:space="preserve">INSERT INTO SC_SystemeProduits(RefDimension,NomSysteme,typePresta,ligne,Quantite,formule,cte1,DateModif) values (6,'FV1','MOA',14,1,null,null,now());
</v>
      </c>
      <c r="BY12" t="str">
        <f t="shared" si="8"/>
        <v xml:space="preserve">INSERT INTO SC_SystemeProduits(RefDimension,NomSysteme,typePresta,ligne,Quantite,formule,cte1,DateModif) values (7,'FV1','MOA',14,1,null,null,now());
</v>
      </c>
      <c r="CB12" t="str">
        <f t="shared" si="9"/>
        <v xml:space="preserve">INSERT INTO SC_SystemeProduits(RefDimension,NomSysteme,typePresta,ligne,Quantite,formule,cte1,DateModif) values (8,'FV1','MOA',14,1,null,null,now());
</v>
      </c>
      <c r="CE12" t="str">
        <f t="shared" si="10"/>
        <v xml:space="preserve">INSERT INTO SC_SystemeProduits(RefDimension,NomSysteme,typePresta,ligne,Quantite,formule,cte1,DateModif) values (9,'FV1','MOA',14,1,null,null,now());
</v>
      </c>
      <c r="CH12" t="str">
        <f t="shared" si="11"/>
        <v xml:space="preserve">INSERT INTO SC_SystemeProduits(RefDimension,NomSysteme,typePresta,ligne,Quantite,formule,cte1,DateModif) values (10,'FV1','MOA',14,1,null,null,now());
</v>
      </c>
      <c r="CK12" t="str">
        <f t="shared" si="12"/>
        <v xml:space="preserve">INSERT INTO SC_SystemeProduits(RefDimension,NomSysteme,typePresta,ligne,Quantite,formule,cte1,DateModif) values (11,'FV1','MOA',14,1,null,null,now());
</v>
      </c>
      <c r="CN12" t="str">
        <f t="shared" si="13"/>
        <v xml:space="preserve">INSERT INTO SC_SystemeProduits(RefDimension,NomSysteme,typePresta,ligne,Quantite,formule,cte1,DateModif) values (12,'FV1','MOA',14,1,null,null,now());
</v>
      </c>
      <c r="CQ12" t="str">
        <f t="shared" si="14"/>
        <v xml:space="preserve">INSERT INTO SC_SystemeProduits(RefDimension,NomSysteme,typePresta,ligne,Quantite,formule,cte1,DateModif) values (13,'FV1','MOA',14,1,null,null,now());
</v>
      </c>
      <c r="CT12" t="str">
        <f t="shared" si="15"/>
        <v xml:space="preserve">INSERT INTO SC_SystemeProduits(RefDimension,NomSysteme,typePresta,ligne,Quantite,formule,cte1,DateModif) values (14,'FV1','MOA',14,1,null,null,now());
</v>
      </c>
      <c r="CW12" t="str">
        <f t="shared" si="16"/>
        <v xml:space="preserve">INSERT INTO SC_SystemeProduits(RefDimension,NomSysteme,typePresta,ligne,Quantite,formule,cte1,DateModif) values (15,'FV1','MOA',14,1,null,null,now());
</v>
      </c>
      <c r="CZ12" t="str">
        <f t="shared" si="17"/>
        <v xml:space="preserve">INSERT INTO SC_SystemeProduits(RefDimension,NomSysteme,typePresta,ligne,Quantite,formule,cte1,DateModif) values (16,'FV1','MOA',14,1,null,null,now());
</v>
      </c>
      <c r="DC12" t="str">
        <f t="shared" si="18"/>
        <v xml:space="preserve">INSERT INTO SC_SystemeProduits(RefDimension,NomSysteme,typePresta,ligne,Quantite,formule,cte1,DateModif) values (17,'FV1','MOA',14,1,null,null,now());
</v>
      </c>
      <c r="DF12" t="str">
        <f t="shared" si="19"/>
        <v xml:space="preserve">INSERT INTO SC_SystemeProduits(RefDimension,NomSysteme,typePresta,ligne,Quantite,formule,cte1,DateModif) values (18,'FV1','MOA',14,1,null,null,now());
</v>
      </c>
      <c r="ER12" t="str">
        <f t="shared" ref="ER12:ER23" si="20">IF(AND(CP12="",CQ12=""),"",SUBSTITUTE(SUBSTITUTE(SUBSTITUTE(SUBSTITUTE(SUBSTITUTE(SUBSTITUTE($BG$1,"#DIM#",CP$1),"#TYPE#",$B12),"#LIGNE#",$A12),"#Q#",IF(CQ12="",SUBSTITUTE(CP12,",","."),"null")),"#FORMULE#",IF(CQ12="","null",CONCATENATE("'",CQ12,"'"))),"#CTE#",IF(CR12="","null",CONCATENATE("'",CR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(13,'FV1','MOA',14,1,null,null,now());
',null,now());
</v>
      </c>
      <c r="ES12" t="str">
        <f t="shared" ref="ES12:ES23" si="21">IF(AND(CQ12="",CR12=""),"",SUBSTITUTE(SUBSTITUTE(SUBSTITUTE(SUBSTITUTE(SUBSTITUTE(SUBSTITUTE($BG$1,"#DIM#",CQ$1),"#TYPE#",$B12),"#LIGNE#",$A12),"#Q#",IF(CR12="",SUBSTITUTE(CQ12,",","."),"null")),"#FORMULE#",IF(CR12="","null",CONCATENATE("'",CR12,"'"))),"#CTE#",IF(CS12="","null",CONCATENATE("'",CS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(13.'FV1'.'MOA'.14.1.null.null.now());
,null,null,now());
</v>
      </c>
      <c r="ET12" t="str">
        <f t="shared" ref="ET12:ET23" si="22">IF(AND(CR12="",CS12=""),"",SUBSTITUTE(SUBSTITUTE(SUBSTITUTE(SUBSTITUTE(SUBSTITUTE(SUBSTITUTE($BG$1,"#DIM#",CR$1),"#TYPE#",$B12),"#LIGNE#",$A12),"#Q#",IF(CS12="",SUBSTITUTE(CR12,",","."),"null")),"#FORMULE#",IF(CS12="","null",CONCATENATE("'",CS12,"'"))),"#CTE#",IF(CT12="","null",CONCATENATE("'",CT12,"'"))))</f>
        <v/>
      </c>
      <c r="EU12" t="str">
        <f t="shared" ref="EU12:EU23" si="23">IF(AND(CS12="",CT12=""),"",SUBSTITUTE(SUBSTITUTE(SUBSTITUTE(SUBSTITUTE(SUBSTITUTE(SUBSTITUTE($BG$1,"#DIM#",CS$1),"#TYPE#",$B12),"#LIGNE#",$A12),"#Q#",IF(CT12="",SUBSTITUTE(CS12,",","."),"null")),"#FORMULE#",IF(CT12="","null",CONCATENATE("'",CT12,"'"))),"#CTE#",IF(CU12="","null",CONCATENATE("'",CU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(14,'FV1','MOA',14,1,null,null,now());
',null,now());
</v>
      </c>
      <c r="EV12" t="str">
        <f t="shared" ref="EV12:EV23" si="24">IF(AND(CT12="",CU12=""),"",SUBSTITUTE(SUBSTITUTE(SUBSTITUTE(SUBSTITUTE(SUBSTITUTE(SUBSTITUTE($BG$1,"#DIM#",CT$1),"#TYPE#",$B12),"#LIGNE#",$A12),"#Q#",IF(CU12="",SUBSTITUTE(CT12,",","."),"null")),"#FORMULE#",IF(CU12="","null",CONCATENATE("'",CU12,"'"))),"#CTE#",IF(CV12="","null",CONCATENATE("'",CV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(14.'FV1'.'MOA'.14.1.null.null.now());
,null,null,now());
</v>
      </c>
      <c r="EW12" t="str">
        <f t="shared" ref="EW12:EW23" si="25">IF(AND(CU12="",CV12=""),"",SUBSTITUTE(SUBSTITUTE(SUBSTITUTE(SUBSTITUTE(SUBSTITUTE(SUBSTITUTE($BG$1,"#DIM#",CU$1),"#TYPE#",$B12),"#LIGNE#",$A12),"#Q#",IF(CV12="",SUBSTITUTE(CU12,",","."),"null")),"#FORMULE#",IF(CV12="","null",CONCATENATE("'",CV12,"'"))),"#CTE#",IF(CW12="","null",CONCATENATE("'",CW12,"'"))))</f>
        <v/>
      </c>
    </row>
    <row r="13" spans="1:153" x14ac:dyDescent="0.3">
      <c r="A13" s="12">
        <f>VLOOKUP($C13,[1]ATELIER!$A$2:$K$291,11,0)</f>
        <v>12</v>
      </c>
      <c r="B13" t="s">
        <v>331</v>
      </c>
      <c r="C13" t="s">
        <v>32</v>
      </c>
      <c r="D13" t="s">
        <v>8</v>
      </c>
      <c r="E13">
        <v>32</v>
      </c>
      <c r="H13">
        <v>32</v>
      </c>
      <c r="K13">
        <v>32</v>
      </c>
      <c r="N13">
        <v>32</v>
      </c>
      <c r="Q13">
        <v>32</v>
      </c>
      <c r="T13">
        <v>32</v>
      </c>
      <c r="W13">
        <v>32</v>
      </c>
      <c r="Z13">
        <v>32</v>
      </c>
      <c r="AC13">
        <v>32</v>
      </c>
      <c r="AF13">
        <v>32</v>
      </c>
      <c r="AI13">
        <v>32</v>
      </c>
      <c r="AL13">
        <v>32</v>
      </c>
      <c r="AO13">
        <v>32</v>
      </c>
      <c r="AR13">
        <v>32</v>
      </c>
      <c r="AU13">
        <v>32</v>
      </c>
      <c r="AX13">
        <v>32</v>
      </c>
      <c r="BA13">
        <v>32</v>
      </c>
      <c r="BD13">
        <v>32</v>
      </c>
      <c r="BG13" t="str">
        <f t="shared" si="2"/>
        <v xml:space="preserve">INSERT INTO SC_SystemeProduits(RefDimension,NomSysteme,typePresta,ligne,Quantite,formule,cte1,DateModif) values (1,'FV1','MOA',12,32,null,null,now());
</v>
      </c>
      <c r="BH13"/>
      <c r="BI13"/>
      <c r="BJ13" t="str">
        <f t="shared" si="3"/>
        <v xml:space="preserve">INSERT INTO SC_SystemeProduits(RefDimension,NomSysteme,typePresta,ligne,Quantite,formule,cte1,DateModif) values (2,'FV1','MOA',12,32,null,null,now());
</v>
      </c>
      <c r="BK13"/>
      <c r="BL13"/>
      <c r="BM13" t="str">
        <f t="shared" si="4"/>
        <v xml:space="preserve">INSERT INTO SC_SystemeProduits(RefDimension,NomSysteme,typePresta,ligne,Quantite,formule,cte1,DateModif) values (3,'FV1','MOA',12,32,null,null,now());
</v>
      </c>
      <c r="BP13" t="str">
        <f t="shared" si="5"/>
        <v xml:space="preserve">INSERT INTO SC_SystemeProduits(RefDimension,NomSysteme,typePresta,ligne,Quantite,formule,cte1,DateModif) values (4,'FV1','MOA',12,32,null,null,now());
</v>
      </c>
      <c r="BS13" t="str">
        <f t="shared" si="6"/>
        <v xml:space="preserve">INSERT INTO SC_SystemeProduits(RefDimension,NomSysteme,typePresta,ligne,Quantite,formule,cte1,DateModif) values (5,'FV1','MOA',12,32,null,null,now());
</v>
      </c>
      <c r="BV13" t="str">
        <f t="shared" si="7"/>
        <v xml:space="preserve">INSERT INTO SC_SystemeProduits(RefDimension,NomSysteme,typePresta,ligne,Quantite,formule,cte1,DateModif) values (6,'FV1','MOA',12,32,null,null,now());
</v>
      </c>
      <c r="BY13" t="str">
        <f t="shared" si="8"/>
        <v xml:space="preserve">INSERT INTO SC_SystemeProduits(RefDimension,NomSysteme,typePresta,ligne,Quantite,formule,cte1,DateModif) values (7,'FV1','MOA',12,32,null,null,now());
</v>
      </c>
      <c r="CB13" t="str">
        <f t="shared" si="9"/>
        <v xml:space="preserve">INSERT INTO SC_SystemeProduits(RefDimension,NomSysteme,typePresta,ligne,Quantite,formule,cte1,DateModif) values (8,'FV1','MOA',12,32,null,null,now());
</v>
      </c>
      <c r="CE13" t="str">
        <f t="shared" si="10"/>
        <v xml:space="preserve">INSERT INTO SC_SystemeProduits(RefDimension,NomSysteme,typePresta,ligne,Quantite,formule,cte1,DateModif) values (9,'FV1','MOA',12,32,null,null,now());
</v>
      </c>
      <c r="CH13" t="str">
        <f t="shared" si="11"/>
        <v xml:space="preserve">INSERT INTO SC_SystemeProduits(RefDimension,NomSysteme,typePresta,ligne,Quantite,formule,cte1,DateModif) values (10,'FV1','MOA',12,32,null,null,now());
</v>
      </c>
      <c r="CK13" t="str">
        <f t="shared" si="12"/>
        <v xml:space="preserve">INSERT INTO SC_SystemeProduits(RefDimension,NomSysteme,typePresta,ligne,Quantite,formule,cte1,DateModif) values (11,'FV1','MOA',12,32,null,null,now());
</v>
      </c>
      <c r="CN13" t="str">
        <f t="shared" si="13"/>
        <v xml:space="preserve">INSERT INTO SC_SystemeProduits(RefDimension,NomSysteme,typePresta,ligne,Quantite,formule,cte1,DateModif) values (12,'FV1','MOA',12,32,null,null,now());
</v>
      </c>
      <c r="CQ13" t="str">
        <f t="shared" si="14"/>
        <v xml:space="preserve">INSERT INTO SC_SystemeProduits(RefDimension,NomSysteme,typePresta,ligne,Quantite,formule,cte1,DateModif) values (13,'FV1','MOA',12,32,null,null,now());
</v>
      </c>
      <c r="CT13" t="str">
        <f t="shared" si="15"/>
        <v xml:space="preserve">INSERT INTO SC_SystemeProduits(RefDimension,NomSysteme,typePresta,ligne,Quantite,formule,cte1,DateModif) values (14,'FV1','MOA',12,32,null,null,now());
</v>
      </c>
      <c r="CW13" t="str">
        <f t="shared" si="16"/>
        <v xml:space="preserve">INSERT INTO SC_SystemeProduits(RefDimension,NomSysteme,typePresta,ligne,Quantite,formule,cte1,DateModif) values (15,'FV1','MOA',12,32,null,null,now());
</v>
      </c>
      <c r="CZ13" t="str">
        <f t="shared" si="17"/>
        <v xml:space="preserve">INSERT INTO SC_SystemeProduits(RefDimension,NomSysteme,typePresta,ligne,Quantite,formule,cte1,DateModif) values (16,'FV1','MOA',12,32,null,null,now());
</v>
      </c>
      <c r="DC13" t="str">
        <f t="shared" si="18"/>
        <v xml:space="preserve">INSERT INTO SC_SystemeProduits(RefDimension,NomSysteme,typePresta,ligne,Quantite,formule,cte1,DateModif) values (17,'FV1','MOA',12,32,null,null,now());
</v>
      </c>
      <c r="DF13" t="str">
        <f t="shared" si="19"/>
        <v xml:space="preserve">INSERT INTO SC_SystemeProduits(RefDimension,NomSysteme,typePresta,ligne,Quantite,formule,cte1,DateModif) values (18,'FV1','MOA',12,32,null,null,now());
</v>
      </c>
      <c r="ER13" t="str">
        <f t="shared" si="20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(13,'FV1','MOA',12,32,null,null,now());
',null,now());
</v>
      </c>
      <c r="ES13" t="str">
        <f t="shared" si="21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(13.'FV1'.'MOA'.12.32.null.null.now());
,null,null,now());
</v>
      </c>
      <c r="ET13" t="str">
        <f t="shared" si="22"/>
        <v/>
      </c>
      <c r="EU13" t="str">
        <f t="shared" si="23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(14,'FV1','MOA',12,32,null,null,now());
',null,now());
</v>
      </c>
      <c r="EV13" t="str">
        <f t="shared" si="24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(14.'FV1'.'MOA'.12.32.null.null.now());
,null,null,now());
</v>
      </c>
      <c r="EW13" t="str">
        <f t="shared" si="25"/>
        <v/>
      </c>
    </row>
    <row r="14" spans="1:153" x14ac:dyDescent="0.3">
      <c r="A14" s="12">
        <f>VLOOKUP($C14,[1]ATELIER!$A$2:$K$291,11,0)</f>
        <v>13</v>
      </c>
      <c r="B14" t="s">
        <v>331</v>
      </c>
      <c r="C14" t="s">
        <v>34</v>
      </c>
      <c r="D14" t="s">
        <v>8</v>
      </c>
      <c r="E14">
        <v>64</v>
      </c>
      <c r="H14">
        <v>64</v>
      </c>
      <c r="K14">
        <v>64</v>
      </c>
      <c r="N14">
        <v>64</v>
      </c>
      <c r="Q14">
        <v>64</v>
      </c>
      <c r="T14">
        <v>64</v>
      </c>
      <c r="W14">
        <v>64</v>
      </c>
      <c r="Z14">
        <v>64</v>
      </c>
      <c r="AC14">
        <v>64</v>
      </c>
      <c r="AF14">
        <v>64</v>
      </c>
      <c r="AI14">
        <v>64</v>
      </c>
      <c r="AL14">
        <v>64</v>
      </c>
      <c r="AO14">
        <v>64</v>
      </c>
      <c r="AR14">
        <v>64</v>
      </c>
      <c r="AU14">
        <v>64</v>
      </c>
      <c r="AX14">
        <v>64</v>
      </c>
      <c r="BA14">
        <v>64</v>
      </c>
      <c r="BD14">
        <v>64</v>
      </c>
      <c r="BG14" t="str">
        <f t="shared" si="2"/>
        <v xml:space="preserve">INSERT INTO SC_SystemeProduits(RefDimension,NomSysteme,typePresta,ligne,Quantite,formule,cte1,DateModif) values (1,'FV1','MOA',13,64,null,null,now());
</v>
      </c>
      <c r="BH14"/>
      <c r="BI14"/>
      <c r="BJ14" t="str">
        <f t="shared" si="3"/>
        <v xml:space="preserve">INSERT INTO SC_SystemeProduits(RefDimension,NomSysteme,typePresta,ligne,Quantite,formule,cte1,DateModif) values (2,'FV1','MOA',13,64,null,null,now());
</v>
      </c>
      <c r="BK14"/>
      <c r="BL14"/>
      <c r="BM14" t="str">
        <f t="shared" si="4"/>
        <v xml:space="preserve">INSERT INTO SC_SystemeProduits(RefDimension,NomSysteme,typePresta,ligne,Quantite,formule,cte1,DateModif) values (3,'FV1','MOA',13,64,null,null,now());
</v>
      </c>
      <c r="BP14" t="str">
        <f t="shared" si="5"/>
        <v xml:space="preserve">INSERT INTO SC_SystemeProduits(RefDimension,NomSysteme,typePresta,ligne,Quantite,formule,cte1,DateModif) values (4,'FV1','MOA',13,64,null,null,now());
</v>
      </c>
      <c r="BS14" t="str">
        <f t="shared" si="6"/>
        <v xml:space="preserve">INSERT INTO SC_SystemeProduits(RefDimension,NomSysteme,typePresta,ligne,Quantite,formule,cte1,DateModif) values (5,'FV1','MOA',13,64,null,null,now());
</v>
      </c>
      <c r="BV14" t="str">
        <f t="shared" si="7"/>
        <v xml:space="preserve">INSERT INTO SC_SystemeProduits(RefDimension,NomSysteme,typePresta,ligne,Quantite,formule,cte1,DateModif) values (6,'FV1','MOA',13,64,null,null,now());
</v>
      </c>
      <c r="BY14" t="str">
        <f t="shared" si="8"/>
        <v xml:space="preserve">INSERT INTO SC_SystemeProduits(RefDimension,NomSysteme,typePresta,ligne,Quantite,formule,cte1,DateModif) values (7,'FV1','MOA',13,64,null,null,now());
</v>
      </c>
      <c r="CB14" t="str">
        <f t="shared" si="9"/>
        <v xml:space="preserve">INSERT INTO SC_SystemeProduits(RefDimension,NomSysteme,typePresta,ligne,Quantite,formule,cte1,DateModif) values (8,'FV1','MOA',13,64,null,null,now());
</v>
      </c>
      <c r="CE14" t="str">
        <f t="shared" si="10"/>
        <v xml:space="preserve">INSERT INTO SC_SystemeProduits(RefDimension,NomSysteme,typePresta,ligne,Quantite,formule,cte1,DateModif) values (9,'FV1','MOA',13,64,null,null,now());
</v>
      </c>
      <c r="CH14" t="str">
        <f t="shared" si="11"/>
        <v xml:space="preserve">INSERT INTO SC_SystemeProduits(RefDimension,NomSysteme,typePresta,ligne,Quantite,formule,cte1,DateModif) values (10,'FV1','MOA',13,64,null,null,now());
</v>
      </c>
      <c r="CK14" t="str">
        <f t="shared" si="12"/>
        <v xml:space="preserve">INSERT INTO SC_SystemeProduits(RefDimension,NomSysteme,typePresta,ligne,Quantite,formule,cte1,DateModif) values (11,'FV1','MOA',13,64,null,null,now());
</v>
      </c>
      <c r="CN14" t="str">
        <f t="shared" si="13"/>
        <v xml:space="preserve">INSERT INTO SC_SystemeProduits(RefDimension,NomSysteme,typePresta,ligne,Quantite,formule,cte1,DateModif) values (12,'FV1','MOA',13,64,null,null,now());
</v>
      </c>
      <c r="CQ14" t="str">
        <f t="shared" si="14"/>
        <v xml:space="preserve">INSERT INTO SC_SystemeProduits(RefDimension,NomSysteme,typePresta,ligne,Quantite,formule,cte1,DateModif) values (13,'FV1','MOA',13,64,null,null,now());
</v>
      </c>
      <c r="CT14" t="str">
        <f t="shared" si="15"/>
        <v xml:space="preserve">INSERT INTO SC_SystemeProduits(RefDimension,NomSysteme,typePresta,ligne,Quantite,formule,cte1,DateModif) values (14,'FV1','MOA',13,64,null,null,now());
</v>
      </c>
      <c r="CW14" t="str">
        <f t="shared" si="16"/>
        <v xml:space="preserve">INSERT INTO SC_SystemeProduits(RefDimension,NomSysteme,typePresta,ligne,Quantite,formule,cte1,DateModif) values (15,'FV1','MOA',13,64,null,null,now());
</v>
      </c>
      <c r="CZ14" t="str">
        <f t="shared" si="17"/>
        <v xml:space="preserve">INSERT INTO SC_SystemeProduits(RefDimension,NomSysteme,typePresta,ligne,Quantite,formule,cte1,DateModif) values (16,'FV1','MOA',13,64,null,null,now());
</v>
      </c>
      <c r="DC14" t="str">
        <f t="shared" si="18"/>
        <v xml:space="preserve">INSERT INTO SC_SystemeProduits(RefDimension,NomSysteme,typePresta,ligne,Quantite,formule,cte1,DateModif) values (17,'FV1','MOA',13,64,null,null,now());
</v>
      </c>
      <c r="DF14" t="str">
        <f t="shared" si="19"/>
        <v xml:space="preserve">INSERT INTO SC_SystemeProduits(RefDimension,NomSysteme,typePresta,ligne,Quantite,formule,cte1,DateModif) values (18,'FV1','MOA',13,64,null,null,now());
</v>
      </c>
      <c r="ER14" t="str">
        <f t="shared" si="20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(13,'FV1','MOA',13,64,null,null,now());
',null,now());
</v>
      </c>
      <c r="ES14" t="str">
        <f t="shared" si="21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(13.'FV1'.'MOA'.13.64.null.null.now());
,null,null,now());
</v>
      </c>
      <c r="ET14" t="str">
        <f t="shared" si="22"/>
        <v/>
      </c>
      <c r="EU14" t="str">
        <f t="shared" si="23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(14,'FV1','MOA',13,64,null,null,now());
',null,now());
</v>
      </c>
      <c r="EV14" t="str">
        <f t="shared" si="24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(14.'FV1'.'MOA'.13.64.null.null.now());
,null,null,now());
</v>
      </c>
      <c r="EW14" t="str">
        <f t="shared" si="25"/>
        <v/>
      </c>
    </row>
    <row r="15" spans="1:153" s="21" customFormat="1" x14ac:dyDescent="0.3">
      <c r="A15" s="20">
        <f>VLOOKUP($C15,[1]ATELIER!$A$2:$K$291,11,0)</f>
        <v>19</v>
      </c>
      <c r="B15" s="21" t="s">
        <v>331</v>
      </c>
      <c r="C15" s="21" t="s">
        <v>43</v>
      </c>
      <c r="D15" s="21" t="s">
        <v>8</v>
      </c>
      <c r="F15" s="22" t="s">
        <v>859</v>
      </c>
      <c r="G15" s="22" t="s">
        <v>860</v>
      </c>
      <c r="H15" s="21">
        <v>2</v>
      </c>
      <c r="I15" s="22" t="s">
        <v>859</v>
      </c>
      <c r="J15" s="22" t="s">
        <v>860</v>
      </c>
      <c r="K15" s="21">
        <v>2</v>
      </c>
      <c r="L15" s="22" t="s">
        <v>859</v>
      </c>
      <c r="M15" s="22" t="s">
        <v>860</v>
      </c>
      <c r="N15" s="21">
        <v>2</v>
      </c>
      <c r="O15" s="22" t="s">
        <v>859</v>
      </c>
      <c r="P15" s="22" t="s">
        <v>860</v>
      </c>
      <c r="Q15" s="21">
        <v>6</v>
      </c>
      <c r="R15" s="22" t="s">
        <v>859</v>
      </c>
      <c r="S15" s="22" t="s">
        <v>860</v>
      </c>
      <c r="T15" s="21">
        <v>4</v>
      </c>
      <c r="U15" s="22" t="s">
        <v>859</v>
      </c>
      <c r="V15" s="22" t="s">
        <v>860</v>
      </c>
      <c r="W15" s="21">
        <v>6</v>
      </c>
      <c r="X15" s="22" t="s">
        <v>859</v>
      </c>
      <c r="Y15" s="22" t="s">
        <v>860</v>
      </c>
      <c r="Z15" s="21">
        <v>6</v>
      </c>
      <c r="AA15" s="22" t="s">
        <v>859</v>
      </c>
      <c r="AB15" s="22" t="s">
        <v>860</v>
      </c>
      <c r="AC15" s="21">
        <v>2</v>
      </c>
      <c r="AD15" s="22" t="s">
        <v>859</v>
      </c>
      <c r="AE15" s="22" t="s">
        <v>860</v>
      </c>
      <c r="AF15" s="21">
        <v>2</v>
      </c>
      <c r="AG15" s="22" t="s">
        <v>859</v>
      </c>
      <c r="AH15" s="22" t="s">
        <v>862</v>
      </c>
      <c r="AI15" s="21">
        <v>2</v>
      </c>
      <c r="AJ15" s="22" t="s">
        <v>859</v>
      </c>
      <c r="AK15" s="22" t="s">
        <v>862</v>
      </c>
      <c r="AL15" s="21">
        <v>2</v>
      </c>
      <c r="AM15" s="22" t="s">
        <v>859</v>
      </c>
      <c r="AN15" s="22" t="s">
        <v>863</v>
      </c>
      <c r="AO15" s="21">
        <v>6</v>
      </c>
      <c r="AP15" s="22" t="s">
        <v>859</v>
      </c>
      <c r="AQ15" s="22" t="s">
        <v>862</v>
      </c>
      <c r="AR15" s="21">
        <v>4</v>
      </c>
      <c r="AS15" s="22" t="s">
        <v>859</v>
      </c>
      <c r="AT15" s="22" t="s">
        <v>863</v>
      </c>
      <c r="AU15" s="21">
        <v>6</v>
      </c>
      <c r="AV15" s="22" t="s">
        <v>859</v>
      </c>
      <c r="AW15" s="22" t="s">
        <v>863</v>
      </c>
      <c r="AX15" s="21">
        <v>6</v>
      </c>
      <c r="AY15" s="22" t="s">
        <v>859</v>
      </c>
      <c r="AZ15" s="22" t="s">
        <v>863</v>
      </c>
      <c r="BA15" s="21">
        <v>8</v>
      </c>
      <c r="BB15" s="22" t="s">
        <v>859</v>
      </c>
      <c r="BC15" s="22" t="s">
        <v>863</v>
      </c>
      <c r="BD15" s="21">
        <v>12</v>
      </c>
      <c r="BE15" s="22" t="s">
        <v>859</v>
      </c>
      <c r="BF15" s="22" t="s">
        <v>863</v>
      </c>
      <c r="BG15" s="21" t="str">
        <f t="shared" si="2"/>
        <v xml:space="preserve">INSERT INTO SC_SystemeProduits(RefDimension,NomSysteme,typePresta,ligne,Quantite,formule,cte1,DateModif) values (1,'FV1','MOA',19,null,'2*CTE1','NB_BARRE_T40',now());
</v>
      </c>
      <c r="BJ15" s="21" t="str">
        <f t="shared" si="3"/>
        <v xml:space="preserve">INSERT INTO SC_SystemeProduits(RefDimension,NomSysteme,typePresta,ligne,Quantite,formule,cte1,DateModif) values (2,'FV1','MOA',19,null,'2*CTE1','NB_BARRE_T40',now());
</v>
      </c>
      <c r="BM15" s="21" t="str">
        <f t="shared" si="4"/>
        <v xml:space="preserve">INSERT INTO SC_SystemeProduits(RefDimension,NomSysteme,typePresta,ligne,Quantite,formule,cte1,DateModif) values (3,'FV1','MOA',19,null,'2*CTE1','NB_BARRE_T40',now());
</v>
      </c>
      <c r="BP15" s="21" t="str">
        <f t="shared" si="5"/>
        <v xml:space="preserve">INSERT INTO SC_SystemeProduits(RefDimension,NomSysteme,typePresta,ligne,Quantite,formule,cte1,DateModif) values (4,'FV1','MOA',19,null,'2*CTE1','NB_BARRE_T40',now());
</v>
      </c>
      <c r="BS15" s="21" t="str">
        <f t="shared" si="6"/>
        <v xml:space="preserve">INSERT INTO SC_SystemeProduits(RefDimension,NomSysteme,typePresta,ligne,Quantite,formule,cte1,DateModif) values (5,'FV1','MOA',19,null,'2*CTE1','NB_BARRE_T40',now());
</v>
      </c>
      <c r="BV15" s="21" t="str">
        <f t="shared" si="7"/>
        <v xml:space="preserve">INSERT INTO SC_SystemeProduits(RefDimension,NomSysteme,typePresta,ligne,Quantite,formule,cte1,DateModif) values (6,'FV1','MOA',19,null,'2*CTE1','NB_BARRE_T40',now());
</v>
      </c>
      <c r="BY15" s="21" t="str">
        <f t="shared" si="8"/>
        <v xml:space="preserve">INSERT INTO SC_SystemeProduits(RefDimension,NomSysteme,typePresta,ligne,Quantite,formule,cte1,DateModif) values (7,'FV1','MOA',19,null,'2*CTE1','NB_BARRE_T40',now());
</v>
      </c>
      <c r="CB15" s="21" t="str">
        <f t="shared" si="9"/>
        <v xml:space="preserve">INSERT INTO SC_SystemeProduits(RefDimension,NomSysteme,typePresta,ligne,Quantite,formule,cte1,DateModif) values (8,'FV1','MOA',19,null,'2*CTE1','NB_BARRE_T40',now());
</v>
      </c>
      <c r="CE15" s="21" t="str">
        <f t="shared" si="10"/>
        <v xml:space="preserve">INSERT INTO SC_SystemeProduits(RefDimension,NomSysteme,typePresta,ligne,Quantite,formule,cte1,DateModif) values (9,'FV1','MOA',19,null,'2*CTE1','NB_BARRE_T40',now());
</v>
      </c>
      <c r="CH15" s="21" t="str">
        <f t="shared" si="11"/>
        <v xml:space="preserve">INSERT INTO SC_SystemeProduits(RefDimension,NomSysteme,typePresta,ligne,Quantite,formule,cte1,DateModif) values (10,'FV1','MOA',19,null,'2*CTE1','NB_BARRE_T45',now());
</v>
      </c>
      <c r="CK15" s="21" t="str">
        <f t="shared" si="12"/>
        <v xml:space="preserve">INSERT INTO SC_SystemeProduits(RefDimension,NomSysteme,typePresta,ligne,Quantite,formule,cte1,DateModif) values (11,'FV1','MOA',19,null,'2*CTE1','NB_BARRE_T45',now());
</v>
      </c>
      <c r="CN15" s="21" t="str">
        <f t="shared" si="13"/>
        <v xml:space="preserve">INSERT INTO SC_SystemeProduits(RefDimension,NomSysteme,typePresta,ligne,Quantite,formule,cte1,DateModif) values (12,'FV1','MOA',19,null,'2*CTE1','NB_BARRE_T50',now());
</v>
      </c>
      <c r="CQ15" s="21" t="str">
        <f t="shared" si="14"/>
        <v xml:space="preserve">INSERT INTO SC_SystemeProduits(RefDimension,NomSysteme,typePresta,ligne,Quantite,formule,cte1,DateModif) values (13,'FV1','MOA',19,null,'2*CTE1','NB_BARRE_T45',now());
</v>
      </c>
      <c r="CT15" s="21" t="str">
        <f t="shared" si="15"/>
        <v xml:space="preserve">INSERT INTO SC_SystemeProduits(RefDimension,NomSysteme,typePresta,ligne,Quantite,formule,cte1,DateModif) values (14,'FV1','MOA',19,null,'2*CTE1','NB_BARRE_T50',now());
</v>
      </c>
      <c r="CW15" s="21" t="str">
        <f t="shared" si="16"/>
        <v xml:space="preserve">INSERT INTO SC_SystemeProduits(RefDimension,NomSysteme,typePresta,ligne,Quantite,formule,cte1,DateModif) values (15,'FV1','MOA',19,null,'2*CTE1','NB_BARRE_T50',now());
</v>
      </c>
      <c r="CZ15" s="21" t="str">
        <f t="shared" si="17"/>
        <v xml:space="preserve">INSERT INTO SC_SystemeProduits(RefDimension,NomSysteme,typePresta,ligne,Quantite,formule,cte1,DateModif) values (16,'FV1','MOA',19,null,'2*CTE1','NB_BARRE_T50',now());
</v>
      </c>
      <c r="DC15" s="21" t="str">
        <f t="shared" si="18"/>
        <v xml:space="preserve">INSERT INTO SC_SystemeProduits(RefDimension,NomSysteme,typePresta,ligne,Quantite,formule,cte1,DateModif) values (17,'FV1','MOA',19,null,'2*CTE1','NB_BARRE_T50',now());
</v>
      </c>
      <c r="DF15" s="21" t="str">
        <f t="shared" si="19"/>
        <v xml:space="preserve">INSERT INTO SC_SystemeProduits(RefDimension,NomSysteme,typePresta,ligne,Quantite,formule,cte1,DateModif) values (18,'FV1','MOA',19,null,'2*CTE1','NB_BARRE_T50',now());
</v>
      </c>
      <c r="ER15" s="21" t="str">
        <f t="shared" si="20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(13,'FV1','MOA',19,null,'2*CTE1','NB_BARRE_T45',now());
',null,now());
</v>
      </c>
      <c r="ES15" s="21" t="str">
        <f t="shared" si="21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(13.'FV1'.'MOA'.19.null.'2*CTE1'.'NB_BARRE_T45'.now());
,null,null,now());
</v>
      </c>
      <c r="ET15" s="21" t="str">
        <f t="shared" si="22"/>
        <v/>
      </c>
      <c r="EU15" s="21" t="str">
        <f t="shared" si="23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(14,'FV1','MOA',19,null,'2*CTE1','NB_BARRE_T50',now());
',null,now());
</v>
      </c>
      <c r="EV15" s="21" t="str">
        <f t="shared" si="24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(14.'FV1'.'MOA'.19.null.'2*CTE1'.'NB_BARRE_T50'.now());
,null,null,now());
</v>
      </c>
      <c r="EW15" s="21" t="str">
        <f t="shared" si="25"/>
        <v/>
      </c>
    </row>
    <row r="16" spans="1:153" x14ac:dyDescent="0.3">
      <c r="A16" s="12">
        <f>VLOOKUP($C16,[1]ATELIER!$A$2:$K$291,11,0)</f>
        <v>20</v>
      </c>
      <c r="B16" t="s">
        <v>331</v>
      </c>
      <c r="C16" t="s">
        <v>46</v>
      </c>
      <c r="D16" t="s">
        <v>47</v>
      </c>
      <c r="F16" s="14" t="s">
        <v>859</v>
      </c>
      <c r="G16" s="14" t="s">
        <v>861</v>
      </c>
      <c r="H16">
        <v>4</v>
      </c>
      <c r="I16" s="14" t="s">
        <v>859</v>
      </c>
      <c r="J16" s="14" t="s">
        <v>861</v>
      </c>
      <c r="K16">
        <v>4</v>
      </c>
      <c r="L16" s="14" t="s">
        <v>859</v>
      </c>
      <c r="M16" s="14" t="s">
        <v>861</v>
      </c>
      <c r="N16">
        <v>4</v>
      </c>
      <c r="O16" s="14" t="s">
        <v>859</v>
      </c>
      <c r="P16" s="14" t="s">
        <v>861</v>
      </c>
      <c r="Q16">
        <v>6</v>
      </c>
      <c r="R16" s="14" t="s">
        <v>859</v>
      </c>
      <c r="S16" s="14" t="s">
        <v>861</v>
      </c>
      <c r="T16">
        <v>7</v>
      </c>
      <c r="U16" s="14" t="s">
        <v>859</v>
      </c>
      <c r="V16" s="14" t="s">
        <v>861</v>
      </c>
      <c r="W16">
        <v>8</v>
      </c>
      <c r="X16" s="14" t="s">
        <v>859</v>
      </c>
      <c r="Y16" s="14" t="s">
        <v>861</v>
      </c>
      <c r="Z16">
        <v>8</v>
      </c>
      <c r="AA16" s="14" t="s">
        <v>859</v>
      </c>
      <c r="AB16" s="14" t="s">
        <v>861</v>
      </c>
      <c r="AC16">
        <v>8</v>
      </c>
      <c r="AD16" s="14" t="s">
        <v>859</v>
      </c>
      <c r="AE16" s="14" t="s">
        <v>861</v>
      </c>
      <c r="AF16">
        <v>8</v>
      </c>
      <c r="AG16" s="14" t="s">
        <v>859</v>
      </c>
      <c r="AH16" s="14" t="s">
        <v>861</v>
      </c>
      <c r="AI16">
        <v>6</v>
      </c>
      <c r="AJ16" s="14" t="s">
        <v>859</v>
      </c>
      <c r="AK16" s="14" t="s">
        <v>861</v>
      </c>
      <c r="AL16">
        <v>7</v>
      </c>
      <c r="AM16" s="14" t="s">
        <v>859</v>
      </c>
      <c r="AN16" s="14" t="s">
        <v>861</v>
      </c>
      <c r="AO16">
        <v>8</v>
      </c>
      <c r="AP16" s="14" t="s">
        <v>859</v>
      </c>
      <c r="AQ16" s="14" t="s">
        <v>861</v>
      </c>
      <c r="AR16">
        <v>8</v>
      </c>
      <c r="AS16" s="14" t="s">
        <v>859</v>
      </c>
      <c r="AT16" s="14" t="s">
        <v>861</v>
      </c>
      <c r="AU16">
        <v>9</v>
      </c>
      <c r="AV16" s="14" t="s">
        <v>859</v>
      </c>
      <c r="AW16" s="14" t="s">
        <v>861</v>
      </c>
      <c r="AX16">
        <v>8</v>
      </c>
      <c r="AY16" s="14" t="s">
        <v>859</v>
      </c>
      <c r="AZ16" s="14" t="s">
        <v>861</v>
      </c>
      <c r="BA16">
        <v>8</v>
      </c>
      <c r="BB16" s="14" t="s">
        <v>859</v>
      </c>
      <c r="BC16" s="14" t="s">
        <v>861</v>
      </c>
      <c r="BD16">
        <v>10</v>
      </c>
      <c r="BE16" s="14" t="s">
        <v>859</v>
      </c>
      <c r="BF16" s="14" t="s">
        <v>861</v>
      </c>
      <c r="BG16" t="str">
        <f t="shared" si="2"/>
        <v xml:space="preserve">INSERT INTO SC_SystemeProduits(RefDimension,NomSysteme,typePresta,ligne,Quantite,formule,cte1,DateModif) values (1,'FV1','MOA',20,null,'2*CTE1','LONGUEUR',now());
</v>
      </c>
      <c r="BH16"/>
      <c r="BI16"/>
      <c r="BJ16" t="str">
        <f t="shared" si="3"/>
        <v xml:space="preserve">INSERT INTO SC_SystemeProduits(RefDimension,NomSysteme,typePresta,ligne,Quantite,formule,cte1,DateModif) values (2,'FV1','MOA',20,null,'2*CTE1','LONGUEUR',now());
</v>
      </c>
      <c r="BK16"/>
      <c r="BL16"/>
      <c r="BM16" t="str">
        <f t="shared" si="4"/>
        <v xml:space="preserve">INSERT INTO SC_SystemeProduits(RefDimension,NomSysteme,typePresta,ligne,Quantite,formule,cte1,DateModif) values (3,'FV1','MOA',20,null,'2*CTE1','LONGUEUR',now());
</v>
      </c>
      <c r="BP16" t="str">
        <f t="shared" si="5"/>
        <v xml:space="preserve">INSERT INTO SC_SystemeProduits(RefDimension,NomSysteme,typePresta,ligne,Quantite,formule,cte1,DateModif) values (4,'FV1','MOA',20,null,'2*CTE1','LONGUEUR',now());
</v>
      </c>
      <c r="BS16" t="str">
        <f t="shared" si="6"/>
        <v xml:space="preserve">INSERT INTO SC_SystemeProduits(RefDimension,NomSysteme,typePresta,ligne,Quantite,formule,cte1,DateModif) values (5,'FV1','MOA',20,null,'2*CTE1','LONGUEUR',now());
</v>
      </c>
      <c r="BV16" t="str">
        <f t="shared" si="7"/>
        <v xml:space="preserve">INSERT INTO SC_SystemeProduits(RefDimension,NomSysteme,typePresta,ligne,Quantite,formule,cte1,DateModif) values (6,'FV1','MOA',20,null,'2*CTE1','LONGUEUR',now());
</v>
      </c>
      <c r="BY16" t="str">
        <f t="shared" si="8"/>
        <v xml:space="preserve">INSERT INTO SC_SystemeProduits(RefDimension,NomSysteme,typePresta,ligne,Quantite,formule,cte1,DateModif) values (7,'FV1','MOA',20,null,'2*CTE1','LONGUEUR',now());
</v>
      </c>
      <c r="CB16" t="str">
        <f t="shared" si="9"/>
        <v xml:space="preserve">INSERT INTO SC_SystemeProduits(RefDimension,NomSysteme,typePresta,ligne,Quantite,formule,cte1,DateModif) values (8,'FV1','MOA',20,null,'2*CTE1','LONGUEUR',now());
</v>
      </c>
      <c r="CE16" t="str">
        <f t="shared" si="10"/>
        <v xml:space="preserve">INSERT INTO SC_SystemeProduits(RefDimension,NomSysteme,typePresta,ligne,Quantite,formule,cte1,DateModif) values (9,'FV1','MOA',20,null,'2*CTE1','LONGUEUR',now());
</v>
      </c>
      <c r="CH16" t="str">
        <f t="shared" si="11"/>
        <v xml:space="preserve">INSERT INTO SC_SystemeProduits(RefDimension,NomSysteme,typePresta,ligne,Quantite,formule,cte1,DateModif) values (10,'FV1','MOA',20,null,'2*CTE1','LONGUEUR',now());
</v>
      </c>
      <c r="CK16" t="str">
        <f t="shared" si="12"/>
        <v xml:space="preserve">INSERT INTO SC_SystemeProduits(RefDimension,NomSysteme,typePresta,ligne,Quantite,formule,cte1,DateModif) values (11,'FV1','MOA',20,null,'2*CTE1','LONGUEUR',now());
</v>
      </c>
      <c r="CN16" t="str">
        <f t="shared" si="13"/>
        <v xml:space="preserve">INSERT INTO SC_SystemeProduits(RefDimension,NomSysteme,typePresta,ligne,Quantite,formule,cte1,DateModif) values (12,'FV1','MOA',20,null,'2*CTE1','LONGUEUR',now());
</v>
      </c>
      <c r="CQ16" t="str">
        <f t="shared" si="14"/>
        <v xml:space="preserve">INSERT INTO SC_SystemeProduits(RefDimension,NomSysteme,typePresta,ligne,Quantite,formule,cte1,DateModif) values (13,'FV1','MOA',20,null,'2*CTE1','LONGUEUR',now());
</v>
      </c>
      <c r="CT16" t="str">
        <f t="shared" si="15"/>
        <v xml:space="preserve">INSERT INTO SC_SystemeProduits(RefDimension,NomSysteme,typePresta,ligne,Quantite,formule,cte1,DateModif) values (14,'FV1','MOA',20,null,'2*CTE1','LONGUEUR',now());
</v>
      </c>
      <c r="CW16" t="str">
        <f t="shared" si="16"/>
        <v xml:space="preserve">INSERT INTO SC_SystemeProduits(RefDimension,NomSysteme,typePresta,ligne,Quantite,formule,cte1,DateModif) values (15,'FV1','MOA',20,null,'2*CTE1','LONGUEUR',now());
</v>
      </c>
      <c r="CZ16" t="str">
        <f t="shared" si="17"/>
        <v xml:space="preserve">INSERT INTO SC_SystemeProduits(RefDimension,NomSysteme,typePresta,ligne,Quantite,formule,cte1,DateModif) values (16,'FV1','MOA',20,null,'2*CTE1','LONGUEUR',now());
</v>
      </c>
      <c r="DC16" t="str">
        <f t="shared" si="18"/>
        <v xml:space="preserve">INSERT INTO SC_SystemeProduits(RefDimension,NomSysteme,typePresta,ligne,Quantite,formule,cte1,DateModif) values (17,'FV1','MOA',20,null,'2*CTE1','LONGUEUR',now());
</v>
      </c>
      <c r="DF16" t="str">
        <f t="shared" si="19"/>
        <v xml:space="preserve">INSERT INTO SC_SystemeProduits(RefDimension,NomSysteme,typePresta,ligne,Quantite,formule,cte1,DateModif) values (18,'FV1','MOA',20,null,'2*CTE1','LONGUEUR',now());
</v>
      </c>
      <c r="ER16" t="str">
        <f t="shared" si="20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(13,'FV1','MOA',20,null,'2*CTE1','LONGUEUR',now());
',null,now());
</v>
      </c>
      <c r="ES16" t="str">
        <f t="shared" si="21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(13.'FV1'.'MOA'.20.null.'2*CTE1'.'LONGUEUR'.now());
,null,null,now());
</v>
      </c>
      <c r="ET16" t="str">
        <f t="shared" si="22"/>
        <v/>
      </c>
      <c r="EU16" t="str">
        <f t="shared" si="23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(14,'FV1','MOA',20,null,'2*CTE1','LONGUEUR',now());
',null,now());
</v>
      </c>
      <c r="EV16" t="str">
        <f t="shared" si="24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(14.'FV1'.'MOA'.20.null.'2*CTE1'.'LONGUEUR'.now());
,null,null,now());
</v>
      </c>
      <c r="EW16" t="str">
        <f t="shared" si="25"/>
        <v/>
      </c>
    </row>
    <row r="17" spans="1:153" x14ac:dyDescent="0.3">
      <c r="A17" s="12">
        <f>VLOOKUP($C17,[1]ATELIER!$A$2:$K$291,11,0)</f>
        <v>16</v>
      </c>
      <c r="B17" t="s">
        <v>331</v>
      </c>
      <c r="C17" t="s">
        <v>37</v>
      </c>
      <c r="D17" t="s">
        <v>8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8</v>
      </c>
      <c r="AI17">
        <v>8</v>
      </c>
      <c r="AL17">
        <v>8</v>
      </c>
      <c r="AO17">
        <v>8</v>
      </c>
      <c r="AR17">
        <v>8</v>
      </c>
      <c r="AU17">
        <v>8</v>
      </c>
      <c r="AX17">
        <v>8</v>
      </c>
      <c r="BA17">
        <v>8</v>
      </c>
      <c r="BD17">
        <v>8</v>
      </c>
      <c r="BG17" t="str">
        <f t="shared" si="2"/>
        <v xml:space="preserve">INSERT INTO SC_SystemeProduits(RefDimension,NomSysteme,typePresta,ligne,Quantite,formule,cte1,DateModif) values (1,'FV1','MOA',16,4,null,null,now());
</v>
      </c>
      <c r="BH17"/>
      <c r="BI17"/>
      <c r="BJ17" t="str">
        <f t="shared" si="3"/>
        <v xml:space="preserve">INSERT INTO SC_SystemeProduits(RefDimension,NomSysteme,typePresta,ligne,Quantite,formule,cte1,DateModif) values (2,'FV1','MOA',16,4,null,null,now());
</v>
      </c>
      <c r="BK17"/>
      <c r="BL17"/>
      <c r="BM17" t="str">
        <f t="shared" si="4"/>
        <v xml:space="preserve">INSERT INTO SC_SystemeProduits(RefDimension,NomSysteme,typePresta,ligne,Quantite,formule,cte1,DateModif) values (3,'FV1','MOA',16,4,null,null,now());
</v>
      </c>
      <c r="BP17" t="str">
        <f t="shared" si="5"/>
        <v xml:space="preserve">INSERT INTO SC_SystemeProduits(RefDimension,NomSysteme,typePresta,ligne,Quantite,formule,cte1,DateModif) values (4,'FV1','MOA',16,4,null,null,now());
</v>
      </c>
      <c r="BS17" t="str">
        <f t="shared" si="6"/>
        <v xml:space="preserve">INSERT INTO SC_SystemeProduits(RefDimension,NomSysteme,typePresta,ligne,Quantite,formule,cte1,DateModif) values (5,'FV1','MOA',16,4,null,null,now());
</v>
      </c>
      <c r="BV17" t="str">
        <f t="shared" si="7"/>
        <v xml:space="preserve">INSERT INTO SC_SystemeProduits(RefDimension,NomSysteme,typePresta,ligne,Quantite,formule,cte1,DateModif) values (6,'FV1','MOA',16,4,null,null,now());
</v>
      </c>
      <c r="BY17" t="str">
        <f t="shared" si="8"/>
        <v xml:space="preserve">INSERT INTO SC_SystemeProduits(RefDimension,NomSysteme,typePresta,ligne,Quantite,formule,cte1,DateModif) values (7,'FV1','MOA',16,4,null,null,now());
</v>
      </c>
      <c r="CB17" t="str">
        <f t="shared" si="9"/>
        <v xml:space="preserve">INSERT INTO SC_SystemeProduits(RefDimension,NomSysteme,typePresta,ligne,Quantite,formule,cte1,DateModif) values (8,'FV1','MOA',16,4,null,null,now());
</v>
      </c>
      <c r="CE17" t="str">
        <f t="shared" si="10"/>
        <v xml:space="preserve">INSERT INTO SC_SystemeProduits(RefDimension,NomSysteme,typePresta,ligne,Quantite,formule,cte1,DateModif) values (9,'FV1','MOA',16,4,null,null,now());
</v>
      </c>
      <c r="CH17" t="str">
        <f t="shared" si="11"/>
        <v xml:space="preserve">INSERT INTO SC_SystemeProduits(RefDimension,NomSysteme,typePresta,ligne,Quantite,formule,cte1,DateModif) values (10,'FV1','MOA',16,8,null,null,now());
</v>
      </c>
      <c r="CK17" t="str">
        <f t="shared" si="12"/>
        <v xml:space="preserve">INSERT INTO SC_SystemeProduits(RefDimension,NomSysteme,typePresta,ligne,Quantite,formule,cte1,DateModif) values (11,'FV1','MOA',16,8,null,null,now());
</v>
      </c>
      <c r="CN17" t="str">
        <f t="shared" si="13"/>
        <v xml:space="preserve">INSERT INTO SC_SystemeProduits(RefDimension,NomSysteme,typePresta,ligne,Quantite,formule,cte1,DateModif) values (12,'FV1','MOA',16,8,null,null,now());
</v>
      </c>
      <c r="CQ17" t="str">
        <f t="shared" si="14"/>
        <v xml:space="preserve">INSERT INTO SC_SystemeProduits(RefDimension,NomSysteme,typePresta,ligne,Quantite,formule,cte1,DateModif) values (13,'FV1','MOA',16,8,null,null,now());
</v>
      </c>
      <c r="CT17" t="str">
        <f t="shared" si="15"/>
        <v xml:space="preserve">INSERT INTO SC_SystemeProduits(RefDimension,NomSysteme,typePresta,ligne,Quantite,formule,cte1,DateModif) values (14,'FV1','MOA',16,8,null,null,now());
</v>
      </c>
      <c r="CW17" t="str">
        <f t="shared" si="16"/>
        <v xml:space="preserve">INSERT INTO SC_SystemeProduits(RefDimension,NomSysteme,typePresta,ligne,Quantite,formule,cte1,DateModif) values (15,'FV1','MOA',16,8,null,null,now());
</v>
      </c>
      <c r="CZ17" t="str">
        <f t="shared" si="17"/>
        <v xml:space="preserve">INSERT INTO SC_SystemeProduits(RefDimension,NomSysteme,typePresta,ligne,Quantite,formule,cte1,DateModif) values (16,'FV1','MOA',16,8,null,null,now());
</v>
      </c>
      <c r="DC17" t="str">
        <f t="shared" si="18"/>
        <v xml:space="preserve">INSERT INTO SC_SystemeProduits(RefDimension,NomSysteme,typePresta,ligne,Quantite,formule,cte1,DateModif) values (17,'FV1','MOA',16,8,null,null,now());
</v>
      </c>
      <c r="DF17" t="str">
        <f t="shared" si="19"/>
        <v xml:space="preserve">INSERT INTO SC_SystemeProduits(RefDimension,NomSysteme,typePresta,ligne,Quantite,formule,cte1,DateModif) values (18,'FV1','MOA',16,8,null,null,now());
</v>
      </c>
      <c r="ER17" t="str">
        <f t="shared" si="20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(13,'FV1','MOA',16,8,null,null,now());
',null,now());
</v>
      </c>
      <c r="ES17" t="str">
        <f t="shared" si="21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(13.'FV1'.'MOA'.16.8.null.null.now());
,null,null,now());
</v>
      </c>
      <c r="ET17" t="str">
        <f t="shared" si="22"/>
        <v/>
      </c>
      <c r="EU17" t="str">
        <f t="shared" si="23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(14,'FV1','MOA',16,8,null,null,now());
',null,now());
</v>
      </c>
      <c r="EV17" t="str">
        <f t="shared" si="24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(14.'FV1'.'MOA'.16.8.null.null.now());
,null,null,now());
</v>
      </c>
      <c r="EW17" t="str">
        <f t="shared" si="25"/>
        <v/>
      </c>
    </row>
    <row r="18" spans="1:153" x14ac:dyDescent="0.3">
      <c r="BG18" t="str">
        <f t="shared" si="2"/>
        <v/>
      </c>
      <c r="BH18"/>
      <c r="BI18"/>
      <c r="BJ18" t="str">
        <f t="shared" si="3"/>
        <v/>
      </c>
      <c r="BK18"/>
      <c r="BL18"/>
      <c r="BM18" t="str">
        <f t="shared" si="4"/>
        <v/>
      </c>
      <c r="BP18" t="str">
        <f t="shared" si="5"/>
        <v/>
      </c>
      <c r="BS18" t="str">
        <f t="shared" si="6"/>
        <v/>
      </c>
      <c r="BV18" t="str">
        <f t="shared" si="7"/>
        <v/>
      </c>
      <c r="BY18" t="str">
        <f t="shared" si="8"/>
        <v/>
      </c>
      <c r="CB18" t="str">
        <f t="shared" si="9"/>
        <v/>
      </c>
      <c r="CE18" t="str">
        <f t="shared" si="10"/>
        <v/>
      </c>
      <c r="CH18" t="str">
        <f t="shared" si="11"/>
        <v/>
      </c>
      <c r="CK18" t="str">
        <f t="shared" si="12"/>
        <v/>
      </c>
      <c r="CN18" t="str">
        <f t="shared" si="13"/>
        <v/>
      </c>
      <c r="CQ18" t="str">
        <f t="shared" si="14"/>
        <v/>
      </c>
      <c r="CT18" t="str">
        <f t="shared" si="15"/>
        <v/>
      </c>
      <c r="CW18" t="str">
        <f t="shared" si="16"/>
        <v/>
      </c>
      <c r="CZ18" t="str">
        <f t="shared" si="17"/>
        <v/>
      </c>
      <c r="DC18" t="str">
        <f t="shared" si="18"/>
        <v/>
      </c>
      <c r="DF18" t="str">
        <f t="shared" si="19"/>
        <v/>
      </c>
      <c r="ER18" t="str">
        <f t="shared" si="20"/>
        <v/>
      </c>
      <c r="ES18" t="str">
        <f t="shared" si="21"/>
        <v/>
      </c>
      <c r="ET18" t="str">
        <f t="shared" si="22"/>
        <v/>
      </c>
      <c r="EU18" t="str">
        <f t="shared" si="23"/>
        <v/>
      </c>
      <c r="EV18" t="str">
        <f t="shared" si="24"/>
        <v/>
      </c>
      <c r="EW18" t="str">
        <f t="shared" si="25"/>
        <v/>
      </c>
    </row>
    <row r="19" spans="1:153" x14ac:dyDescent="0.3">
      <c r="A19" s="12">
        <f>VLOOKUP($C19,[1]CHANTIER!$A$2:$K$291,11,0)</f>
        <v>41</v>
      </c>
      <c r="B19" t="s">
        <v>332</v>
      </c>
      <c r="C19" t="s">
        <v>165</v>
      </c>
      <c r="D19" t="s">
        <v>47</v>
      </c>
      <c r="E19">
        <v>8.1999999999999993</v>
      </c>
      <c r="H19">
        <v>10</v>
      </c>
      <c r="K19">
        <v>12</v>
      </c>
      <c r="N19">
        <v>13</v>
      </c>
      <c r="Q19">
        <v>14</v>
      </c>
      <c r="T19">
        <v>15</v>
      </c>
      <c r="W19">
        <v>16</v>
      </c>
      <c r="Z19">
        <v>17</v>
      </c>
      <c r="AC19">
        <v>18</v>
      </c>
      <c r="AF19">
        <v>20</v>
      </c>
      <c r="AI19">
        <v>22</v>
      </c>
      <c r="AL19">
        <v>23</v>
      </c>
      <c r="AO19">
        <v>22</v>
      </c>
      <c r="AR19">
        <v>24</v>
      </c>
      <c r="AU19">
        <v>25</v>
      </c>
      <c r="AX19">
        <v>26</v>
      </c>
      <c r="BA19">
        <v>28</v>
      </c>
      <c r="BD19">
        <v>26</v>
      </c>
      <c r="BG19" t="str">
        <f t="shared" si="2"/>
        <v xml:space="preserve">INSERT INTO SC_SystemeProduits(RefDimension,NomSysteme,typePresta,ligne,Quantite,formule,cte1,DateModif) values (1,'FV1','MOC',41,8.2,null,null,now());
</v>
      </c>
      <c r="BH19"/>
      <c r="BI19"/>
      <c r="BJ19" t="str">
        <f t="shared" si="3"/>
        <v xml:space="preserve">INSERT INTO SC_SystemeProduits(RefDimension,NomSysteme,typePresta,ligne,Quantite,formule,cte1,DateModif) values (2,'FV1','MOC',41,10,null,null,now());
</v>
      </c>
      <c r="BK19"/>
      <c r="BL19"/>
      <c r="BM19" t="str">
        <f t="shared" si="4"/>
        <v xml:space="preserve">INSERT INTO SC_SystemeProduits(RefDimension,NomSysteme,typePresta,ligne,Quantite,formule,cte1,DateModif) values (3,'FV1','MOC',41,12,null,null,now());
</v>
      </c>
      <c r="BP19" t="str">
        <f t="shared" si="5"/>
        <v xml:space="preserve">INSERT INTO SC_SystemeProduits(RefDimension,NomSysteme,typePresta,ligne,Quantite,formule,cte1,DateModif) values (4,'FV1','MOC',41,13,null,null,now());
</v>
      </c>
      <c r="BS19" t="str">
        <f t="shared" si="6"/>
        <v xml:space="preserve">INSERT INTO SC_SystemeProduits(RefDimension,NomSysteme,typePresta,ligne,Quantite,formule,cte1,DateModif) values (5,'FV1','MOC',41,14,null,null,now());
</v>
      </c>
      <c r="BV19" t="str">
        <f t="shared" si="7"/>
        <v xml:space="preserve">INSERT INTO SC_SystemeProduits(RefDimension,NomSysteme,typePresta,ligne,Quantite,formule,cte1,DateModif) values (6,'FV1','MOC',41,15,null,null,now());
</v>
      </c>
      <c r="BY19" t="str">
        <f t="shared" si="8"/>
        <v xml:space="preserve">INSERT INTO SC_SystemeProduits(RefDimension,NomSysteme,typePresta,ligne,Quantite,formule,cte1,DateModif) values (7,'FV1','MOC',41,16,null,null,now());
</v>
      </c>
      <c r="CB19" t="str">
        <f t="shared" si="9"/>
        <v xml:space="preserve">INSERT INTO SC_SystemeProduits(RefDimension,NomSysteme,typePresta,ligne,Quantite,formule,cte1,DateModif) values (8,'FV1','MOC',41,17,null,null,now());
</v>
      </c>
      <c r="CE19" t="str">
        <f t="shared" si="10"/>
        <v xml:space="preserve">INSERT INTO SC_SystemeProduits(RefDimension,NomSysteme,typePresta,ligne,Quantite,formule,cte1,DateModif) values (9,'FV1','MOC',41,18,null,null,now());
</v>
      </c>
      <c r="CH19" t="str">
        <f t="shared" si="11"/>
        <v xml:space="preserve">INSERT INTO SC_SystemeProduits(RefDimension,NomSysteme,typePresta,ligne,Quantite,formule,cte1,DateModif) values (10,'FV1','MOC',41,20,null,null,now());
</v>
      </c>
      <c r="CK19" t="str">
        <f t="shared" si="12"/>
        <v xml:space="preserve">INSERT INTO SC_SystemeProduits(RefDimension,NomSysteme,typePresta,ligne,Quantite,formule,cte1,DateModif) values (11,'FV1','MOC',41,22,null,null,now());
</v>
      </c>
      <c r="CN19" t="str">
        <f t="shared" si="13"/>
        <v xml:space="preserve">INSERT INTO SC_SystemeProduits(RefDimension,NomSysteme,typePresta,ligne,Quantite,formule,cte1,DateModif) values (12,'FV1','MOC',41,23,null,null,now());
</v>
      </c>
      <c r="CQ19" t="str">
        <f t="shared" si="14"/>
        <v xml:space="preserve">INSERT INTO SC_SystemeProduits(RefDimension,NomSysteme,typePresta,ligne,Quantite,formule,cte1,DateModif) values (13,'FV1','MOC',41,22,null,null,now());
</v>
      </c>
      <c r="CT19" t="str">
        <f t="shared" si="15"/>
        <v xml:space="preserve">INSERT INTO SC_SystemeProduits(RefDimension,NomSysteme,typePresta,ligne,Quantite,formule,cte1,DateModif) values (14,'FV1','MOC',41,24,null,null,now());
</v>
      </c>
      <c r="CW19" t="str">
        <f t="shared" si="16"/>
        <v xml:space="preserve">INSERT INTO SC_SystemeProduits(RefDimension,NomSysteme,typePresta,ligne,Quantite,formule,cte1,DateModif) values (15,'FV1','MOC',41,25,null,null,now());
</v>
      </c>
      <c r="CZ19" t="str">
        <f t="shared" si="17"/>
        <v xml:space="preserve">INSERT INTO SC_SystemeProduits(RefDimension,NomSysteme,typePresta,ligne,Quantite,formule,cte1,DateModif) values (16,'FV1','MOC',41,26,null,null,now());
</v>
      </c>
      <c r="DC19" t="str">
        <f t="shared" si="18"/>
        <v xml:space="preserve">INSERT INTO SC_SystemeProduits(RefDimension,NomSysteme,typePresta,ligne,Quantite,formule,cte1,DateModif) values (17,'FV1','MOC',41,28,null,null,now());
</v>
      </c>
      <c r="DF19" t="str">
        <f t="shared" si="19"/>
        <v xml:space="preserve">INSERT INTO SC_SystemeProduits(RefDimension,NomSysteme,typePresta,ligne,Quantite,formule,cte1,DateModif) values (18,'FV1','MOC',41,26,null,null,now());
</v>
      </c>
      <c r="ER19" t="str">
        <f t="shared" si="20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(13,'FV1','MOC',41,22,null,null,now());
',null,now());
</v>
      </c>
      <c r="ES19" t="str">
        <f t="shared" si="21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(13.'FV1'.'MOC'.41.22.null.null.now());
,null,null,now());
</v>
      </c>
      <c r="ET19" t="str">
        <f t="shared" si="22"/>
        <v/>
      </c>
      <c r="EU19" t="str">
        <f t="shared" si="23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(14,'FV1','MOC',41,24,null,null,now());
',null,now());
</v>
      </c>
      <c r="EV19" t="str">
        <f t="shared" si="24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(14.'FV1'.'MOC'.41.24.null.null.now());
,null,null,now());
</v>
      </c>
      <c r="EW19" t="str">
        <f t="shared" si="25"/>
        <v/>
      </c>
    </row>
    <row r="20" spans="1:153" x14ac:dyDescent="0.3">
      <c r="A20" s="12">
        <f>VLOOKUP($C20,[1]CHANTIER!$A$2:$K$291,11,0)</f>
        <v>44</v>
      </c>
      <c r="B20" t="s">
        <v>332</v>
      </c>
      <c r="C20" t="s">
        <v>171</v>
      </c>
      <c r="D20" t="s">
        <v>8</v>
      </c>
      <c r="E20">
        <v>4</v>
      </c>
      <c r="H20">
        <v>4</v>
      </c>
      <c r="K20">
        <v>4</v>
      </c>
      <c r="N20">
        <v>4</v>
      </c>
      <c r="Q20">
        <v>4</v>
      </c>
      <c r="T20">
        <v>4</v>
      </c>
      <c r="W20">
        <v>4</v>
      </c>
      <c r="Z20">
        <v>4</v>
      </c>
      <c r="AC20">
        <v>4</v>
      </c>
      <c r="AF20">
        <v>8</v>
      </c>
      <c r="AI20">
        <v>8</v>
      </c>
      <c r="AL20">
        <v>8</v>
      </c>
      <c r="AO20">
        <v>8</v>
      </c>
      <c r="AR20">
        <v>8</v>
      </c>
      <c r="AU20">
        <v>8</v>
      </c>
      <c r="AX20">
        <v>8</v>
      </c>
      <c r="BA20">
        <v>8</v>
      </c>
      <c r="BD20">
        <v>8</v>
      </c>
      <c r="BG20" t="str">
        <f t="shared" si="2"/>
        <v xml:space="preserve">INSERT INTO SC_SystemeProduits(RefDimension,NomSysteme,typePresta,ligne,Quantite,formule,cte1,DateModif) values (1,'FV1','MOC',44,4,null,null,now());
</v>
      </c>
      <c r="BH20"/>
      <c r="BI20"/>
      <c r="BJ20" t="str">
        <f t="shared" si="3"/>
        <v xml:space="preserve">INSERT INTO SC_SystemeProduits(RefDimension,NomSysteme,typePresta,ligne,Quantite,formule,cte1,DateModif) values (2,'FV1','MOC',44,4,null,null,now());
</v>
      </c>
      <c r="BK20"/>
      <c r="BL20"/>
      <c r="BM20" t="str">
        <f t="shared" si="4"/>
        <v xml:space="preserve">INSERT INTO SC_SystemeProduits(RefDimension,NomSysteme,typePresta,ligne,Quantite,formule,cte1,DateModif) values (3,'FV1','MOC',44,4,null,null,now());
</v>
      </c>
      <c r="BP20" t="str">
        <f t="shared" si="5"/>
        <v xml:space="preserve">INSERT INTO SC_SystemeProduits(RefDimension,NomSysteme,typePresta,ligne,Quantite,formule,cte1,DateModif) values (4,'FV1','MOC',44,4,null,null,now());
</v>
      </c>
      <c r="BS20" t="str">
        <f t="shared" si="6"/>
        <v xml:space="preserve">INSERT INTO SC_SystemeProduits(RefDimension,NomSysteme,typePresta,ligne,Quantite,formule,cte1,DateModif) values (5,'FV1','MOC',44,4,null,null,now());
</v>
      </c>
      <c r="BV20" t="str">
        <f t="shared" si="7"/>
        <v xml:space="preserve">INSERT INTO SC_SystemeProduits(RefDimension,NomSysteme,typePresta,ligne,Quantite,formule,cte1,DateModif) values (6,'FV1','MOC',44,4,null,null,now());
</v>
      </c>
      <c r="BY20" t="str">
        <f t="shared" si="8"/>
        <v xml:space="preserve">INSERT INTO SC_SystemeProduits(RefDimension,NomSysteme,typePresta,ligne,Quantite,formule,cte1,DateModif) values (7,'FV1','MOC',44,4,null,null,now());
</v>
      </c>
      <c r="CB20" t="str">
        <f t="shared" si="9"/>
        <v xml:space="preserve">INSERT INTO SC_SystemeProduits(RefDimension,NomSysteme,typePresta,ligne,Quantite,formule,cte1,DateModif) values (8,'FV1','MOC',44,4,null,null,now());
</v>
      </c>
      <c r="CE20" t="str">
        <f t="shared" si="10"/>
        <v xml:space="preserve">INSERT INTO SC_SystemeProduits(RefDimension,NomSysteme,typePresta,ligne,Quantite,formule,cte1,DateModif) values (9,'FV1','MOC',44,4,null,null,now());
</v>
      </c>
      <c r="CH20" t="str">
        <f t="shared" si="11"/>
        <v xml:space="preserve">INSERT INTO SC_SystemeProduits(RefDimension,NomSysteme,typePresta,ligne,Quantite,formule,cte1,DateModif) values (10,'FV1','MOC',44,8,null,null,now());
</v>
      </c>
      <c r="CK20" t="str">
        <f t="shared" si="12"/>
        <v xml:space="preserve">INSERT INTO SC_SystemeProduits(RefDimension,NomSysteme,typePresta,ligne,Quantite,formule,cte1,DateModif) values (11,'FV1','MOC',44,8,null,null,now());
</v>
      </c>
      <c r="CN20" t="str">
        <f t="shared" si="13"/>
        <v xml:space="preserve">INSERT INTO SC_SystemeProduits(RefDimension,NomSysteme,typePresta,ligne,Quantite,formule,cte1,DateModif) values (12,'FV1','MOC',44,8,null,null,now());
</v>
      </c>
      <c r="CQ20" t="str">
        <f t="shared" si="14"/>
        <v xml:space="preserve">INSERT INTO SC_SystemeProduits(RefDimension,NomSysteme,typePresta,ligne,Quantite,formule,cte1,DateModif) values (13,'FV1','MOC',44,8,null,null,now());
</v>
      </c>
      <c r="CT20" t="str">
        <f t="shared" si="15"/>
        <v xml:space="preserve">INSERT INTO SC_SystemeProduits(RefDimension,NomSysteme,typePresta,ligne,Quantite,formule,cte1,DateModif) values (14,'FV1','MOC',44,8,null,null,now());
</v>
      </c>
      <c r="CW20" t="str">
        <f t="shared" si="16"/>
        <v xml:space="preserve">INSERT INTO SC_SystemeProduits(RefDimension,NomSysteme,typePresta,ligne,Quantite,formule,cte1,DateModif) values (15,'FV1','MOC',44,8,null,null,now());
</v>
      </c>
      <c r="CZ20" t="str">
        <f t="shared" si="17"/>
        <v xml:space="preserve">INSERT INTO SC_SystemeProduits(RefDimension,NomSysteme,typePresta,ligne,Quantite,formule,cte1,DateModif) values (16,'FV1','MOC',44,8,null,null,now());
</v>
      </c>
      <c r="DC20" t="str">
        <f t="shared" si="18"/>
        <v xml:space="preserve">INSERT INTO SC_SystemeProduits(RefDimension,NomSysteme,typePresta,ligne,Quantite,formule,cte1,DateModif) values (17,'FV1','MOC',44,8,null,null,now());
</v>
      </c>
      <c r="DF20" t="str">
        <f t="shared" si="19"/>
        <v xml:space="preserve">INSERT INTO SC_SystemeProduits(RefDimension,NomSysteme,typePresta,ligne,Quantite,formule,cte1,DateModif) values (18,'FV1','MOC',44,8,null,null,now());
</v>
      </c>
      <c r="ER20" t="str">
        <f t="shared" si="20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(13,'FV1','MOC',44,8,null,null,now());
',null,now());
</v>
      </c>
      <c r="ES20" t="str">
        <f t="shared" si="21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(13.'FV1'.'MOC'.44.8.null.null.now());
,null,null,now());
</v>
      </c>
      <c r="ET20" t="str">
        <f t="shared" si="22"/>
        <v/>
      </c>
      <c r="EU20" t="str">
        <f t="shared" si="23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(14,'FV1','MOC',44,8,null,null,now());
',null,now());
</v>
      </c>
      <c r="EV20" t="str">
        <f t="shared" si="24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(14.'FV1'.'MOC'.44.8.null.null.now());
,null,null,now());
</v>
      </c>
      <c r="EW20" t="str">
        <f t="shared" si="25"/>
        <v/>
      </c>
    </row>
    <row r="21" spans="1:153" x14ac:dyDescent="0.3">
      <c r="A21" s="12">
        <f>VLOOKUP($C21,[1]CHANTIER!$A$2:$K$291,11,0)</f>
        <v>38</v>
      </c>
      <c r="B21" t="s">
        <v>332</v>
      </c>
      <c r="C21" t="s">
        <v>160</v>
      </c>
      <c r="D21" t="s">
        <v>47</v>
      </c>
      <c r="F21" s="14" t="s">
        <v>856</v>
      </c>
      <c r="G21" s="14" t="s">
        <v>825</v>
      </c>
      <c r="H21">
        <v>88</v>
      </c>
      <c r="I21" s="14" t="s">
        <v>856</v>
      </c>
      <c r="J21" s="14" t="s">
        <v>825</v>
      </c>
      <c r="K21">
        <v>105.60000000000001</v>
      </c>
      <c r="L21" s="14" t="s">
        <v>856</v>
      </c>
      <c r="M21" s="14" t="s">
        <v>825</v>
      </c>
      <c r="N21">
        <v>114.4</v>
      </c>
      <c r="O21" s="14" t="s">
        <v>856</v>
      </c>
      <c r="P21" s="14" t="s">
        <v>825</v>
      </c>
      <c r="Q21">
        <v>123.20000000000002</v>
      </c>
      <c r="R21" s="14" t="s">
        <v>856</v>
      </c>
      <c r="S21" s="14" t="s">
        <v>825</v>
      </c>
      <c r="T21">
        <v>132</v>
      </c>
      <c r="U21" s="14" t="s">
        <v>856</v>
      </c>
      <c r="V21" s="14" t="s">
        <v>825</v>
      </c>
      <c r="W21">
        <v>140.80000000000001</v>
      </c>
      <c r="X21" s="14" t="s">
        <v>856</v>
      </c>
      <c r="Y21" s="14" t="s">
        <v>825</v>
      </c>
      <c r="Z21">
        <v>149.60000000000002</v>
      </c>
      <c r="AA21" s="14" t="s">
        <v>856</v>
      </c>
      <c r="AB21" s="14" t="s">
        <v>825</v>
      </c>
      <c r="AC21">
        <v>158.4</v>
      </c>
      <c r="AD21" s="14" t="s">
        <v>856</v>
      </c>
      <c r="AE21" s="14" t="s">
        <v>825</v>
      </c>
      <c r="AF21">
        <v>176</v>
      </c>
      <c r="AG21" s="14" t="s">
        <v>856</v>
      </c>
      <c r="AH21" s="14" t="s">
        <v>825</v>
      </c>
      <c r="AI21">
        <v>193.60000000000002</v>
      </c>
      <c r="AJ21" s="14" t="s">
        <v>856</v>
      </c>
      <c r="AK21" s="14" t="s">
        <v>825</v>
      </c>
      <c r="AL21">
        <v>202.4</v>
      </c>
      <c r="AM21" s="14" t="s">
        <v>856</v>
      </c>
      <c r="AN21" s="14" t="s">
        <v>825</v>
      </c>
      <c r="AO21">
        <v>193.60000000000002</v>
      </c>
      <c r="AP21" s="14" t="s">
        <v>856</v>
      </c>
      <c r="AQ21" s="14" t="s">
        <v>825</v>
      </c>
      <c r="AR21">
        <v>211.20000000000002</v>
      </c>
      <c r="AS21" s="14" t="s">
        <v>856</v>
      </c>
      <c r="AT21" s="14" t="s">
        <v>825</v>
      </c>
      <c r="AU21">
        <v>220.00000000000003</v>
      </c>
      <c r="AV21" s="14" t="s">
        <v>856</v>
      </c>
      <c r="AW21" s="14" t="s">
        <v>825</v>
      </c>
      <c r="AX21">
        <v>228.8</v>
      </c>
      <c r="AY21" s="14" t="s">
        <v>856</v>
      </c>
      <c r="AZ21" s="14" t="s">
        <v>825</v>
      </c>
      <c r="BA21">
        <v>246.40000000000003</v>
      </c>
      <c r="BB21" s="14" t="s">
        <v>856</v>
      </c>
      <c r="BC21" s="14" t="s">
        <v>825</v>
      </c>
      <c r="BD21">
        <v>228.8</v>
      </c>
      <c r="BE21" s="14" t="s">
        <v>856</v>
      </c>
      <c r="BF21" s="14" t="s">
        <v>825</v>
      </c>
      <c r="BG21" t="str">
        <f t="shared" si="2"/>
        <v xml:space="preserve">INSERT INTO SC_SystemeProduits(RefDimension,NomSysteme,typePresta,ligne,Quantite,formule,cte1,DateModif) values (1,'FV1','MOC',38,null,'8.8*CTE1','PERIMETRE',now());
</v>
      </c>
      <c r="BH21"/>
      <c r="BI21"/>
      <c r="BJ21" t="str">
        <f t="shared" si="3"/>
        <v xml:space="preserve">INSERT INTO SC_SystemeProduits(RefDimension,NomSysteme,typePresta,ligne,Quantite,formule,cte1,DateModif) values (2,'FV1','MOC',38,null,'8.8*CTE1','PERIMETRE',now());
</v>
      </c>
      <c r="BK21"/>
      <c r="BL21"/>
      <c r="BM21" t="str">
        <f t="shared" si="4"/>
        <v xml:space="preserve">INSERT INTO SC_SystemeProduits(RefDimension,NomSysteme,typePresta,ligne,Quantite,formule,cte1,DateModif) values (3,'FV1','MOC',38,null,'8.8*CTE1','PERIMETRE',now());
</v>
      </c>
      <c r="BP21" t="str">
        <f t="shared" si="5"/>
        <v xml:space="preserve">INSERT INTO SC_SystemeProduits(RefDimension,NomSysteme,typePresta,ligne,Quantite,formule,cte1,DateModif) values (4,'FV1','MOC',38,null,'8.8*CTE1','PERIMETRE',now());
</v>
      </c>
      <c r="BS21" t="str">
        <f t="shared" si="6"/>
        <v xml:space="preserve">INSERT INTO SC_SystemeProduits(RefDimension,NomSysteme,typePresta,ligne,Quantite,formule,cte1,DateModif) values (5,'FV1','MOC',38,null,'8.8*CTE1','PERIMETRE',now());
</v>
      </c>
      <c r="BV21" t="str">
        <f t="shared" si="7"/>
        <v xml:space="preserve">INSERT INTO SC_SystemeProduits(RefDimension,NomSysteme,typePresta,ligne,Quantite,formule,cte1,DateModif) values (6,'FV1','MOC',38,null,'8.8*CTE1','PERIMETRE',now());
</v>
      </c>
      <c r="BY21" t="str">
        <f t="shared" si="8"/>
        <v xml:space="preserve">INSERT INTO SC_SystemeProduits(RefDimension,NomSysteme,typePresta,ligne,Quantite,formule,cte1,DateModif) values (7,'FV1','MOC',38,null,'8.8*CTE1','PERIMETRE',now());
</v>
      </c>
      <c r="CB21" t="str">
        <f t="shared" si="9"/>
        <v xml:space="preserve">INSERT INTO SC_SystemeProduits(RefDimension,NomSysteme,typePresta,ligne,Quantite,formule,cte1,DateModif) values (8,'FV1','MOC',38,null,'8.8*CTE1','PERIMETRE',now());
</v>
      </c>
      <c r="CE21" t="str">
        <f t="shared" si="10"/>
        <v xml:space="preserve">INSERT INTO SC_SystemeProduits(RefDimension,NomSysteme,typePresta,ligne,Quantite,formule,cte1,DateModif) values (9,'FV1','MOC',38,null,'8.8*CTE1','PERIMETRE',now());
</v>
      </c>
      <c r="CH21" t="str">
        <f t="shared" si="11"/>
        <v xml:space="preserve">INSERT INTO SC_SystemeProduits(RefDimension,NomSysteme,typePresta,ligne,Quantite,formule,cte1,DateModif) values (10,'FV1','MOC',38,null,'8.8*CTE1','PERIMETRE',now());
</v>
      </c>
      <c r="CK21" t="str">
        <f t="shared" si="12"/>
        <v xml:space="preserve">INSERT INTO SC_SystemeProduits(RefDimension,NomSysteme,typePresta,ligne,Quantite,formule,cte1,DateModif) values (11,'FV1','MOC',38,null,'8.8*CTE1','PERIMETRE',now());
</v>
      </c>
      <c r="CN21" t="str">
        <f t="shared" si="13"/>
        <v xml:space="preserve">INSERT INTO SC_SystemeProduits(RefDimension,NomSysteme,typePresta,ligne,Quantite,formule,cte1,DateModif) values (12,'FV1','MOC',38,null,'8.8*CTE1','PERIMETRE',now());
</v>
      </c>
      <c r="CQ21" t="str">
        <f t="shared" si="14"/>
        <v xml:space="preserve">INSERT INTO SC_SystemeProduits(RefDimension,NomSysteme,typePresta,ligne,Quantite,formule,cte1,DateModif) values (13,'FV1','MOC',38,null,'8.8*CTE1','PERIMETRE',now());
</v>
      </c>
      <c r="CT21" t="str">
        <f t="shared" si="15"/>
        <v xml:space="preserve">INSERT INTO SC_SystemeProduits(RefDimension,NomSysteme,typePresta,ligne,Quantite,formule,cte1,DateModif) values (14,'FV1','MOC',38,null,'8.8*CTE1','PERIMETRE',now());
</v>
      </c>
      <c r="CW21" t="str">
        <f t="shared" si="16"/>
        <v xml:space="preserve">INSERT INTO SC_SystemeProduits(RefDimension,NomSysteme,typePresta,ligne,Quantite,formule,cte1,DateModif) values (15,'FV1','MOC',38,null,'8.8*CTE1','PERIMETRE',now());
</v>
      </c>
      <c r="CZ21" t="str">
        <f t="shared" si="17"/>
        <v xml:space="preserve">INSERT INTO SC_SystemeProduits(RefDimension,NomSysteme,typePresta,ligne,Quantite,formule,cte1,DateModif) values (16,'FV1','MOC',38,null,'8.8*CTE1','PERIMETRE',now());
</v>
      </c>
      <c r="DC21" t="str">
        <f t="shared" si="18"/>
        <v xml:space="preserve">INSERT INTO SC_SystemeProduits(RefDimension,NomSysteme,typePresta,ligne,Quantite,formule,cte1,DateModif) values (17,'FV1','MOC',38,null,'8.8*CTE1','PERIMETRE',now());
</v>
      </c>
      <c r="DF21" t="str">
        <f t="shared" si="19"/>
        <v xml:space="preserve">INSERT INTO SC_SystemeProduits(RefDimension,NomSysteme,typePresta,ligne,Quantite,formule,cte1,DateModif) values (18,'FV1','MOC',38,null,'8.8*CTE1','PERIMETRE',now());
</v>
      </c>
      <c r="ER21" t="str">
        <f t="shared" si="20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(13,'FV1','MOC',38,null,'8.8*CTE1','PERIMETRE',now());
',null,now());
</v>
      </c>
      <c r="ES21" t="str">
        <f t="shared" si="21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(13.'FV1'.'MOC'.38.null.'8.8*CTE1'.'PERIMETRE'.now());
,null,null,now());
</v>
      </c>
      <c r="ET21" t="str">
        <f t="shared" si="22"/>
        <v/>
      </c>
      <c r="EU21" t="str">
        <f t="shared" si="23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(14,'FV1','MOC',38,null,'8.8*CTE1','PERIMETRE',now());
',null,now());
</v>
      </c>
      <c r="EV21" t="str">
        <f t="shared" si="24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(14.'FV1'.'MOC'.38.null.'8.8*CTE1'.'PERIMETRE'.now());
,null,null,now());
</v>
      </c>
      <c r="EW21" t="str">
        <f t="shared" si="25"/>
        <v/>
      </c>
    </row>
    <row r="22" spans="1:153" x14ac:dyDescent="0.3">
      <c r="A22" s="12">
        <f>VLOOKUP($C22,[1]CHANTIER!$A$2:$K$291,11,0)</f>
        <v>40</v>
      </c>
      <c r="B22" t="s">
        <v>332</v>
      </c>
      <c r="C22" t="s">
        <v>163</v>
      </c>
      <c r="D22" t="s">
        <v>47</v>
      </c>
      <c r="F22" s="14" t="s">
        <v>858</v>
      </c>
      <c r="G22" s="14" t="s">
        <v>825</v>
      </c>
      <c r="H22">
        <v>10.3</v>
      </c>
      <c r="I22" s="14" t="s">
        <v>858</v>
      </c>
      <c r="J22" s="14" t="s">
        <v>825</v>
      </c>
      <c r="K22">
        <v>12.3</v>
      </c>
      <c r="L22" s="14" t="s">
        <v>858</v>
      </c>
      <c r="M22" s="14" t="s">
        <v>825</v>
      </c>
      <c r="N22">
        <v>13.3</v>
      </c>
      <c r="O22" s="14" t="s">
        <v>858</v>
      </c>
      <c r="P22" s="14" t="s">
        <v>825</v>
      </c>
      <c r="Q22">
        <v>14.3</v>
      </c>
      <c r="R22" s="14" t="s">
        <v>858</v>
      </c>
      <c r="S22" s="14" t="s">
        <v>825</v>
      </c>
      <c r="T22">
        <v>15.3</v>
      </c>
      <c r="U22" s="14" t="s">
        <v>858</v>
      </c>
      <c r="V22" s="14" t="s">
        <v>825</v>
      </c>
      <c r="W22">
        <v>16.3</v>
      </c>
      <c r="X22" s="14" t="s">
        <v>858</v>
      </c>
      <c r="Y22" s="14" t="s">
        <v>825</v>
      </c>
      <c r="Z22">
        <v>17.3</v>
      </c>
      <c r="AA22" s="14" t="s">
        <v>858</v>
      </c>
      <c r="AB22" s="14" t="s">
        <v>825</v>
      </c>
      <c r="AC22">
        <v>18.3</v>
      </c>
      <c r="AD22" s="14" t="s">
        <v>858</v>
      </c>
      <c r="AE22" s="14" t="s">
        <v>825</v>
      </c>
      <c r="AF22">
        <v>20.3</v>
      </c>
      <c r="AG22" s="14" t="s">
        <v>858</v>
      </c>
      <c r="AH22" s="14" t="s">
        <v>825</v>
      </c>
      <c r="AI22">
        <v>22.3</v>
      </c>
      <c r="AJ22" s="14" t="s">
        <v>858</v>
      </c>
      <c r="AK22" s="14" t="s">
        <v>825</v>
      </c>
      <c r="AL22">
        <v>23.3</v>
      </c>
      <c r="AM22" s="14" t="s">
        <v>858</v>
      </c>
      <c r="AN22" s="14" t="s">
        <v>825</v>
      </c>
      <c r="AO22">
        <v>22.3</v>
      </c>
      <c r="AP22" s="14" t="s">
        <v>858</v>
      </c>
      <c r="AQ22" s="14" t="s">
        <v>825</v>
      </c>
      <c r="AR22">
        <v>24.3</v>
      </c>
      <c r="AS22" s="14" t="s">
        <v>858</v>
      </c>
      <c r="AT22" s="14" t="s">
        <v>825</v>
      </c>
      <c r="AU22">
        <v>25.3</v>
      </c>
      <c r="AV22" s="14" t="s">
        <v>858</v>
      </c>
      <c r="AW22" s="14" t="s">
        <v>825</v>
      </c>
      <c r="AX22">
        <v>26.3</v>
      </c>
      <c r="AY22" s="14" t="s">
        <v>858</v>
      </c>
      <c r="AZ22" s="14" t="s">
        <v>825</v>
      </c>
      <c r="BA22">
        <v>28.3</v>
      </c>
      <c r="BB22" s="14" t="s">
        <v>858</v>
      </c>
      <c r="BC22" s="14" t="s">
        <v>825</v>
      </c>
      <c r="BD22">
        <v>26.3</v>
      </c>
      <c r="BE22" s="14" t="s">
        <v>858</v>
      </c>
      <c r="BF22" s="14" t="s">
        <v>825</v>
      </c>
      <c r="BG22" t="str">
        <f t="shared" si="2"/>
        <v xml:space="preserve">INSERT INTO SC_SystemeProduits(RefDimension,NomSysteme,typePresta,ligne,Quantite,formule,cte1,DateModif) values (1,'FV1','MOC',40,null,'CTE1+0.3','PERIMETRE',now());
</v>
      </c>
      <c r="BH22"/>
      <c r="BI22"/>
      <c r="BJ22" t="str">
        <f t="shared" si="3"/>
        <v xml:space="preserve">INSERT INTO SC_SystemeProduits(RefDimension,NomSysteme,typePresta,ligne,Quantite,formule,cte1,DateModif) values (2,'FV1','MOC',40,null,'CTE1+0.3','PERIMETRE',now());
</v>
      </c>
      <c r="BK22"/>
      <c r="BL22"/>
      <c r="BM22" t="str">
        <f t="shared" si="4"/>
        <v xml:space="preserve">INSERT INTO SC_SystemeProduits(RefDimension,NomSysteme,typePresta,ligne,Quantite,formule,cte1,DateModif) values (3,'FV1','MOC',40,null,'CTE1+0.3','PERIMETRE',now());
</v>
      </c>
      <c r="BP22" t="str">
        <f t="shared" si="5"/>
        <v xml:space="preserve">INSERT INTO SC_SystemeProduits(RefDimension,NomSysteme,typePresta,ligne,Quantite,formule,cte1,DateModif) values (4,'FV1','MOC',40,null,'CTE1+0.3','PERIMETRE',now());
</v>
      </c>
      <c r="BS22" t="str">
        <f t="shared" si="6"/>
        <v xml:space="preserve">INSERT INTO SC_SystemeProduits(RefDimension,NomSysteme,typePresta,ligne,Quantite,formule,cte1,DateModif) values (5,'FV1','MOC',40,null,'CTE1+0.3','PERIMETRE',now());
</v>
      </c>
      <c r="BV22" t="str">
        <f t="shared" si="7"/>
        <v xml:space="preserve">INSERT INTO SC_SystemeProduits(RefDimension,NomSysteme,typePresta,ligne,Quantite,formule,cte1,DateModif) values (6,'FV1','MOC',40,null,'CTE1+0.3','PERIMETRE',now());
</v>
      </c>
      <c r="BY22" t="str">
        <f t="shared" si="8"/>
        <v xml:space="preserve">INSERT INTO SC_SystemeProduits(RefDimension,NomSysteme,typePresta,ligne,Quantite,formule,cte1,DateModif) values (7,'FV1','MOC',40,null,'CTE1+0.3','PERIMETRE',now());
</v>
      </c>
      <c r="CB22" t="str">
        <f t="shared" si="9"/>
        <v xml:space="preserve">INSERT INTO SC_SystemeProduits(RefDimension,NomSysteme,typePresta,ligne,Quantite,formule,cte1,DateModif) values (8,'FV1','MOC',40,null,'CTE1+0.3','PERIMETRE',now());
</v>
      </c>
      <c r="CE22" t="str">
        <f t="shared" si="10"/>
        <v xml:space="preserve">INSERT INTO SC_SystemeProduits(RefDimension,NomSysteme,typePresta,ligne,Quantite,formule,cte1,DateModif) values (9,'FV1','MOC',40,null,'CTE1+0.3','PERIMETRE',now());
</v>
      </c>
      <c r="CH22" t="str">
        <f t="shared" si="11"/>
        <v xml:space="preserve">INSERT INTO SC_SystemeProduits(RefDimension,NomSysteme,typePresta,ligne,Quantite,formule,cte1,DateModif) values (10,'FV1','MOC',40,null,'CTE1+0.3','PERIMETRE',now());
</v>
      </c>
      <c r="CK22" t="str">
        <f t="shared" si="12"/>
        <v xml:space="preserve">INSERT INTO SC_SystemeProduits(RefDimension,NomSysteme,typePresta,ligne,Quantite,formule,cte1,DateModif) values (11,'FV1','MOC',40,null,'CTE1+0.3','PERIMETRE',now());
</v>
      </c>
      <c r="CN22" t="str">
        <f t="shared" si="13"/>
        <v xml:space="preserve">INSERT INTO SC_SystemeProduits(RefDimension,NomSysteme,typePresta,ligne,Quantite,formule,cte1,DateModif) values (12,'FV1','MOC',40,null,'CTE1+0.3','PERIMETRE',now());
</v>
      </c>
      <c r="CQ22" t="str">
        <f t="shared" si="14"/>
        <v xml:space="preserve">INSERT INTO SC_SystemeProduits(RefDimension,NomSysteme,typePresta,ligne,Quantite,formule,cte1,DateModif) values (13,'FV1','MOC',40,null,'CTE1+0.3','PERIMETRE',now());
</v>
      </c>
      <c r="CT22" t="str">
        <f t="shared" si="15"/>
        <v xml:space="preserve">INSERT INTO SC_SystemeProduits(RefDimension,NomSysteme,typePresta,ligne,Quantite,formule,cte1,DateModif) values (14,'FV1','MOC',40,null,'CTE1+0.3','PERIMETRE',now());
</v>
      </c>
      <c r="CW22" t="str">
        <f t="shared" si="16"/>
        <v xml:space="preserve">INSERT INTO SC_SystemeProduits(RefDimension,NomSysteme,typePresta,ligne,Quantite,formule,cte1,DateModif) values (15,'FV1','MOC',40,null,'CTE1+0.3','PERIMETRE',now());
</v>
      </c>
      <c r="CZ22" t="str">
        <f t="shared" si="17"/>
        <v xml:space="preserve">INSERT INTO SC_SystemeProduits(RefDimension,NomSysteme,typePresta,ligne,Quantite,formule,cte1,DateModif) values (16,'FV1','MOC',40,null,'CTE1+0.3','PERIMETRE',now());
</v>
      </c>
      <c r="DC22" t="str">
        <f t="shared" si="18"/>
        <v xml:space="preserve">INSERT INTO SC_SystemeProduits(RefDimension,NomSysteme,typePresta,ligne,Quantite,formule,cte1,DateModif) values (17,'FV1','MOC',40,null,'CTE1+0.3','PERIMETRE',now());
</v>
      </c>
      <c r="DF22" t="str">
        <f t="shared" si="19"/>
        <v xml:space="preserve">INSERT INTO SC_SystemeProduits(RefDimension,NomSysteme,typePresta,ligne,Quantite,formule,cte1,DateModif) values (18,'FV1','MOC',40,null,'CTE1+0.3','PERIMETRE',now());
</v>
      </c>
      <c r="ER22" t="str">
        <f t="shared" si="20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(13,'FV1','MOC',40,null,'CTE1+0.3','PERIMETRE',now());
',null,now());
</v>
      </c>
      <c r="ES22" t="str">
        <f t="shared" si="21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(13.'FV1'.'MOC'.40.null.'CTE1+0.3'.'PERIMETRE'.now());
,null,null,now());
</v>
      </c>
      <c r="ET22" t="str">
        <f t="shared" si="22"/>
        <v/>
      </c>
      <c r="EU22" t="str">
        <f t="shared" si="23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(14,'FV1','MOC',40,null,'CTE1+0.3','PERIMETRE',now());
',null,now());
</v>
      </c>
      <c r="EV22" t="str">
        <f t="shared" si="24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(14.'FV1'.'MOC'.40.null.'CTE1+0.3'.'PERIMETRE'.now());
,null,null,now());
</v>
      </c>
      <c r="EW22" t="str">
        <f t="shared" si="25"/>
        <v/>
      </c>
    </row>
    <row r="23" spans="1:153" x14ac:dyDescent="0.3">
      <c r="A23" s="12">
        <f>VLOOKUP($C23,[1]CHANTIER!$A$2:$K$291,11,0)</f>
        <v>39</v>
      </c>
      <c r="B23" t="s">
        <v>332</v>
      </c>
      <c r="C23" t="s">
        <v>161</v>
      </c>
      <c r="D23" t="s">
        <v>47</v>
      </c>
      <c r="F23" s="14" t="s">
        <v>859</v>
      </c>
      <c r="G23" s="14" t="s">
        <v>861</v>
      </c>
      <c r="H23">
        <v>4</v>
      </c>
      <c r="I23" s="14" t="s">
        <v>859</v>
      </c>
      <c r="J23" s="14" t="s">
        <v>861</v>
      </c>
      <c r="K23">
        <v>4</v>
      </c>
      <c r="L23" s="14" t="s">
        <v>859</v>
      </c>
      <c r="M23" s="14" t="s">
        <v>861</v>
      </c>
      <c r="N23">
        <v>4</v>
      </c>
      <c r="O23" s="14" t="s">
        <v>859</v>
      </c>
      <c r="P23" s="14" t="s">
        <v>861</v>
      </c>
      <c r="Q23">
        <v>6</v>
      </c>
      <c r="R23" s="14" t="s">
        <v>859</v>
      </c>
      <c r="S23" s="14" t="s">
        <v>861</v>
      </c>
      <c r="T23">
        <v>7</v>
      </c>
      <c r="U23" s="14" t="s">
        <v>859</v>
      </c>
      <c r="V23" s="14" t="s">
        <v>861</v>
      </c>
      <c r="W23">
        <v>8</v>
      </c>
      <c r="X23" s="14" t="s">
        <v>859</v>
      </c>
      <c r="Y23" s="14" t="s">
        <v>861</v>
      </c>
      <c r="Z23">
        <v>8</v>
      </c>
      <c r="AA23" s="14" t="s">
        <v>859</v>
      </c>
      <c r="AB23" s="14" t="s">
        <v>861</v>
      </c>
      <c r="AC23">
        <v>8</v>
      </c>
      <c r="AD23" s="14" t="s">
        <v>859</v>
      </c>
      <c r="AE23" s="14" t="s">
        <v>861</v>
      </c>
      <c r="AF23">
        <v>8</v>
      </c>
      <c r="AG23" s="14" t="s">
        <v>859</v>
      </c>
      <c r="AH23" s="14" t="s">
        <v>861</v>
      </c>
      <c r="AI23">
        <v>6</v>
      </c>
      <c r="AJ23" s="14" t="s">
        <v>859</v>
      </c>
      <c r="AK23" s="14" t="s">
        <v>861</v>
      </c>
      <c r="AL23">
        <v>7</v>
      </c>
      <c r="AM23" s="14" t="s">
        <v>859</v>
      </c>
      <c r="AN23" s="14" t="s">
        <v>861</v>
      </c>
      <c r="AO23">
        <v>8</v>
      </c>
      <c r="AP23" s="14" t="s">
        <v>859</v>
      </c>
      <c r="AQ23" s="14" t="s">
        <v>861</v>
      </c>
      <c r="AR23">
        <v>8</v>
      </c>
      <c r="AS23" s="14" t="s">
        <v>859</v>
      </c>
      <c r="AT23" s="14" t="s">
        <v>861</v>
      </c>
      <c r="AU23">
        <v>9</v>
      </c>
      <c r="AV23" s="14" t="s">
        <v>859</v>
      </c>
      <c r="AW23" s="14" t="s">
        <v>861</v>
      </c>
      <c r="AX23">
        <v>8</v>
      </c>
      <c r="AY23" s="14" t="s">
        <v>859</v>
      </c>
      <c r="AZ23" s="14" t="s">
        <v>861</v>
      </c>
      <c r="BA23">
        <v>8</v>
      </c>
      <c r="BB23" s="14" t="s">
        <v>859</v>
      </c>
      <c r="BC23" s="14" t="s">
        <v>861</v>
      </c>
      <c r="BD23">
        <v>10</v>
      </c>
      <c r="BE23" s="14" t="s">
        <v>859</v>
      </c>
      <c r="BF23" s="14" t="s">
        <v>861</v>
      </c>
      <c r="BG23" t="str">
        <f t="shared" si="2"/>
        <v xml:space="preserve">INSERT INTO SC_SystemeProduits(RefDimension,NomSysteme,typePresta,ligne,Quantite,formule,cte1,DateModif) values (1,'FV1','MOC',39,null,'2*CTE1','LONGUEUR',now());
</v>
      </c>
      <c r="BH23"/>
      <c r="BI23"/>
      <c r="BJ23" t="str">
        <f t="shared" si="3"/>
        <v xml:space="preserve">INSERT INTO SC_SystemeProduits(RefDimension,NomSysteme,typePresta,ligne,Quantite,formule,cte1,DateModif) values (2,'FV1','MOC',39,null,'2*CTE1','LONGUEUR',now());
</v>
      </c>
      <c r="BK23"/>
      <c r="BL23"/>
      <c r="BM23" t="str">
        <f t="shared" si="4"/>
        <v xml:space="preserve">INSERT INTO SC_SystemeProduits(RefDimension,NomSysteme,typePresta,ligne,Quantite,formule,cte1,DateModif) values (3,'FV1','MOC',39,null,'2*CTE1','LONGUEUR',now());
</v>
      </c>
      <c r="BP23" t="str">
        <f t="shared" si="5"/>
        <v xml:space="preserve">INSERT INTO SC_SystemeProduits(RefDimension,NomSysteme,typePresta,ligne,Quantite,formule,cte1,DateModif) values (4,'FV1','MOC',39,null,'2*CTE1','LONGUEUR',now());
</v>
      </c>
      <c r="BS23" t="str">
        <f t="shared" si="6"/>
        <v xml:space="preserve">INSERT INTO SC_SystemeProduits(RefDimension,NomSysteme,typePresta,ligne,Quantite,formule,cte1,DateModif) values (5,'FV1','MOC',39,null,'2*CTE1','LONGUEUR',now());
</v>
      </c>
      <c r="BV23" t="str">
        <f t="shared" si="7"/>
        <v xml:space="preserve">INSERT INTO SC_SystemeProduits(RefDimension,NomSysteme,typePresta,ligne,Quantite,formule,cte1,DateModif) values (6,'FV1','MOC',39,null,'2*CTE1','LONGUEUR',now());
</v>
      </c>
      <c r="BY23" t="str">
        <f t="shared" si="8"/>
        <v xml:space="preserve">INSERT INTO SC_SystemeProduits(RefDimension,NomSysteme,typePresta,ligne,Quantite,formule,cte1,DateModif) values (7,'FV1','MOC',39,null,'2*CTE1','LONGUEUR',now());
</v>
      </c>
      <c r="CB23" t="str">
        <f t="shared" si="9"/>
        <v xml:space="preserve">INSERT INTO SC_SystemeProduits(RefDimension,NomSysteme,typePresta,ligne,Quantite,formule,cte1,DateModif) values (8,'FV1','MOC',39,null,'2*CTE1','LONGUEUR',now());
</v>
      </c>
      <c r="CE23" t="str">
        <f t="shared" si="10"/>
        <v xml:space="preserve">INSERT INTO SC_SystemeProduits(RefDimension,NomSysteme,typePresta,ligne,Quantite,formule,cte1,DateModif) values (9,'FV1','MOC',39,null,'2*CTE1','LONGUEUR',now());
</v>
      </c>
      <c r="CH23" t="str">
        <f t="shared" si="11"/>
        <v xml:space="preserve">INSERT INTO SC_SystemeProduits(RefDimension,NomSysteme,typePresta,ligne,Quantite,formule,cte1,DateModif) values (10,'FV1','MOC',39,null,'2*CTE1','LONGUEUR',now());
</v>
      </c>
      <c r="CK23" t="str">
        <f t="shared" si="12"/>
        <v xml:space="preserve">INSERT INTO SC_SystemeProduits(RefDimension,NomSysteme,typePresta,ligne,Quantite,formule,cte1,DateModif) values (11,'FV1','MOC',39,null,'2*CTE1','LONGUEUR',now());
</v>
      </c>
      <c r="CN23" t="str">
        <f t="shared" si="13"/>
        <v xml:space="preserve">INSERT INTO SC_SystemeProduits(RefDimension,NomSysteme,typePresta,ligne,Quantite,formule,cte1,DateModif) values (12,'FV1','MOC',39,null,'2*CTE1','LONGUEUR',now());
</v>
      </c>
      <c r="CQ23" t="str">
        <f t="shared" si="14"/>
        <v xml:space="preserve">INSERT INTO SC_SystemeProduits(RefDimension,NomSysteme,typePresta,ligne,Quantite,formule,cte1,DateModif) values (13,'FV1','MOC',39,null,'2*CTE1','LONGUEUR',now());
</v>
      </c>
      <c r="CT23" t="str">
        <f t="shared" si="15"/>
        <v xml:space="preserve">INSERT INTO SC_SystemeProduits(RefDimension,NomSysteme,typePresta,ligne,Quantite,formule,cte1,DateModif) values (14,'FV1','MOC',39,null,'2*CTE1','LONGUEUR',now());
</v>
      </c>
      <c r="CW23" t="str">
        <f t="shared" si="16"/>
        <v xml:space="preserve">INSERT INTO SC_SystemeProduits(RefDimension,NomSysteme,typePresta,ligne,Quantite,formule,cte1,DateModif) values (15,'FV1','MOC',39,null,'2*CTE1','LONGUEUR',now());
</v>
      </c>
      <c r="CZ23" t="str">
        <f t="shared" si="17"/>
        <v xml:space="preserve">INSERT INTO SC_SystemeProduits(RefDimension,NomSysteme,typePresta,ligne,Quantite,formule,cte1,DateModif) values (16,'FV1','MOC',39,null,'2*CTE1','LONGUEUR',now());
</v>
      </c>
      <c r="DC23" t="str">
        <f t="shared" si="18"/>
        <v xml:space="preserve">INSERT INTO SC_SystemeProduits(RefDimension,NomSysteme,typePresta,ligne,Quantite,formule,cte1,DateModif) values (17,'FV1','MOC',39,null,'2*CTE1','LONGUEUR',now());
</v>
      </c>
      <c r="DF23" t="str">
        <f t="shared" si="19"/>
        <v xml:space="preserve">INSERT INTO SC_SystemeProduits(RefDimension,NomSysteme,typePresta,ligne,Quantite,formule,cte1,DateModif) values (18,'FV1','MOC',39,null,'2*CTE1','LONGUEUR',now());
</v>
      </c>
      <c r="ER23" t="str">
        <f t="shared" si="20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(13,'FV1','MOC',39,null,'2*CTE1','LONGUEUR',now());
',null,now());
</v>
      </c>
      <c r="ES23" t="str">
        <f t="shared" si="21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(13.'FV1'.'MOC'.39.null.'2*CTE1'.'LONGUEUR'.now());
,null,null,now());
</v>
      </c>
      <c r="ET23" t="str">
        <f t="shared" si="22"/>
        <v/>
      </c>
      <c r="EU23" t="str">
        <f t="shared" si="23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(14,'FV1','MOC',39,null,'2*CTE1','LONGUEUR',now());
',null,now());
</v>
      </c>
      <c r="EV23" t="str">
        <f t="shared" si="24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(14.'FV1'.'MOC'.39.null.'2*CTE1'.'LONGUEUR'.now());
,null,null,now());
</v>
      </c>
      <c r="EW23" t="str">
        <f t="shared" si="25"/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8"/>
  <dimension ref="A1:DH23"/>
  <sheetViews>
    <sheetView workbookViewId="0">
      <selection activeCell="M17" sqref="M17"/>
    </sheetView>
  </sheetViews>
  <sheetFormatPr baseColWidth="10" defaultRowHeight="14.4" x14ac:dyDescent="0.3"/>
  <cols>
    <col min="5" max="5" width="4.44140625" customWidth="1"/>
    <col min="6" max="7" width="1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12.88671875" customWidth="1"/>
    <col min="15" max="15" width="10.33203125" style="14" customWidth="1"/>
    <col min="16" max="16" width="13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83" width="3.33203125" customWidth="1"/>
    <col min="84" max="84" width="3.5546875" customWidth="1"/>
    <col min="85" max="112" width="3.33203125" customWidth="1"/>
  </cols>
  <sheetData>
    <row r="1" spans="1:112" x14ac:dyDescent="0.3">
      <c r="A1" t="s">
        <v>869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320</v>
      </c>
      <c r="AI2" t="s">
        <v>321</v>
      </c>
      <c r="AL2" t="s">
        <v>322</v>
      </c>
      <c r="AO2" t="s">
        <v>323</v>
      </c>
      <c r="AR2">
        <v>16</v>
      </c>
      <c r="AU2" t="s">
        <v>324</v>
      </c>
      <c r="AX2" t="s">
        <v>325</v>
      </c>
      <c r="BA2" t="s">
        <v>326</v>
      </c>
      <c r="BD2" t="s">
        <v>327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320</v>
      </c>
      <c r="CI2" s="14"/>
      <c r="CJ2" s="14"/>
      <c r="CK2" t="s">
        <v>321</v>
      </c>
      <c r="CL2" s="14"/>
      <c r="CM2" s="14"/>
      <c r="CN2" t="s">
        <v>322</v>
      </c>
      <c r="CO2" s="14"/>
      <c r="CP2" s="14"/>
      <c r="CQ2" t="s">
        <v>323</v>
      </c>
      <c r="CR2" s="14"/>
      <c r="CS2" s="14"/>
      <c r="CT2">
        <v>16</v>
      </c>
      <c r="CU2" s="14"/>
      <c r="CV2" s="14"/>
      <c r="CW2" t="s">
        <v>324</v>
      </c>
      <c r="CX2" s="14"/>
      <c r="CY2" s="14"/>
      <c r="CZ2" t="s">
        <v>325</v>
      </c>
      <c r="DA2" s="14"/>
      <c r="DB2" s="14"/>
      <c r="DC2" t="s">
        <v>326</v>
      </c>
      <c r="DD2" s="14"/>
      <c r="DE2" s="14"/>
      <c r="DF2" t="s">
        <v>327</v>
      </c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3">
      <c r="A4" s="12">
        <f>VLOOKUP($C4,[1]MATIERES!$A$2:$K$379,11,0)</f>
        <v>56</v>
      </c>
      <c r="B4" t="s">
        <v>328</v>
      </c>
      <c r="C4" t="s">
        <v>189</v>
      </c>
      <c r="D4" t="s">
        <v>47</v>
      </c>
      <c r="E4">
        <v>63.139999999999993</v>
      </c>
      <c r="F4" s="14" t="s">
        <v>880</v>
      </c>
      <c r="G4" s="14" t="s">
        <v>825</v>
      </c>
      <c r="H4">
        <v>77</v>
      </c>
      <c r="I4" s="14" t="s">
        <v>880</v>
      </c>
      <c r="J4" s="14" t="s">
        <v>825</v>
      </c>
      <c r="K4">
        <v>92.4</v>
      </c>
      <c r="L4" s="14" t="s">
        <v>880</v>
      </c>
      <c r="M4" s="14" t="s">
        <v>825</v>
      </c>
      <c r="N4">
        <v>100.10000000000001</v>
      </c>
      <c r="O4" s="14" t="s">
        <v>880</v>
      </c>
      <c r="P4" s="14" t="s">
        <v>825</v>
      </c>
      <c r="Q4">
        <v>107.80000000000001</v>
      </c>
      <c r="R4" s="14" t="s">
        <v>880</v>
      </c>
      <c r="S4" s="14" t="s">
        <v>825</v>
      </c>
      <c r="T4">
        <v>115.50000000000001</v>
      </c>
      <c r="U4" s="14" t="s">
        <v>880</v>
      </c>
      <c r="V4" s="14" t="s">
        <v>825</v>
      </c>
      <c r="W4">
        <v>123.20000000000002</v>
      </c>
      <c r="X4" s="14" t="s">
        <v>880</v>
      </c>
      <c r="Y4" s="14" t="s">
        <v>825</v>
      </c>
      <c r="Z4">
        <v>130.9</v>
      </c>
      <c r="AA4" s="14" t="s">
        <v>880</v>
      </c>
      <c r="AB4" s="14" t="s">
        <v>825</v>
      </c>
      <c r="AC4">
        <v>138.60000000000002</v>
      </c>
      <c r="AD4" s="14" t="s">
        <v>880</v>
      </c>
      <c r="AE4" s="14" t="s">
        <v>825</v>
      </c>
      <c r="AF4">
        <v>154</v>
      </c>
      <c r="AG4" s="14" t="s">
        <v>880</v>
      </c>
      <c r="AH4" s="14" t="s">
        <v>825</v>
      </c>
      <c r="AI4">
        <v>169.4</v>
      </c>
      <c r="AJ4" s="14" t="s">
        <v>880</v>
      </c>
      <c r="AK4" s="14" t="s">
        <v>825</v>
      </c>
      <c r="AL4">
        <v>177.10000000000002</v>
      </c>
      <c r="AM4" s="14" t="s">
        <v>880</v>
      </c>
      <c r="AN4" s="14" t="s">
        <v>825</v>
      </c>
      <c r="AO4">
        <v>169.4</v>
      </c>
      <c r="AP4" s="14" t="s">
        <v>880</v>
      </c>
      <c r="AQ4" s="14" t="s">
        <v>825</v>
      </c>
      <c r="AR4">
        <v>184.8</v>
      </c>
      <c r="AS4" s="14" t="s">
        <v>880</v>
      </c>
      <c r="AT4" s="14" t="s">
        <v>825</v>
      </c>
      <c r="AU4">
        <v>192.50000000000003</v>
      </c>
      <c r="AV4" s="14" t="s">
        <v>880</v>
      </c>
      <c r="AW4" s="14" t="s">
        <v>825</v>
      </c>
      <c r="AX4">
        <v>200.20000000000002</v>
      </c>
      <c r="AY4" s="14" t="s">
        <v>880</v>
      </c>
      <c r="AZ4" s="14" t="s">
        <v>825</v>
      </c>
      <c r="BA4">
        <v>215.60000000000002</v>
      </c>
      <c r="BB4" s="14" t="s">
        <v>880</v>
      </c>
      <c r="BC4" s="14" t="s">
        <v>825</v>
      </c>
      <c r="BD4">
        <v>200.20000000000002</v>
      </c>
      <c r="BE4" s="14" t="s">
        <v>880</v>
      </c>
      <c r="BF4" s="14" t="s">
        <v>825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(1,'FV2','MATIERE',56,null,'7.7*CTE1','PERIMETRE',now());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(2,'FV2','MATIERE',56,null,'7.7*CTE1','PERIMETRE',now());
</v>
      </c>
      <c r="BK4"/>
      <c r="BL4"/>
      <c r="BM4" t="str">
        <f t="shared" si="0"/>
        <v xml:space="preserve">INSERT INTO SC_SystemeProduits(RefDimension,NomSysteme,typePresta,ligne,Quantite,formule,cte1,DateModif) values (3,'FV2','MATIERE',56,null,'7.7*CTE1','PERIMETRE',now());
</v>
      </c>
      <c r="BP4" t="str">
        <f t="shared" si="0"/>
        <v xml:space="preserve">INSERT INTO SC_SystemeProduits(RefDimension,NomSysteme,typePresta,ligne,Quantite,formule,cte1,DateModif) values (4,'FV2','MATIERE',56,null,'7.7*CTE1','PERIMETRE',now());
</v>
      </c>
      <c r="BS4" t="str">
        <f t="shared" si="0"/>
        <v xml:space="preserve">INSERT INTO SC_SystemeProduits(RefDimension,NomSysteme,typePresta,ligne,Quantite,formule,cte1,DateModif) values (5,'FV2','MATIERE',56,null,'7.7*CTE1','PERIMETRE',now());
</v>
      </c>
      <c r="BV4" t="str">
        <f t="shared" si="0"/>
        <v xml:space="preserve">INSERT INTO SC_SystemeProduits(RefDimension,NomSysteme,typePresta,ligne,Quantite,formule,cte1,DateModif) values (6,'FV2','MATIERE',56,null,'7.7*CTE1','PERIMETRE',now());
</v>
      </c>
      <c r="BY4" t="str">
        <f t="shared" si="0"/>
        <v xml:space="preserve">INSERT INTO SC_SystemeProduits(RefDimension,NomSysteme,typePresta,ligne,Quantite,formule,cte1,DateModif) values (7,'FV2','MATIERE',56,null,'7.7*CTE1','PERIMETRE',now());
</v>
      </c>
      <c r="CB4" t="str">
        <f t="shared" si="0"/>
        <v xml:space="preserve">INSERT INTO SC_SystemeProduits(RefDimension,NomSysteme,typePresta,ligne,Quantite,formule,cte1,DateModif) values (8,'FV2','MATIERE',56,null,'7.7*CTE1','PERIMETRE',now());
</v>
      </c>
      <c r="CE4" t="str">
        <f t="shared" si="0"/>
        <v xml:space="preserve">INSERT INTO SC_SystemeProduits(RefDimension,NomSysteme,typePresta,ligne,Quantite,formule,cte1,DateModif) values (9,'FV2','MATIERE',56,null,'7.7*CTE1','PERIMETRE',now());
</v>
      </c>
      <c r="CH4" t="str">
        <f t="shared" si="0"/>
        <v xml:space="preserve">INSERT INTO SC_SystemeProduits(RefDimension,NomSysteme,typePresta,ligne,Quantite,formule,cte1,DateModif) values (10,'FV2','MATIERE',56,null,'7.7*CTE1','PERIMETRE',now());
</v>
      </c>
      <c r="CK4" t="str">
        <f t="shared" si="0"/>
        <v xml:space="preserve">INSERT INTO SC_SystemeProduits(RefDimension,NomSysteme,typePresta,ligne,Quantite,formule,cte1,DateModif) values (11,'FV2','MATIERE',56,null,'7.7*CTE1','PERIMETRE',now());
</v>
      </c>
      <c r="CN4" t="str">
        <f t="shared" si="0"/>
        <v xml:space="preserve">INSERT INTO SC_SystemeProduits(RefDimension,NomSysteme,typePresta,ligne,Quantite,formule,cte1,DateModif) values (12,'FV2','MATIERE',56,null,'7.7*CTE1','PERIMETRE',now());
</v>
      </c>
      <c r="CQ4" t="str">
        <f t="shared" si="0"/>
        <v xml:space="preserve">INSERT INTO SC_SystemeProduits(RefDimension,NomSysteme,typePresta,ligne,Quantite,formule,cte1,DateModif) values (13,'FV2','MATIERE',56,null,'7.7*CTE1','PERIMETRE',now());
</v>
      </c>
      <c r="CT4" t="str">
        <f t="shared" si="0"/>
        <v xml:space="preserve">INSERT INTO SC_SystemeProduits(RefDimension,NomSysteme,typePresta,ligne,Quantite,formule,cte1,DateModif) values (14,'FV2','MATIERE',56,null,'7.7*CTE1','PERIMETRE',now());
</v>
      </c>
      <c r="CW4" t="str">
        <f t="shared" si="0"/>
        <v xml:space="preserve">INSERT INTO SC_SystemeProduits(RefDimension,NomSysteme,typePresta,ligne,Quantite,formule,cte1,DateModif) values (15,'FV2','MATIERE',56,null,'7.7*CTE1','PERIMETRE',now());
</v>
      </c>
      <c r="CZ4" t="str">
        <f t="shared" si="0"/>
        <v xml:space="preserve">INSERT INTO SC_SystemeProduits(RefDimension,NomSysteme,typePresta,ligne,Quantite,formule,cte1,DateModif) values (16,'FV2','MATIERE',56,null,'7.7*CTE1','PERIMETRE',now());
</v>
      </c>
      <c r="DC4" t="str">
        <f t="shared" si="0"/>
        <v xml:space="preserve">INSERT INTO SC_SystemeProduits(RefDimension,NomSysteme,typePresta,ligne,Quantite,formule,cte1,DateModif) values (17,'FV2','MATIERE',56,null,'7.7*CTE1','PERIMETRE',now());
</v>
      </c>
      <c r="DF4" t="str">
        <f t="shared" si="0"/>
        <v xml:space="preserve">INSERT INTO SC_SystemeProduits(RefDimension,NomSysteme,typePresta,ligne,Quantite,formule,cte1,DateModif) values (18,'FV2','MATIERE',56,null,'7.7*CTE1','PERIMETRE',now());
</v>
      </c>
    </row>
    <row r="5" spans="1:112" x14ac:dyDescent="0.3">
      <c r="A5" s="12">
        <f>VLOOKUP($C5,[1]MATIERES!$A$2:$K$379,11,0)</f>
        <v>58</v>
      </c>
      <c r="B5" t="s">
        <v>328</v>
      </c>
      <c r="C5" t="s">
        <v>374</v>
      </c>
      <c r="D5" t="s">
        <v>47</v>
      </c>
      <c r="E5">
        <v>9.02</v>
      </c>
      <c r="F5" s="14" t="s">
        <v>837</v>
      </c>
      <c r="G5" s="14" t="s">
        <v>825</v>
      </c>
      <c r="H5">
        <v>11</v>
      </c>
      <c r="I5" s="14" t="s">
        <v>837</v>
      </c>
      <c r="J5" s="14" t="s">
        <v>825</v>
      </c>
      <c r="K5">
        <v>13.200000000000001</v>
      </c>
      <c r="L5" s="14" t="s">
        <v>837</v>
      </c>
      <c r="M5" s="14" t="s">
        <v>825</v>
      </c>
      <c r="N5">
        <v>14.3</v>
      </c>
      <c r="O5" s="14" t="s">
        <v>837</v>
      </c>
      <c r="P5" s="14" t="s">
        <v>825</v>
      </c>
      <c r="Q5">
        <v>15.400000000000002</v>
      </c>
      <c r="R5" s="14" t="s">
        <v>837</v>
      </c>
      <c r="S5" s="14" t="s">
        <v>825</v>
      </c>
      <c r="T5">
        <v>16.5</v>
      </c>
      <c r="U5" s="14" t="s">
        <v>837</v>
      </c>
      <c r="V5" s="14" t="s">
        <v>825</v>
      </c>
      <c r="W5">
        <v>17.600000000000001</v>
      </c>
      <c r="X5" s="14" t="s">
        <v>837</v>
      </c>
      <c r="Y5" s="14" t="s">
        <v>825</v>
      </c>
      <c r="Z5">
        <v>18.700000000000003</v>
      </c>
      <c r="AA5" s="14" t="s">
        <v>837</v>
      </c>
      <c r="AB5" s="14" t="s">
        <v>825</v>
      </c>
      <c r="AC5">
        <v>19.8</v>
      </c>
      <c r="AD5" s="14" t="s">
        <v>837</v>
      </c>
      <c r="AE5" s="14" t="s">
        <v>825</v>
      </c>
      <c r="AF5">
        <v>22</v>
      </c>
      <c r="AG5" s="14" t="s">
        <v>837</v>
      </c>
      <c r="AH5" s="14" t="s">
        <v>825</v>
      </c>
      <c r="AI5">
        <v>24.200000000000003</v>
      </c>
      <c r="AJ5" s="14" t="s">
        <v>837</v>
      </c>
      <c r="AK5" s="14" t="s">
        <v>825</v>
      </c>
      <c r="AL5">
        <v>25.3</v>
      </c>
      <c r="AM5" s="14" t="s">
        <v>837</v>
      </c>
      <c r="AN5" s="14" t="s">
        <v>825</v>
      </c>
      <c r="AO5">
        <v>24.200000000000003</v>
      </c>
      <c r="AP5" s="14" t="s">
        <v>837</v>
      </c>
      <c r="AQ5" s="14" t="s">
        <v>825</v>
      </c>
      <c r="AR5">
        <v>26.400000000000002</v>
      </c>
      <c r="AS5" s="14" t="s">
        <v>837</v>
      </c>
      <c r="AT5" s="14" t="s">
        <v>825</v>
      </c>
      <c r="AU5">
        <v>27.500000000000004</v>
      </c>
      <c r="AV5" s="14" t="s">
        <v>837</v>
      </c>
      <c r="AW5" s="14" t="s">
        <v>825</v>
      </c>
      <c r="AX5">
        <v>28.6</v>
      </c>
      <c r="AY5" s="14" t="s">
        <v>837</v>
      </c>
      <c r="AZ5" s="14" t="s">
        <v>825</v>
      </c>
      <c r="BA5">
        <v>30.800000000000004</v>
      </c>
      <c r="BB5" s="14" t="s">
        <v>837</v>
      </c>
      <c r="BC5" s="14" t="s">
        <v>825</v>
      </c>
      <c r="BD5">
        <v>28.6</v>
      </c>
      <c r="BE5" s="14" t="s">
        <v>837</v>
      </c>
      <c r="BF5" s="14" t="s">
        <v>825</v>
      </c>
      <c r="BG5" t="str">
        <f t="shared" ref="BG5:BG2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(1,'FV2','MATIERE',58,null,'1.1*CTE1','PERIMETRE',now());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(2,'FV2','MATIERE',58,null,'1.1*CTE1','PERIMETRE',now());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(3,'FV2','MATIERE',58,null,'1.1*CTE1','PERIMETRE',now());
</v>
      </c>
      <c r="BP5" t="str">
        <f t="shared" si="0"/>
        <v xml:space="preserve">INSERT INTO SC_SystemeProduits(RefDimension,NomSysteme,typePresta,ligne,Quantite,formule,cte1,DateModif) values (4,'FV2','MATIERE',58,null,'1.1*CTE1','PERIMETRE',now());
</v>
      </c>
      <c r="BS5" t="str">
        <f t="shared" si="0"/>
        <v xml:space="preserve">INSERT INTO SC_SystemeProduits(RefDimension,NomSysteme,typePresta,ligne,Quantite,formule,cte1,DateModif) values (5,'FV2','MATIERE',58,null,'1.1*CTE1','PERIMETRE',now());
</v>
      </c>
      <c r="BV5" t="str">
        <f t="shared" si="0"/>
        <v xml:space="preserve">INSERT INTO SC_SystemeProduits(RefDimension,NomSysteme,typePresta,ligne,Quantite,formule,cte1,DateModif) values (6,'FV2','MATIERE',58,null,'1.1*CTE1','PERIMETRE',now());
</v>
      </c>
      <c r="BY5" t="str">
        <f t="shared" si="0"/>
        <v xml:space="preserve">INSERT INTO SC_SystemeProduits(RefDimension,NomSysteme,typePresta,ligne,Quantite,formule,cte1,DateModif) values (7,'FV2','MATIERE',58,null,'1.1*CTE1','PERIMETRE',now());
</v>
      </c>
      <c r="CB5" t="str">
        <f t="shared" si="0"/>
        <v xml:space="preserve">INSERT INTO SC_SystemeProduits(RefDimension,NomSysteme,typePresta,ligne,Quantite,formule,cte1,DateModif) values (8,'FV2','MATIERE',58,null,'1.1*CTE1','PERIMETRE',now());
</v>
      </c>
      <c r="CE5" t="str">
        <f t="shared" si="0"/>
        <v xml:space="preserve">INSERT INTO SC_SystemeProduits(RefDimension,NomSysteme,typePresta,ligne,Quantite,formule,cte1,DateModif) values (9,'FV2','MATIERE',58,null,'1.1*CTE1','PERIMETRE',now());
</v>
      </c>
      <c r="CH5" t="str">
        <f t="shared" si="0"/>
        <v xml:space="preserve">INSERT INTO SC_SystemeProduits(RefDimension,NomSysteme,typePresta,ligne,Quantite,formule,cte1,DateModif) values (10,'FV2','MATIERE',58,null,'1.1*CTE1','PERIMETRE',now());
</v>
      </c>
      <c r="CK5" t="str">
        <f t="shared" si="0"/>
        <v xml:space="preserve">INSERT INTO SC_SystemeProduits(RefDimension,NomSysteme,typePresta,ligne,Quantite,formule,cte1,DateModif) values (11,'FV2','MATIERE',58,null,'1.1*CTE1','PERIMETRE',now());
</v>
      </c>
      <c r="CN5" t="str">
        <f t="shared" si="0"/>
        <v xml:space="preserve">INSERT INTO SC_SystemeProduits(RefDimension,NomSysteme,typePresta,ligne,Quantite,formule,cte1,DateModif) values (12,'FV2','MATIERE',58,null,'1.1*CTE1','PERIMETRE',now());
</v>
      </c>
      <c r="CQ5" t="str">
        <f t="shared" si="0"/>
        <v xml:space="preserve">INSERT INTO SC_SystemeProduits(RefDimension,NomSysteme,typePresta,ligne,Quantite,formule,cte1,DateModif) values (13,'FV2','MATIERE',58,null,'1.1*CTE1','PERIMETRE',now());
</v>
      </c>
      <c r="CT5" t="str">
        <f t="shared" si="0"/>
        <v xml:space="preserve">INSERT INTO SC_SystemeProduits(RefDimension,NomSysteme,typePresta,ligne,Quantite,formule,cte1,DateModif) values (14,'FV2','MATIERE',58,null,'1.1*CTE1','PERIMETRE',now());
</v>
      </c>
      <c r="CW5" t="str">
        <f t="shared" si="0"/>
        <v xml:space="preserve">INSERT INTO SC_SystemeProduits(RefDimension,NomSysteme,typePresta,ligne,Quantite,formule,cte1,DateModif) values (15,'FV2','MATIERE',58,null,'1.1*CTE1','PERIMETRE',now());
</v>
      </c>
      <c r="CZ5" t="str">
        <f t="shared" si="0"/>
        <v xml:space="preserve">INSERT INTO SC_SystemeProduits(RefDimension,NomSysteme,typePresta,ligne,Quantite,formule,cte1,DateModif) values (16,'FV2','MATIERE',58,null,'1.1*CTE1','PERIMETRE',now());
</v>
      </c>
      <c r="DC5" t="str">
        <f t="shared" si="0"/>
        <v xml:space="preserve">INSERT INTO SC_SystemeProduits(RefDimension,NomSysteme,typePresta,ligne,Quantite,formule,cte1,DateModif) values (17,'FV2','MATIERE',58,null,'1.1*CTE1','PERIMETRE',now());
</v>
      </c>
      <c r="DF5" t="str">
        <f t="shared" si="0"/>
        <v xml:space="preserve">INSERT INTO SC_SystemeProduits(RefDimension,NomSysteme,typePresta,ligne,Quantite,formule,cte1,DateModif) values (18,'FV2','MATIERE',58,null,'1.1*CTE1','PERIMETRE',now());
</v>
      </c>
    </row>
    <row r="6" spans="1:112" x14ac:dyDescent="0.3">
      <c r="A6" s="12">
        <f>VLOOKUP($C6,[1]MATIERES!$A$2:$K$379,11,0)</f>
        <v>82</v>
      </c>
      <c r="B6" t="s">
        <v>328</v>
      </c>
      <c r="C6" t="s">
        <v>373</v>
      </c>
      <c r="D6" t="s">
        <v>8</v>
      </c>
      <c r="E6">
        <v>8.5</v>
      </c>
      <c r="F6" s="14" t="s">
        <v>858</v>
      </c>
      <c r="G6" s="14" t="s">
        <v>825</v>
      </c>
      <c r="H6">
        <v>10.3</v>
      </c>
      <c r="I6" s="14" t="s">
        <v>858</v>
      </c>
      <c r="J6" s="14" t="s">
        <v>825</v>
      </c>
      <c r="K6">
        <v>12.3</v>
      </c>
      <c r="L6" s="14" t="s">
        <v>858</v>
      </c>
      <c r="M6" s="14" t="s">
        <v>825</v>
      </c>
      <c r="N6">
        <v>13.3</v>
      </c>
      <c r="O6" s="14" t="s">
        <v>858</v>
      </c>
      <c r="P6" s="14" t="s">
        <v>825</v>
      </c>
      <c r="Q6">
        <v>14.3</v>
      </c>
      <c r="R6" s="14" t="s">
        <v>858</v>
      </c>
      <c r="S6" s="14" t="s">
        <v>825</v>
      </c>
      <c r="T6">
        <v>15.3</v>
      </c>
      <c r="U6" s="14" t="s">
        <v>858</v>
      </c>
      <c r="V6" s="14" t="s">
        <v>825</v>
      </c>
      <c r="W6">
        <v>16.3</v>
      </c>
      <c r="X6" s="14" t="s">
        <v>858</v>
      </c>
      <c r="Y6" s="14" t="s">
        <v>825</v>
      </c>
      <c r="Z6">
        <v>17.3</v>
      </c>
      <c r="AA6" s="14" t="s">
        <v>858</v>
      </c>
      <c r="AB6" s="14" t="s">
        <v>825</v>
      </c>
      <c r="AC6">
        <v>18.3</v>
      </c>
      <c r="AD6" s="14" t="s">
        <v>858</v>
      </c>
      <c r="AE6" s="14" t="s">
        <v>825</v>
      </c>
      <c r="AF6">
        <v>20.3</v>
      </c>
      <c r="AG6" s="14" t="s">
        <v>858</v>
      </c>
      <c r="AH6" s="14" t="s">
        <v>825</v>
      </c>
      <c r="AI6">
        <v>22.3</v>
      </c>
      <c r="AJ6" s="14" t="s">
        <v>858</v>
      </c>
      <c r="AK6" s="14" t="s">
        <v>825</v>
      </c>
      <c r="AL6">
        <v>23.3</v>
      </c>
      <c r="AM6" s="14" t="s">
        <v>858</v>
      </c>
      <c r="AN6" s="14" t="s">
        <v>825</v>
      </c>
      <c r="AO6">
        <v>22.3</v>
      </c>
      <c r="AP6" s="14" t="s">
        <v>858</v>
      </c>
      <c r="AQ6" s="14" t="s">
        <v>825</v>
      </c>
      <c r="AR6">
        <v>24.3</v>
      </c>
      <c r="AS6" s="14" t="s">
        <v>858</v>
      </c>
      <c r="AT6" s="14" t="s">
        <v>825</v>
      </c>
      <c r="AU6">
        <v>25.3</v>
      </c>
      <c r="AV6" s="14" t="s">
        <v>858</v>
      </c>
      <c r="AW6" s="14" t="s">
        <v>825</v>
      </c>
      <c r="AX6">
        <v>26.3</v>
      </c>
      <c r="AY6" s="14" t="s">
        <v>858</v>
      </c>
      <c r="AZ6" s="14" t="s">
        <v>825</v>
      </c>
      <c r="BA6">
        <v>28.3</v>
      </c>
      <c r="BB6" s="14" t="s">
        <v>858</v>
      </c>
      <c r="BC6" s="14" t="s">
        <v>825</v>
      </c>
      <c r="BD6">
        <v>26.3</v>
      </c>
      <c r="BE6" s="14" t="s">
        <v>858</v>
      </c>
      <c r="BF6" s="14" t="s">
        <v>825</v>
      </c>
      <c r="BG6" t="str">
        <f t="shared" si="1"/>
        <v xml:space="preserve">INSERT INTO SC_SystemeProduits(RefDimension,NomSysteme,typePresta,ligne,Quantite,formule,cte1,DateModif) values (1,'FV2','MATIERE',82,null,'CTE1+0.3','PERIMETRE',now());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(2,'FV2','MATIERE',82,null,'CTE1+0.3','PERIMETRE',now());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(3,'FV2','MATIERE',82,null,'CTE1+0.3','PERIMETRE',now());
</v>
      </c>
      <c r="BP6" t="str">
        <f t="shared" si="0"/>
        <v xml:space="preserve">INSERT INTO SC_SystemeProduits(RefDimension,NomSysteme,typePresta,ligne,Quantite,formule,cte1,DateModif) values (4,'FV2','MATIERE',82,null,'CTE1+0.3','PERIMETRE',now());
</v>
      </c>
      <c r="BS6" t="str">
        <f t="shared" si="0"/>
        <v xml:space="preserve">INSERT INTO SC_SystemeProduits(RefDimension,NomSysteme,typePresta,ligne,Quantite,formule,cte1,DateModif) values (5,'FV2','MATIERE',82,null,'CTE1+0.3','PERIMETRE',now());
</v>
      </c>
      <c r="BV6" t="str">
        <f t="shared" si="0"/>
        <v xml:space="preserve">INSERT INTO SC_SystemeProduits(RefDimension,NomSysteme,typePresta,ligne,Quantite,formule,cte1,DateModif) values (6,'FV2','MATIERE',82,null,'CTE1+0.3','PERIMETRE',now());
</v>
      </c>
      <c r="BY6" t="str">
        <f t="shared" si="0"/>
        <v xml:space="preserve">INSERT INTO SC_SystemeProduits(RefDimension,NomSysteme,typePresta,ligne,Quantite,formule,cte1,DateModif) values (7,'FV2','MATIERE',82,null,'CTE1+0.3','PERIMETRE',now());
</v>
      </c>
      <c r="CB6" t="str">
        <f t="shared" si="0"/>
        <v xml:space="preserve">INSERT INTO SC_SystemeProduits(RefDimension,NomSysteme,typePresta,ligne,Quantite,formule,cte1,DateModif) values (8,'FV2','MATIERE',82,null,'CTE1+0.3','PERIMETRE',now());
</v>
      </c>
      <c r="CE6" t="str">
        <f t="shared" si="0"/>
        <v xml:space="preserve">INSERT INTO SC_SystemeProduits(RefDimension,NomSysteme,typePresta,ligne,Quantite,formule,cte1,DateModif) values (9,'FV2','MATIERE',82,null,'CTE1+0.3','PERIMETRE',now());
</v>
      </c>
      <c r="CH6" t="str">
        <f t="shared" si="0"/>
        <v xml:space="preserve">INSERT INTO SC_SystemeProduits(RefDimension,NomSysteme,typePresta,ligne,Quantite,formule,cte1,DateModif) values (10,'FV2','MATIERE',82,null,'CTE1+0.3','PERIMETRE',now());
</v>
      </c>
      <c r="CK6" t="str">
        <f t="shared" si="0"/>
        <v xml:space="preserve">INSERT INTO SC_SystemeProduits(RefDimension,NomSysteme,typePresta,ligne,Quantite,formule,cte1,DateModif) values (11,'FV2','MATIERE',82,null,'CTE1+0.3','PERIMETRE',now());
</v>
      </c>
      <c r="CN6" t="str">
        <f t="shared" si="0"/>
        <v xml:space="preserve">INSERT INTO SC_SystemeProduits(RefDimension,NomSysteme,typePresta,ligne,Quantite,formule,cte1,DateModif) values (12,'FV2','MATIERE',82,null,'CTE1+0.3','PERIMETRE',now());
</v>
      </c>
      <c r="CQ6" t="str">
        <f t="shared" si="0"/>
        <v xml:space="preserve">INSERT INTO SC_SystemeProduits(RefDimension,NomSysteme,typePresta,ligne,Quantite,formule,cte1,DateModif) values (13,'FV2','MATIERE',82,null,'CTE1+0.3','PERIMETRE',now());
</v>
      </c>
      <c r="CT6" t="str">
        <f t="shared" si="0"/>
        <v xml:space="preserve">INSERT INTO SC_SystemeProduits(RefDimension,NomSysteme,typePresta,ligne,Quantite,formule,cte1,DateModif) values (14,'FV2','MATIERE',82,null,'CTE1+0.3','PERIMETRE',now());
</v>
      </c>
      <c r="CW6" t="str">
        <f t="shared" si="0"/>
        <v xml:space="preserve">INSERT INTO SC_SystemeProduits(RefDimension,NomSysteme,typePresta,ligne,Quantite,formule,cte1,DateModif) values (15,'FV2','MATIERE',82,null,'CTE1+0.3','PERIMETRE',now());
</v>
      </c>
      <c r="CZ6" t="str">
        <f t="shared" si="0"/>
        <v xml:space="preserve">INSERT INTO SC_SystemeProduits(RefDimension,NomSysteme,typePresta,ligne,Quantite,formule,cte1,DateModif) values (16,'FV2','MATIERE',82,null,'CTE1+0.3','PERIMETRE',now());
</v>
      </c>
      <c r="DC6" t="str">
        <f t="shared" si="0"/>
        <v xml:space="preserve">INSERT INTO SC_SystemeProduits(RefDimension,NomSysteme,typePresta,ligne,Quantite,formule,cte1,DateModif) values (17,'FV2','MATIERE',82,null,'CTE1+0.3','PERIMETRE',now());
</v>
      </c>
      <c r="DF6" t="str">
        <f t="shared" si="0"/>
        <v xml:space="preserve">INSERT INTO SC_SystemeProduits(RefDimension,NomSysteme,typePresta,ligne,Quantite,formule,cte1,DateModif) values (18,'FV2','MATIERE',82,null,'CTE1+0.3','PERIMETRE',now());
</v>
      </c>
    </row>
    <row r="7" spans="1:112" x14ac:dyDescent="0.3">
      <c r="A7" s="12">
        <f>VLOOKUP($C7,[1]MATIERES!$A$2:$K$379,11,0)</f>
        <v>90</v>
      </c>
      <c r="B7" t="s">
        <v>328</v>
      </c>
      <c r="C7" t="s">
        <v>375</v>
      </c>
      <c r="D7" t="s">
        <v>47</v>
      </c>
      <c r="E7">
        <v>14.76</v>
      </c>
      <c r="F7" s="14" t="s">
        <v>886</v>
      </c>
      <c r="G7" s="14" t="s">
        <v>825</v>
      </c>
      <c r="H7">
        <v>18</v>
      </c>
      <c r="I7" s="14" t="s">
        <v>881</v>
      </c>
      <c r="J7" s="14" t="s">
        <v>825</v>
      </c>
      <c r="K7">
        <v>21.6</v>
      </c>
      <c r="L7" s="14" t="s">
        <v>881</v>
      </c>
      <c r="M7" s="14" t="s">
        <v>825</v>
      </c>
      <c r="N7">
        <v>23.400000000000002</v>
      </c>
      <c r="O7" s="14" t="s">
        <v>881</v>
      </c>
      <c r="P7" s="14" t="s">
        <v>825</v>
      </c>
      <c r="Q7">
        <v>25.2</v>
      </c>
      <c r="R7" s="14" t="s">
        <v>881</v>
      </c>
      <c r="S7" s="14" t="s">
        <v>825</v>
      </c>
      <c r="T7">
        <v>27</v>
      </c>
      <c r="U7" s="14" t="s">
        <v>881</v>
      </c>
      <c r="V7" s="14" t="s">
        <v>825</v>
      </c>
      <c r="W7">
        <v>28.8</v>
      </c>
      <c r="X7" s="14" t="s">
        <v>881</v>
      </c>
      <c r="Y7" s="14" t="s">
        <v>825</v>
      </c>
      <c r="Z7">
        <v>30.6</v>
      </c>
      <c r="AA7" s="14" t="s">
        <v>881</v>
      </c>
      <c r="AB7" s="14" t="s">
        <v>825</v>
      </c>
      <c r="AC7">
        <v>32.4</v>
      </c>
      <c r="AD7" s="14" t="s">
        <v>881</v>
      </c>
      <c r="AE7" s="14" t="s">
        <v>825</v>
      </c>
      <c r="AF7">
        <v>36</v>
      </c>
      <c r="AG7" s="14" t="s">
        <v>881</v>
      </c>
      <c r="AH7" s="14" t="s">
        <v>825</v>
      </c>
      <c r="AI7">
        <v>39.6</v>
      </c>
      <c r="AJ7" s="14" t="s">
        <v>881</v>
      </c>
      <c r="AK7" s="14" t="s">
        <v>825</v>
      </c>
      <c r="AL7">
        <v>41.4</v>
      </c>
      <c r="AM7" s="14" t="s">
        <v>881</v>
      </c>
      <c r="AN7" s="14" t="s">
        <v>825</v>
      </c>
      <c r="AO7">
        <v>39.6</v>
      </c>
      <c r="AP7" s="14" t="s">
        <v>881</v>
      </c>
      <c r="AQ7" s="14" t="s">
        <v>825</v>
      </c>
      <c r="AR7">
        <v>43.2</v>
      </c>
      <c r="AS7" s="14" t="s">
        <v>881</v>
      </c>
      <c r="AT7" s="14" t="s">
        <v>825</v>
      </c>
      <c r="AU7">
        <v>45</v>
      </c>
      <c r="AV7" s="14" t="s">
        <v>881</v>
      </c>
      <c r="AW7" s="14" t="s">
        <v>825</v>
      </c>
      <c r="AX7">
        <v>46.800000000000004</v>
      </c>
      <c r="AY7" s="14" t="s">
        <v>881</v>
      </c>
      <c r="AZ7" s="14" t="s">
        <v>825</v>
      </c>
      <c r="BA7">
        <v>50.4</v>
      </c>
      <c r="BB7" s="14" t="s">
        <v>881</v>
      </c>
      <c r="BC7" s="14" t="s">
        <v>825</v>
      </c>
      <c r="BD7">
        <v>46.800000000000004</v>
      </c>
      <c r="BE7" s="14" t="s">
        <v>881</v>
      </c>
      <c r="BF7" s="14" t="s">
        <v>825</v>
      </c>
      <c r="BG7" t="str">
        <f t="shared" si="1"/>
        <v xml:space="preserve">INSERT INTO SC_SystemeProduits(RefDimension,NomSysteme,typePresta,ligne,Quantite,formule,cte1,DateModif) values (1,'FV2','MATIERE',90,null,'1.8*CTE1','PERIMETRE',now());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(2,'FV2','MATIERE',90,null,'CTE1*1.8','PERIMETRE',now());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(3,'FV2','MATIERE',90,null,'CTE1*1.8','PERIMETRE',now());
</v>
      </c>
      <c r="BP7" t="str">
        <f t="shared" si="0"/>
        <v xml:space="preserve">INSERT INTO SC_SystemeProduits(RefDimension,NomSysteme,typePresta,ligne,Quantite,formule,cte1,DateModif) values (4,'FV2','MATIERE',90,null,'CTE1*1.8','PERIMETRE',now());
</v>
      </c>
      <c r="BS7" t="str">
        <f t="shared" si="0"/>
        <v xml:space="preserve">INSERT INTO SC_SystemeProduits(RefDimension,NomSysteme,typePresta,ligne,Quantite,formule,cte1,DateModif) values (5,'FV2','MATIERE',90,null,'CTE1*1.8','PERIMETRE',now());
</v>
      </c>
      <c r="BV7" t="str">
        <f t="shared" si="0"/>
        <v xml:space="preserve">INSERT INTO SC_SystemeProduits(RefDimension,NomSysteme,typePresta,ligne,Quantite,formule,cte1,DateModif) values (6,'FV2','MATIERE',90,null,'CTE1*1.8','PERIMETRE',now());
</v>
      </c>
      <c r="BY7" t="str">
        <f t="shared" si="0"/>
        <v xml:space="preserve">INSERT INTO SC_SystemeProduits(RefDimension,NomSysteme,typePresta,ligne,Quantite,formule,cte1,DateModif) values (7,'FV2','MATIERE',90,null,'CTE1*1.8','PERIMETRE',now());
</v>
      </c>
      <c r="CB7" t="str">
        <f t="shared" si="0"/>
        <v xml:space="preserve">INSERT INTO SC_SystemeProduits(RefDimension,NomSysteme,typePresta,ligne,Quantite,formule,cte1,DateModif) values (8,'FV2','MATIERE',90,null,'CTE1*1.8','PERIMETRE',now());
</v>
      </c>
      <c r="CE7" t="str">
        <f t="shared" si="0"/>
        <v xml:space="preserve">INSERT INTO SC_SystemeProduits(RefDimension,NomSysteme,typePresta,ligne,Quantite,formule,cte1,DateModif) values (9,'FV2','MATIERE',90,null,'CTE1*1.8','PERIMETRE',now());
</v>
      </c>
      <c r="CH7" t="str">
        <f t="shared" si="0"/>
        <v xml:space="preserve">INSERT INTO SC_SystemeProduits(RefDimension,NomSysteme,typePresta,ligne,Quantite,formule,cte1,DateModif) values (10,'FV2','MATIERE',90,null,'CTE1*1.8','PERIMETRE',now());
</v>
      </c>
      <c r="CK7" t="str">
        <f t="shared" si="0"/>
        <v xml:space="preserve">INSERT INTO SC_SystemeProduits(RefDimension,NomSysteme,typePresta,ligne,Quantite,formule,cte1,DateModif) values (11,'FV2','MATIERE',90,null,'CTE1*1.8','PERIMETRE',now());
</v>
      </c>
      <c r="CN7" t="str">
        <f t="shared" si="0"/>
        <v xml:space="preserve">INSERT INTO SC_SystemeProduits(RefDimension,NomSysteme,typePresta,ligne,Quantite,formule,cte1,DateModif) values (12,'FV2','MATIERE',90,null,'CTE1*1.8','PERIMETRE',now());
</v>
      </c>
      <c r="CQ7" t="str">
        <f t="shared" si="0"/>
        <v xml:space="preserve">INSERT INTO SC_SystemeProduits(RefDimension,NomSysteme,typePresta,ligne,Quantite,formule,cte1,DateModif) values (13,'FV2','MATIERE',90,null,'CTE1*1.8','PERIMETRE',now());
</v>
      </c>
      <c r="CT7" t="str">
        <f t="shared" si="0"/>
        <v xml:space="preserve">INSERT INTO SC_SystemeProduits(RefDimension,NomSysteme,typePresta,ligne,Quantite,formule,cte1,DateModif) values (14,'FV2','MATIERE',90,null,'CTE1*1.8','PERIMETRE',now());
</v>
      </c>
      <c r="CW7" t="str">
        <f t="shared" si="0"/>
        <v xml:space="preserve">INSERT INTO SC_SystemeProduits(RefDimension,NomSysteme,typePresta,ligne,Quantite,formule,cte1,DateModif) values (15,'FV2','MATIERE',90,null,'CTE1*1.8','PERIMETRE',now());
</v>
      </c>
      <c r="CZ7" t="str">
        <f t="shared" si="0"/>
        <v xml:space="preserve">INSERT INTO SC_SystemeProduits(RefDimension,NomSysteme,typePresta,ligne,Quantite,formule,cte1,DateModif) values (16,'FV2','MATIERE',90,null,'CTE1*1.8','PERIMETRE',now());
</v>
      </c>
      <c r="DC7" t="str">
        <f t="shared" si="0"/>
        <v xml:space="preserve">INSERT INTO SC_SystemeProduits(RefDimension,NomSysteme,typePresta,ligne,Quantite,formule,cte1,DateModif) values (17,'FV2','MATIERE',90,null,'CTE1*1.8','PERIMETRE',now());
</v>
      </c>
      <c r="DF7" t="str">
        <f t="shared" si="0"/>
        <v xml:space="preserve">INSERT INTO SC_SystemeProduits(RefDimension,NomSysteme,typePresta,ligne,Quantite,formule,cte1,DateModif) values (18,'FV2','MATIERE',90,null,'CTE1*1.8','PERIMETRE',now());
</v>
      </c>
    </row>
    <row r="8" spans="1:112" x14ac:dyDescent="0.3">
      <c r="A8" s="12">
        <f>VLOOKUP($C8,[1]MATIERES!$A$2:$K$379,11,0)</f>
        <v>376</v>
      </c>
      <c r="B8" t="s">
        <v>328</v>
      </c>
      <c r="C8" t="s">
        <v>284</v>
      </c>
      <c r="D8" t="s">
        <v>318</v>
      </c>
      <c r="E8">
        <v>1.0495999999999999</v>
      </c>
      <c r="F8" s="14" t="s">
        <v>883</v>
      </c>
      <c r="G8" s="14" t="s">
        <v>825</v>
      </c>
      <c r="H8">
        <v>1.2800000000000002</v>
      </c>
      <c r="I8" s="14" t="s">
        <v>883</v>
      </c>
      <c r="J8" s="14" t="s">
        <v>825</v>
      </c>
      <c r="K8">
        <v>1.536</v>
      </c>
      <c r="L8" s="14" t="s">
        <v>883</v>
      </c>
      <c r="M8" s="14" t="s">
        <v>825</v>
      </c>
      <c r="N8">
        <v>1.6640000000000001</v>
      </c>
      <c r="O8" s="14" t="s">
        <v>883</v>
      </c>
      <c r="P8" s="14" t="s">
        <v>825</v>
      </c>
      <c r="Q8">
        <v>1.7920000000000003</v>
      </c>
      <c r="R8" s="14" t="s">
        <v>883</v>
      </c>
      <c r="S8" s="14" t="s">
        <v>825</v>
      </c>
      <c r="T8">
        <v>1.92</v>
      </c>
      <c r="U8" s="14" t="s">
        <v>883</v>
      </c>
      <c r="V8" s="14" t="s">
        <v>825</v>
      </c>
      <c r="W8">
        <v>2.048</v>
      </c>
      <c r="X8" s="14" t="s">
        <v>883</v>
      </c>
      <c r="Y8" s="14" t="s">
        <v>825</v>
      </c>
      <c r="Z8">
        <v>2.1760000000000002</v>
      </c>
      <c r="AA8" s="14" t="s">
        <v>883</v>
      </c>
      <c r="AB8" s="14" t="s">
        <v>825</v>
      </c>
      <c r="AC8">
        <v>2.3039999999999998</v>
      </c>
      <c r="AD8" s="14" t="s">
        <v>883</v>
      </c>
      <c r="AE8" s="14" t="s">
        <v>825</v>
      </c>
      <c r="AF8">
        <v>2.5600000000000005</v>
      </c>
      <c r="AG8" s="14" t="s">
        <v>883</v>
      </c>
      <c r="AH8" s="14" t="s">
        <v>825</v>
      </c>
      <c r="AI8">
        <v>2.8160000000000003</v>
      </c>
      <c r="AJ8" s="14" t="s">
        <v>883</v>
      </c>
      <c r="AK8" s="14" t="s">
        <v>825</v>
      </c>
      <c r="AL8">
        <v>2.9440000000000004</v>
      </c>
      <c r="AM8" s="14" t="s">
        <v>883</v>
      </c>
      <c r="AN8" s="14" t="s">
        <v>825</v>
      </c>
      <c r="AO8">
        <v>2.8160000000000003</v>
      </c>
      <c r="AP8" s="14" t="s">
        <v>883</v>
      </c>
      <c r="AQ8" s="14" t="s">
        <v>825</v>
      </c>
      <c r="AR8">
        <v>3.0720000000000001</v>
      </c>
      <c r="AS8" s="14" t="s">
        <v>883</v>
      </c>
      <c r="AT8" s="14" t="s">
        <v>825</v>
      </c>
      <c r="AU8">
        <v>3.2</v>
      </c>
      <c r="AV8" s="14" t="s">
        <v>883</v>
      </c>
      <c r="AW8" s="14" t="s">
        <v>825</v>
      </c>
      <c r="AX8">
        <v>3.3280000000000003</v>
      </c>
      <c r="AY8" s="14" t="s">
        <v>883</v>
      </c>
      <c r="AZ8" s="14" t="s">
        <v>825</v>
      </c>
      <c r="BA8">
        <v>3.5840000000000005</v>
      </c>
      <c r="BB8" s="14" t="s">
        <v>883</v>
      </c>
      <c r="BC8" s="14" t="s">
        <v>825</v>
      </c>
      <c r="BD8">
        <v>3.3280000000000003</v>
      </c>
      <c r="BE8" s="14" t="s">
        <v>883</v>
      </c>
      <c r="BF8" s="14" t="s">
        <v>825</v>
      </c>
      <c r="BG8" t="str">
        <f t="shared" si="1"/>
        <v xml:space="preserve">INSERT INTO SC_SystemeProduits(RefDimension,NomSysteme,typePresta,ligne,Quantite,formule,cte1,DateModif) values (1,'FV2','MATIERE',376,null,'1.6*0.08*CTE1','PERIMETRE',now());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(2,'FV2','MATIERE',376,null,'1.6*0.08*CTE1','PERIMETRE',now());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(3,'FV2','MATIERE',376,null,'1.6*0.08*CTE1','PERIMETRE',now());
</v>
      </c>
      <c r="BP8" t="str">
        <f t="shared" si="0"/>
        <v xml:space="preserve">INSERT INTO SC_SystemeProduits(RefDimension,NomSysteme,typePresta,ligne,Quantite,formule,cte1,DateModif) values (4,'FV2','MATIERE',376,null,'1.6*0.08*CTE1','PERIMETRE',now());
</v>
      </c>
      <c r="BS8" t="str">
        <f t="shared" si="0"/>
        <v xml:space="preserve">INSERT INTO SC_SystemeProduits(RefDimension,NomSysteme,typePresta,ligne,Quantite,formule,cte1,DateModif) values (5,'FV2','MATIERE',376,null,'1.6*0.08*CTE1','PERIMETRE',now());
</v>
      </c>
      <c r="BV8" t="str">
        <f t="shared" si="0"/>
        <v xml:space="preserve">INSERT INTO SC_SystemeProduits(RefDimension,NomSysteme,typePresta,ligne,Quantite,formule,cte1,DateModif) values (6,'FV2','MATIERE',376,null,'1.6*0.08*CTE1','PERIMETRE',now());
</v>
      </c>
      <c r="BY8" t="str">
        <f t="shared" si="0"/>
        <v xml:space="preserve">INSERT INTO SC_SystemeProduits(RefDimension,NomSysteme,typePresta,ligne,Quantite,formule,cte1,DateModif) values (7,'FV2','MATIERE',376,null,'1.6*0.08*CTE1','PERIMETRE',now());
</v>
      </c>
      <c r="CB8" t="str">
        <f t="shared" si="0"/>
        <v xml:space="preserve">INSERT INTO SC_SystemeProduits(RefDimension,NomSysteme,typePresta,ligne,Quantite,formule,cte1,DateModif) values (8,'FV2','MATIERE',376,null,'1.6*0.08*CTE1','PERIMETRE',now());
</v>
      </c>
      <c r="CE8" t="str">
        <f t="shared" si="0"/>
        <v xml:space="preserve">INSERT INTO SC_SystemeProduits(RefDimension,NomSysteme,typePresta,ligne,Quantite,formule,cte1,DateModif) values (9,'FV2','MATIERE',376,null,'1.6*0.08*CTE1','PERIMETRE',now());
</v>
      </c>
      <c r="CH8" t="str">
        <f t="shared" si="0"/>
        <v xml:space="preserve">INSERT INTO SC_SystemeProduits(RefDimension,NomSysteme,typePresta,ligne,Quantite,formule,cte1,DateModif) values (10,'FV2','MATIERE',376,null,'1.6*0.08*CTE1','PERIMETRE',now());
</v>
      </c>
      <c r="CK8" t="str">
        <f t="shared" si="0"/>
        <v xml:space="preserve">INSERT INTO SC_SystemeProduits(RefDimension,NomSysteme,typePresta,ligne,Quantite,formule,cte1,DateModif) values (11,'FV2','MATIERE',376,null,'1.6*0.08*CTE1','PERIMETRE',now());
</v>
      </c>
      <c r="CN8" t="str">
        <f t="shared" si="0"/>
        <v xml:space="preserve">INSERT INTO SC_SystemeProduits(RefDimension,NomSysteme,typePresta,ligne,Quantite,formule,cte1,DateModif) values (12,'FV2','MATIERE',376,null,'1.6*0.08*CTE1','PERIMETRE',now());
</v>
      </c>
      <c r="CQ8" t="str">
        <f t="shared" si="0"/>
        <v xml:space="preserve">INSERT INTO SC_SystemeProduits(RefDimension,NomSysteme,typePresta,ligne,Quantite,formule,cte1,DateModif) values (13,'FV2','MATIERE',376,null,'1.6*0.08*CTE1','PERIMETRE',now());
</v>
      </c>
      <c r="CT8" t="str">
        <f t="shared" si="0"/>
        <v xml:space="preserve">INSERT INTO SC_SystemeProduits(RefDimension,NomSysteme,typePresta,ligne,Quantite,formule,cte1,DateModif) values (14,'FV2','MATIERE',376,null,'1.6*0.08*CTE1','PERIMETRE',now());
</v>
      </c>
      <c r="CW8" t="str">
        <f t="shared" si="0"/>
        <v xml:space="preserve">INSERT INTO SC_SystemeProduits(RefDimension,NomSysteme,typePresta,ligne,Quantite,formule,cte1,DateModif) values (15,'FV2','MATIERE',376,null,'1.6*0.08*CTE1','PERIMETRE',now());
</v>
      </c>
      <c r="CZ8" t="str">
        <f t="shared" si="0"/>
        <v xml:space="preserve">INSERT INTO SC_SystemeProduits(RefDimension,NomSysteme,typePresta,ligne,Quantite,formule,cte1,DateModif) values (16,'FV2','MATIERE',376,null,'1.6*0.08*CTE1','PERIMETRE',now());
</v>
      </c>
      <c r="DC8" t="str">
        <f t="shared" si="0"/>
        <v xml:space="preserve">INSERT INTO SC_SystemeProduits(RefDimension,NomSysteme,typePresta,ligne,Quantite,formule,cte1,DateModif) values (17,'FV2','MATIERE',376,null,'1.6*0.08*CTE1','PERIMETRE',now());
</v>
      </c>
      <c r="DF8" t="str">
        <f t="shared" si="0"/>
        <v xml:space="preserve">INSERT INTO SC_SystemeProduits(RefDimension,NomSysteme,typePresta,ligne,Quantite,formule,cte1,DateModif) values (18,'FV2','MATIERE',376,null,'1.6*0.08*CTE1','PERIMETRE',now());
</v>
      </c>
    </row>
    <row r="9" spans="1:112" x14ac:dyDescent="0.3">
      <c r="A9" s="12">
        <f>VLOOKUP($C9,[1]MATIERES!$A$2:$K$379,11,0)</f>
        <v>61</v>
      </c>
      <c r="B9" t="s">
        <v>328</v>
      </c>
      <c r="C9" t="s">
        <v>376</v>
      </c>
      <c r="D9" t="s">
        <v>47</v>
      </c>
      <c r="E9">
        <v>1.6</v>
      </c>
      <c r="F9" s="14" t="s">
        <v>882</v>
      </c>
      <c r="G9" s="14" t="s">
        <v>861</v>
      </c>
      <c r="H9">
        <v>2</v>
      </c>
      <c r="I9" s="14" t="s">
        <v>882</v>
      </c>
      <c r="J9" s="14" t="s">
        <v>861</v>
      </c>
      <c r="K9">
        <v>2</v>
      </c>
      <c r="L9" s="14" t="s">
        <v>882</v>
      </c>
      <c r="M9" s="14" t="s">
        <v>861</v>
      </c>
      <c r="N9">
        <v>2.5</v>
      </c>
      <c r="O9" s="14" t="s">
        <v>882</v>
      </c>
      <c r="P9" s="14" t="s">
        <v>861</v>
      </c>
      <c r="Q9">
        <v>3</v>
      </c>
      <c r="R9" s="14" t="s">
        <v>882</v>
      </c>
      <c r="S9" s="14" t="s">
        <v>861</v>
      </c>
      <c r="T9">
        <v>3.5</v>
      </c>
      <c r="U9" s="14" t="s">
        <v>882</v>
      </c>
      <c r="V9" s="14" t="s">
        <v>861</v>
      </c>
      <c r="W9">
        <v>4</v>
      </c>
      <c r="X9" s="14" t="s">
        <v>882</v>
      </c>
      <c r="Y9" s="14" t="s">
        <v>861</v>
      </c>
      <c r="Z9">
        <v>4</v>
      </c>
      <c r="AA9" s="14" t="s">
        <v>882</v>
      </c>
      <c r="AB9" s="14" t="s">
        <v>861</v>
      </c>
      <c r="AC9">
        <v>4</v>
      </c>
      <c r="AD9" s="14" t="s">
        <v>882</v>
      </c>
      <c r="AE9" s="14" t="s">
        <v>861</v>
      </c>
      <c r="AF9">
        <v>4</v>
      </c>
      <c r="AG9" s="14" t="s">
        <v>882</v>
      </c>
      <c r="AH9" s="14" t="s">
        <v>861</v>
      </c>
      <c r="AI9">
        <v>3</v>
      </c>
      <c r="AJ9" s="14" t="s">
        <v>882</v>
      </c>
      <c r="AK9" s="14" t="s">
        <v>861</v>
      </c>
      <c r="AL9">
        <v>3.5</v>
      </c>
      <c r="AM9" s="14" t="s">
        <v>882</v>
      </c>
      <c r="AN9" s="14" t="s">
        <v>861</v>
      </c>
      <c r="AO9">
        <v>4</v>
      </c>
      <c r="AP9" s="14" t="s">
        <v>882</v>
      </c>
      <c r="AQ9" s="14" t="s">
        <v>861</v>
      </c>
      <c r="AR9">
        <v>4</v>
      </c>
      <c r="AS9" s="14" t="s">
        <v>882</v>
      </c>
      <c r="AT9" s="14" t="s">
        <v>861</v>
      </c>
      <c r="AU9">
        <v>4.5</v>
      </c>
      <c r="AV9" s="14" t="s">
        <v>882</v>
      </c>
      <c r="AW9" s="14" t="s">
        <v>861</v>
      </c>
      <c r="AX9">
        <v>4</v>
      </c>
      <c r="AY9" s="14" t="s">
        <v>882</v>
      </c>
      <c r="AZ9" s="14" t="s">
        <v>861</v>
      </c>
      <c r="BA9">
        <v>4</v>
      </c>
      <c r="BB9" s="14" t="s">
        <v>882</v>
      </c>
      <c r="BC9" s="14" t="s">
        <v>861</v>
      </c>
      <c r="BD9">
        <v>5</v>
      </c>
      <c r="BE9" s="14" t="s">
        <v>882</v>
      </c>
      <c r="BF9" s="14" t="s">
        <v>861</v>
      </c>
      <c r="BG9" t="str">
        <f t="shared" si="1"/>
        <v xml:space="preserve">INSERT INTO SC_SystemeProduits(RefDimension,NomSysteme,typePresta,ligne,Quantite,formule,cte1,DateModif) values (1,'FV2','MATIERE',61,null,'1*CTE1','LONGUEUR',now());
</v>
      </c>
      <c r="BH9"/>
      <c r="BI9"/>
      <c r="BJ9" t="str">
        <f t="shared" ref="BJ9:BJ22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(2,'FV2','MATIERE',61,null,'1*CTE1','LONGUEUR',now());
</v>
      </c>
      <c r="BK9"/>
      <c r="BL9"/>
      <c r="BM9" t="str">
        <f t="shared" ref="BM9:BM22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(3,'FV2','MATIERE',61,null,'1*CTE1','LONGUEUR',now());
</v>
      </c>
      <c r="BP9" t="str">
        <f t="shared" ref="BP9:BP22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(4,'FV2','MATIERE',61,null,'1*CTE1','LONGUEUR',now());
</v>
      </c>
      <c r="BS9" t="str">
        <f t="shared" ref="BS9:BS22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(5,'FV2','MATIERE',61,null,'1*CTE1','LONGUEUR',now());
</v>
      </c>
      <c r="BV9" t="str">
        <f t="shared" ref="BV9:BV22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(6,'FV2','MATIERE',61,null,'1*CTE1','LONGUEUR',now());
</v>
      </c>
      <c r="BY9" t="str">
        <f t="shared" ref="BY9:BY22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(7,'FV2','MATIERE',61,null,'1*CTE1','LONGUEUR',now());
</v>
      </c>
      <c r="CB9" t="str">
        <f t="shared" ref="CB9:CB22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(8,'FV2','MATIERE',61,null,'1*CTE1','LONGUEUR',now());
</v>
      </c>
      <c r="CE9" t="str">
        <f t="shared" ref="CE9:CE22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(9,'FV2','MATIERE',61,null,'1*CTE1','LONGUEUR',now());
</v>
      </c>
      <c r="CH9" t="str">
        <f t="shared" ref="CH9:CH22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(10,'FV2','MATIERE',61,null,'1*CTE1','LONGUEUR',now());
</v>
      </c>
      <c r="CK9" t="str">
        <f t="shared" ref="CK9:CK22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(11,'FV2','MATIERE',61,null,'1*CTE1','LONGUEUR',now());
</v>
      </c>
      <c r="CN9" t="str">
        <f t="shared" ref="CN9:CN22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(12,'FV2','MATIERE',61,null,'1*CTE1','LONGUEUR',now());
</v>
      </c>
      <c r="CQ9" t="str">
        <f t="shared" ref="CQ9:CQ22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(13,'FV2','MATIERE',61,null,'1*CTE1','LONGUEUR',now());
</v>
      </c>
      <c r="CT9" t="str">
        <f t="shared" ref="CT9:CT22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(14,'FV2','MATIERE',61,null,'1*CTE1','LONGUEUR',now());
</v>
      </c>
      <c r="CW9" t="str">
        <f t="shared" ref="CW9:CW22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(15,'FV2','MATIERE',61,null,'1*CTE1','LONGUEUR',now());
</v>
      </c>
      <c r="CZ9" t="str">
        <f t="shared" ref="CZ9:CZ22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(16,'FV2','MATIERE',61,null,'1*CTE1','LONGUEUR',now());
</v>
      </c>
      <c r="DC9" t="str">
        <f t="shared" ref="DC9:DC22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(17,'FV2','MATIERE',61,null,'1*CTE1','LONGUEUR',now());
</v>
      </c>
      <c r="DF9" t="str">
        <f t="shared" ref="DF9:DF22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(18,'FV2','MATIERE',61,null,'1*CTE1','LONGUEUR',now());
</v>
      </c>
    </row>
    <row r="10" spans="1:112" x14ac:dyDescent="0.3">
      <c r="BG10" t="str">
        <f t="shared" si="1"/>
        <v/>
      </c>
      <c r="BH10"/>
      <c r="BI10"/>
      <c r="BJ10" t="str">
        <f t="shared" si="2"/>
        <v/>
      </c>
      <c r="BK10"/>
      <c r="BL10"/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VLOOKUP($C11,[1]ATELIER!$A$2:$K$291,11,0)</f>
        <v>17</v>
      </c>
      <c r="B11" t="s">
        <v>331</v>
      </c>
      <c r="C11" t="s">
        <v>39</v>
      </c>
      <c r="D11" t="s">
        <v>8</v>
      </c>
      <c r="E11">
        <v>16.399999999999999</v>
      </c>
      <c r="F11" s="14" t="s">
        <v>859</v>
      </c>
      <c r="G11" s="14" t="s">
        <v>825</v>
      </c>
      <c r="H11">
        <v>20</v>
      </c>
      <c r="I11" s="14" t="s">
        <v>859</v>
      </c>
      <c r="J11" s="14" t="s">
        <v>825</v>
      </c>
      <c r="K11">
        <v>24</v>
      </c>
      <c r="L11" s="14" t="s">
        <v>859</v>
      </c>
      <c r="M11" s="14" t="s">
        <v>825</v>
      </c>
      <c r="N11">
        <v>26</v>
      </c>
      <c r="O11" s="14" t="s">
        <v>859</v>
      </c>
      <c r="P11" s="14" t="s">
        <v>825</v>
      </c>
      <c r="Q11">
        <v>28</v>
      </c>
      <c r="R11" s="14" t="s">
        <v>859</v>
      </c>
      <c r="S11" s="14" t="s">
        <v>825</v>
      </c>
      <c r="T11">
        <v>30</v>
      </c>
      <c r="U11" s="14" t="s">
        <v>859</v>
      </c>
      <c r="V11" s="14" t="s">
        <v>825</v>
      </c>
      <c r="W11">
        <v>32</v>
      </c>
      <c r="X11" s="14" t="s">
        <v>859</v>
      </c>
      <c r="Y11" s="14" t="s">
        <v>825</v>
      </c>
      <c r="Z11">
        <v>34</v>
      </c>
      <c r="AA11" s="14" t="s">
        <v>859</v>
      </c>
      <c r="AB11" s="14" t="s">
        <v>825</v>
      </c>
      <c r="AC11">
        <v>36</v>
      </c>
      <c r="AD11" s="14" t="s">
        <v>859</v>
      </c>
      <c r="AE11" s="14" t="s">
        <v>825</v>
      </c>
      <c r="AF11">
        <v>40</v>
      </c>
      <c r="AG11" s="14" t="s">
        <v>859</v>
      </c>
      <c r="AH11" s="14" t="s">
        <v>825</v>
      </c>
      <c r="AI11">
        <v>44</v>
      </c>
      <c r="AJ11" s="14" t="s">
        <v>859</v>
      </c>
      <c r="AK11" s="14" t="s">
        <v>825</v>
      </c>
      <c r="AL11">
        <v>46</v>
      </c>
      <c r="AM11" s="14" t="s">
        <v>859</v>
      </c>
      <c r="AN11" s="14" t="s">
        <v>825</v>
      </c>
      <c r="AO11">
        <v>44</v>
      </c>
      <c r="AP11" s="14" t="s">
        <v>859</v>
      </c>
      <c r="AQ11" s="14" t="s">
        <v>825</v>
      </c>
      <c r="AR11">
        <v>48</v>
      </c>
      <c r="AS11" s="14" t="s">
        <v>859</v>
      </c>
      <c r="AT11" s="14" t="s">
        <v>825</v>
      </c>
      <c r="AU11">
        <v>50</v>
      </c>
      <c r="AV11" s="14" t="s">
        <v>859</v>
      </c>
      <c r="AW11" s="14" t="s">
        <v>825</v>
      </c>
      <c r="AX11">
        <v>52</v>
      </c>
      <c r="AY11" s="14" t="s">
        <v>859</v>
      </c>
      <c r="AZ11" s="14" t="s">
        <v>825</v>
      </c>
      <c r="BA11">
        <v>56</v>
      </c>
      <c r="BB11" s="14" t="s">
        <v>859</v>
      </c>
      <c r="BC11" s="14" t="s">
        <v>825</v>
      </c>
      <c r="BD11">
        <v>52</v>
      </c>
      <c r="BE11" s="14" t="s">
        <v>859</v>
      </c>
      <c r="BF11" s="14" t="s">
        <v>825</v>
      </c>
      <c r="BG11" t="str">
        <f t="shared" si="1"/>
        <v xml:space="preserve">INSERT INTO SC_SystemeProduits(RefDimension,NomSysteme,typePresta,ligne,Quantite,formule,cte1,DateModif) values (1,'FV2','MOA',17,null,'2*CTE1','PERIMETRE',now());
</v>
      </c>
      <c r="BH11"/>
      <c r="BI11"/>
      <c r="BJ11" t="str">
        <f t="shared" si="2"/>
        <v xml:space="preserve">INSERT INTO SC_SystemeProduits(RefDimension,NomSysteme,typePresta,ligne,Quantite,formule,cte1,DateModif) values (2,'FV2','MOA',17,null,'2*CTE1','PERIMETRE',now());
</v>
      </c>
      <c r="BK11"/>
      <c r="BL11"/>
      <c r="BM11" t="str">
        <f t="shared" si="3"/>
        <v xml:space="preserve">INSERT INTO SC_SystemeProduits(RefDimension,NomSysteme,typePresta,ligne,Quantite,formule,cte1,DateModif) values (3,'FV2','MOA',17,null,'2*CTE1','PERIMETRE',now());
</v>
      </c>
      <c r="BP11" t="str">
        <f t="shared" si="4"/>
        <v xml:space="preserve">INSERT INTO SC_SystemeProduits(RefDimension,NomSysteme,typePresta,ligne,Quantite,formule,cte1,DateModif) values (4,'FV2','MOA',17,null,'2*CTE1','PERIMETRE',now());
</v>
      </c>
      <c r="BS11" t="str">
        <f t="shared" si="5"/>
        <v xml:space="preserve">INSERT INTO SC_SystemeProduits(RefDimension,NomSysteme,typePresta,ligne,Quantite,formule,cte1,DateModif) values (5,'FV2','MOA',17,null,'2*CTE1','PERIMETRE',now());
</v>
      </c>
      <c r="BV11" t="str">
        <f t="shared" si="6"/>
        <v xml:space="preserve">INSERT INTO SC_SystemeProduits(RefDimension,NomSysteme,typePresta,ligne,Quantite,formule,cte1,DateModif) values (6,'FV2','MOA',17,null,'2*CTE1','PERIMETRE',now());
</v>
      </c>
      <c r="BY11" t="str">
        <f t="shared" si="7"/>
        <v xml:space="preserve">INSERT INTO SC_SystemeProduits(RefDimension,NomSysteme,typePresta,ligne,Quantite,formule,cte1,DateModif) values (7,'FV2','MOA',17,null,'2*CTE1','PERIMETRE',now());
</v>
      </c>
      <c r="CB11" t="str">
        <f t="shared" si="8"/>
        <v xml:space="preserve">INSERT INTO SC_SystemeProduits(RefDimension,NomSysteme,typePresta,ligne,Quantite,formule,cte1,DateModif) values (8,'FV2','MOA',17,null,'2*CTE1','PERIMETRE',now());
</v>
      </c>
      <c r="CE11" t="str">
        <f t="shared" si="9"/>
        <v xml:space="preserve">INSERT INTO SC_SystemeProduits(RefDimension,NomSysteme,typePresta,ligne,Quantite,formule,cte1,DateModif) values (9,'FV2','MOA',17,null,'2*CTE1','PERIMETRE',now());
</v>
      </c>
      <c r="CH11" t="str">
        <f t="shared" si="10"/>
        <v xml:space="preserve">INSERT INTO SC_SystemeProduits(RefDimension,NomSysteme,typePresta,ligne,Quantite,formule,cte1,DateModif) values (10,'FV2','MOA',17,null,'2*CTE1','PERIMETRE',now());
</v>
      </c>
      <c r="CK11" t="str">
        <f t="shared" si="11"/>
        <v xml:space="preserve">INSERT INTO SC_SystemeProduits(RefDimension,NomSysteme,typePresta,ligne,Quantite,formule,cte1,DateModif) values (11,'FV2','MOA',17,null,'2*CTE1','PERIMETRE',now());
</v>
      </c>
      <c r="CN11" t="str">
        <f t="shared" si="12"/>
        <v xml:space="preserve">INSERT INTO SC_SystemeProduits(RefDimension,NomSysteme,typePresta,ligne,Quantite,formule,cte1,DateModif) values (12,'FV2','MOA',17,null,'2*CTE1','PERIMETRE',now());
</v>
      </c>
      <c r="CQ11" t="str">
        <f t="shared" si="13"/>
        <v xml:space="preserve">INSERT INTO SC_SystemeProduits(RefDimension,NomSysteme,typePresta,ligne,Quantite,formule,cte1,DateModif) values (13,'FV2','MOA',17,null,'2*CTE1','PERIMETRE',now());
</v>
      </c>
      <c r="CT11" t="str">
        <f t="shared" si="14"/>
        <v xml:space="preserve">INSERT INTO SC_SystemeProduits(RefDimension,NomSysteme,typePresta,ligne,Quantite,formule,cte1,DateModif) values (14,'FV2','MOA',17,null,'2*CTE1','PERIMETRE',now());
</v>
      </c>
      <c r="CW11" t="str">
        <f t="shared" si="15"/>
        <v xml:space="preserve">INSERT INTO SC_SystemeProduits(RefDimension,NomSysteme,typePresta,ligne,Quantite,formule,cte1,DateModif) values (15,'FV2','MOA',17,null,'2*CTE1','PERIMETRE',now());
</v>
      </c>
      <c r="CZ11" t="str">
        <f t="shared" si="16"/>
        <v xml:space="preserve">INSERT INTO SC_SystemeProduits(RefDimension,NomSysteme,typePresta,ligne,Quantite,formule,cte1,DateModif) values (16,'FV2','MOA',17,null,'2*CTE1','PERIMETRE',now());
</v>
      </c>
      <c r="DC11" t="str">
        <f t="shared" si="17"/>
        <v xml:space="preserve">INSERT INTO SC_SystemeProduits(RefDimension,NomSysteme,typePresta,ligne,Quantite,formule,cte1,DateModif) values (17,'FV2','MOA',17,null,'2*CTE1','PERIMETRE',now());
</v>
      </c>
      <c r="DF11" t="str">
        <f t="shared" si="18"/>
        <v xml:space="preserve">INSERT INTO SC_SystemeProduits(RefDimension,NomSysteme,typePresta,ligne,Quantite,formule,cte1,DateModif) values (18,'FV2','MOA',17,null,'2*CTE1','PERIMETRE',now());
</v>
      </c>
    </row>
    <row r="12" spans="1:112" x14ac:dyDescent="0.3">
      <c r="A12" s="12">
        <f>VLOOKUP($C12,[1]ATELIER!$A$2:$K$291,11,0)</f>
        <v>24</v>
      </c>
      <c r="B12" t="s">
        <v>331</v>
      </c>
      <c r="C12" t="s">
        <v>56</v>
      </c>
      <c r="D12" t="s">
        <v>8</v>
      </c>
      <c r="E12">
        <v>44.28</v>
      </c>
      <c r="F12" s="14" t="s">
        <v>884</v>
      </c>
      <c r="G12" s="14" t="s">
        <v>825</v>
      </c>
      <c r="H12">
        <v>54</v>
      </c>
      <c r="I12" s="14" t="s">
        <v>884</v>
      </c>
      <c r="J12" s="14" t="s">
        <v>825</v>
      </c>
      <c r="K12">
        <v>64.800000000000011</v>
      </c>
      <c r="L12" s="14" t="s">
        <v>884</v>
      </c>
      <c r="M12" s="14" t="s">
        <v>825</v>
      </c>
      <c r="N12">
        <v>70.2</v>
      </c>
      <c r="O12" s="14" t="s">
        <v>884</v>
      </c>
      <c r="P12" s="14" t="s">
        <v>825</v>
      </c>
      <c r="Q12">
        <v>75.599999999999994</v>
      </c>
      <c r="R12" s="14" t="s">
        <v>884</v>
      </c>
      <c r="S12" s="14" t="s">
        <v>825</v>
      </c>
      <c r="T12">
        <v>81</v>
      </c>
      <c r="U12" s="14" t="s">
        <v>884</v>
      </c>
      <c r="V12" s="14" t="s">
        <v>825</v>
      </c>
      <c r="W12">
        <v>86.4</v>
      </c>
      <c r="X12" s="14" t="s">
        <v>884</v>
      </c>
      <c r="Y12" s="14" t="s">
        <v>825</v>
      </c>
      <c r="Z12">
        <v>91.800000000000011</v>
      </c>
      <c r="AA12" s="14" t="s">
        <v>884</v>
      </c>
      <c r="AB12" s="14" t="s">
        <v>825</v>
      </c>
      <c r="AC12">
        <v>97.199999999999989</v>
      </c>
      <c r="AD12" s="14" t="s">
        <v>884</v>
      </c>
      <c r="AE12" s="14" t="s">
        <v>825</v>
      </c>
      <c r="AF12">
        <v>108</v>
      </c>
      <c r="AG12" s="14" t="s">
        <v>884</v>
      </c>
      <c r="AH12" s="14" t="s">
        <v>825</v>
      </c>
      <c r="AI12">
        <v>118.80000000000001</v>
      </c>
      <c r="AJ12" s="14" t="s">
        <v>884</v>
      </c>
      <c r="AK12" s="14" t="s">
        <v>825</v>
      </c>
      <c r="AL12">
        <v>124.19999999999999</v>
      </c>
      <c r="AM12" s="14" t="s">
        <v>884</v>
      </c>
      <c r="AN12" s="14" t="s">
        <v>825</v>
      </c>
      <c r="AO12">
        <v>118.80000000000001</v>
      </c>
      <c r="AP12" s="14" t="s">
        <v>884</v>
      </c>
      <c r="AQ12" s="14" t="s">
        <v>825</v>
      </c>
      <c r="AR12">
        <v>129.60000000000002</v>
      </c>
      <c r="AS12" s="14" t="s">
        <v>884</v>
      </c>
      <c r="AT12" s="14" t="s">
        <v>825</v>
      </c>
      <c r="AU12">
        <v>135</v>
      </c>
      <c r="AV12" s="14" t="s">
        <v>884</v>
      </c>
      <c r="AW12" s="14" t="s">
        <v>825</v>
      </c>
      <c r="AX12">
        <v>140.4</v>
      </c>
      <c r="AY12" s="14" t="s">
        <v>884</v>
      </c>
      <c r="AZ12" s="14" t="s">
        <v>825</v>
      </c>
      <c r="BA12">
        <v>151.19999999999999</v>
      </c>
      <c r="BB12" s="14" t="s">
        <v>884</v>
      </c>
      <c r="BC12" s="14" t="s">
        <v>825</v>
      </c>
      <c r="BD12">
        <v>140.4</v>
      </c>
      <c r="BE12" s="14" t="s">
        <v>884</v>
      </c>
      <c r="BF12" s="14" t="s">
        <v>825</v>
      </c>
      <c r="BG12" t="str">
        <f t="shared" si="1"/>
        <v xml:space="preserve">INSERT INTO SC_SystemeProduits(RefDimension,NomSysteme,typePresta,ligne,Quantite,formule,cte1,DateModif) values (1,'FV2','MOA',24,null,'3*1.8*CTE1','PERIMETRE',now());
</v>
      </c>
      <c r="BH12"/>
      <c r="BI12"/>
      <c r="BJ12" t="str">
        <f t="shared" si="2"/>
        <v xml:space="preserve">INSERT INTO SC_SystemeProduits(RefDimension,NomSysteme,typePresta,ligne,Quantite,formule,cte1,DateModif) values (2,'FV2','MOA',24,null,'3*1.8*CTE1','PERIMETRE',now());
</v>
      </c>
      <c r="BK12"/>
      <c r="BL12"/>
      <c r="BM12" t="str">
        <f t="shared" si="3"/>
        <v xml:space="preserve">INSERT INTO SC_SystemeProduits(RefDimension,NomSysteme,typePresta,ligne,Quantite,formule,cte1,DateModif) values (3,'FV2','MOA',24,null,'3*1.8*CTE1','PERIMETRE',now());
</v>
      </c>
      <c r="BP12" t="str">
        <f t="shared" si="4"/>
        <v xml:space="preserve">INSERT INTO SC_SystemeProduits(RefDimension,NomSysteme,typePresta,ligne,Quantite,formule,cte1,DateModif) values (4,'FV2','MOA',24,null,'3*1.8*CTE1','PERIMETRE',now());
</v>
      </c>
      <c r="BS12" t="str">
        <f t="shared" si="5"/>
        <v xml:space="preserve">INSERT INTO SC_SystemeProduits(RefDimension,NomSysteme,typePresta,ligne,Quantite,formule,cte1,DateModif) values (5,'FV2','MOA',24,null,'3*1.8*CTE1','PERIMETRE',now());
</v>
      </c>
      <c r="BV12" t="str">
        <f t="shared" si="6"/>
        <v xml:space="preserve">INSERT INTO SC_SystemeProduits(RefDimension,NomSysteme,typePresta,ligne,Quantite,formule,cte1,DateModif) values (6,'FV2','MOA',24,null,'3*1.8*CTE1','PERIMETRE',now());
</v>
      </c>
      <c r="BY12" t="str">
        <f t="shared" si="7"/>
        <v xml:space="preserve">INSERT INTO SC_SystemeProduits(RefDimension,NomSysteme,typePresta,ligne,Quantite,formule,cte1,DateModif) values (7,'FV2','MOA',24,null,'3*1.8*CTE1','PERIMETRE',now());
</v>
      </c>
      <c r="CB12" t="str">
        <f t="shared" si="8"/>
        <v xml:space="preserve">INSERT INTO SC_SystemeProduits(RefDimension,NomSysteme,typePresta,ligne,Quantite,formule,cte1,DateModif) values (8,'FV2','MOA',24,null,'3*1.8*CTE1','PERIMETRE',now());
</v>
      </c>
      <c r="CE12" t="str">
        <f t="shared" si="9"/>
        <v xml:space="preserve">INSERT INTO SC_SystemeProduits(RefDimension,NomSysteme,typePresta,ligne,Quantite,formule,cte1,DateModif) values (9,'FV2','MOA',24,null,'3*1.8*CTE1','PERIMETRE',now());
</v>
      </c>
      <c r="CH12" t="str">
        <f t="shared" si="10"/>
        <v xml:space="preserve">INSERT INTO SC_SystemeProduits(RefDimension,NomSysteme,typePresta,ligne,Quantite,formule,cte1,DateModif) values (10,'FV2','MOA',24,null,'3*1.8*CTE1','PERIMETRE',now());
</v>
      </c>
      <c r="CK12" t="str">
        <f t="shared" si="11"/>
        <v xml:space="preserve">INSERT INTO SC_SystemeProduits(RefDimension,NomSysteme,typePresta,ligne,Quantite,formule,cte1,DateModif) values (11,'FV2','MOA',24,null,'3*1.8*CTE1','PERIMETRE',now());
</v>
      </c>
      <c r="CN12" t="str">
        <f t="shared" si="12"/>
        <v xml:space="preserve">INSERT INTO SC_SystemeProduits(RefDimension,NomSysteme,typePresta,ligne,Quantite,formule,cte1,DateModif) values (12,'FV2','MOA',24,null,'3*1.8*CTE1','PERIMETRE',now());
</v>
      </c>
      <c r="CQ12" t="str">
        <f t="shared" si="13"/>
        <v xml:space="preserve">INSERT INTO SC_SystemeProduits(RefDimension,NomSysteme,typePresta,ligne,Quantite,formule,cte1,DateModif) values (13,'FV2','MOA',24,null,'3*1.8*CTE1','PERIMETRE',now());
</v>
      </c>
      <c r="CT12" t="str">
        <f t="shared" si="14"/>
        <v xml:space="preserve">INSERT INTO SC_SystemeProduits(RefDimension,NomSysteme,typePresta,ligne,Quantite,formule,cte1,DateModif) values (14,'FV2','MOA',24,null,'3*1.8*CTE1','PERIMETRE',now());
</v>
      </c>
      <c r="CW12" t="str">
        <f t="shared" si="15"/>
        <v xml:space="preserve">INSERT INTO SC_SystemeProduits(RefDimension,NomSysteme,typePresta,ligne,Quantite,formule,cte1,DateModif) values (15,'FV2','MOA',24,null,'3*1.8*CTE1','PERIMETRE',now());
</v>
      </c>
      <c r="CZ12" t="str">
        <f t="shared" si="16"/>
        <v xml:space="preserve">INSERT INTO SC_SystemeProduits(RefDimension,NomSysteme,typePresta,ligne,Quantite,formule,cte1,DateModif) values (16,'FV2','MOA',24,null,'3*1.8*CTE1','PERIMETRE',now());
</v>
      </c>
      <c r="DC12" t="str">
        <f t="shared" si="17"/>
        <v xml:space="preserve">INSERT INTO SC_SystemeProduits(RefDimension,NomSysteme,typePresta,ligne,Quantite,formule,cte1,DateModif) values (17,'FV2','MOA',24,null,'3*1.8*CTE1','PERIMETRE',now());
</v>
      </c>
      <c r="DF12" t="str">
        <f t="shared" si="18"/>
        <v xml:space="preserve">INSERT INTO SC_SystemeProduits(RefDimension,NomSysteme,typePresta,ligne,Quantite,formule,cte1,DateModif) values (18,'FV2','MOA',24,null,'3*1.8*CTE1','PERIMETRE',now());
</v>
      </c>
    </row>
    <row r="13" spans="1:112" x14ac:dyDescent="0.3">
      <c r="A13" s="12">
        <f>VLOOKUP($C13,[1]ATELIER!$A$2:$K$291,11,0)</f>
        <v>14</v>
      </c>
      <c r="B13" t="s">
        <v>331</v>
      </c>
      <c r="C13" t="s">
        <v>35</v>
      </c>
      <c r="D13" t="s">
        <v>8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1"/>
        <v xml:space="preserve">INSERT INTO SC_SystemeProduits(RefDimension,NomSysteme,typePresta,ligne,Quantite,formule,cte1,DateModif) values (1,'FV2','MOA',14,1,null,null,now());
</v>
      </c>
      <c r="BH13"/>
      <c r="BI13"/>
      <c r="BJ13" t="str">
        <f t="shared" si="2"/>
        <v xml:space="preserve">INSERT INTO SC_SystemeProduits(RefDimension,NomSysteme,typePresta,ligne,Quantite,formule,cte1,DateModif) values (2,'FV2','MOA',14,1,null,null,now());
</v>
      </c>
      <c r="BK13"/>
      <c r="BL13"/>
      <c r="BM13" t="str">
        <f t="shared" si="3"/>
        <v xml:space="preserve">INSERT INTO SC_SystemeProduits(RefDimension,NomSysteme,typePresta,ligne,Quantite,formule,cte1,DateModif) values (3,'FV2','MOA',14,1,null,null,now());
</v>
      </c>
      <c r="BP13" t="str">
        <f t="shared" si="4"/>
        <v xml:space="preserve">INSERT INTO SC_SystemeProduits(RefDimension,NomSysteme,typePresta,ligne,Quantite,formule,cte1,DateModif) values (4,'FV2','MOA',14,1,null,null,now());
</v>
      </c>
      <c r="BS13" t="str">
        <f t="shared" si="5"/>
        <v xml:space="preserve">INSERT INTO SC_SystemeProduits(RefDimension,NomSysteme,typePresta,ligne,Quantite,formule,cte1,DateModif) values (5,'FV2','MOA',14,1,null,null,now());
</v>
      </c>
      <c r="BV13" t="str">
        <f t="shared" si="6"/>
        <v xml:space="preserve">INSERT INTO SC_SystemeProduits(RefDimension,NomSysteme,typePresta,ligne,Quantite,formule,cte1,DateModif) values (6,'FV2','MOA',14,1,null,null,now());
</v>
      </c>
      <c r="BY13" t="str">
        <f t="shared" si="7"/>
        <v xml:space="preserve">INSERT INTO SC_SystemeProduits(RefDimension,NomSysteme,typePresta,ligne,Quantite,formule,cte1,DateModif) values (7,'FV2','MOA',14,1,null,null,now());
</v>
      </c>
      <c r="CB13" t="str">
        <f t="shared" si="8"/>
        <v xml:space="preserve">INSERT INTO SC_SystemeProduits(RefDimension,NomSysteme,typePresta,ligne,Quantite,formule,cte1,DateModif) values (8,'FV2','MOA',14,1,null,null,now());
</v>
      </c>
      <c r="CE13" t="str">
        <f t="shared" si="9"/>
        <v xml:space="preserve">INSERT INTO SC_SystemeProduits(RefDimension,NomSysteme,typePresta,ligne,Quantite,formule,cte1,DateModif) values (9,'FV2','MOA',14,1,null,null,now());
</v>
      </c>
      <c r="CH13" t="str">
        <f t="shared" si="10"/>
        <v xml:space="preserve">INSERT INTO SC_SystemeProduits(RefDimension,NomSysteme,typePresta,ligne,Quantite,formule,cte1,DateModif) values (10,'FV2','MOA',14,1,null,null,now());
</v>
      </c>
      <c r="CK13" t="str">
        <f t="shared" si="11"/>
        <v xml:space="preserve">INSERT INTO SC_SystemeProduits(RefDimension,NomSysteme,typePresta,ligne,Quantite,formule,cte1,DateModif) values (11,'FV2','MOA',14,1,null,null,now());
</v>
      </c>
      <c r="CN13" t="str">
        <f t="shared" si="12"/>
        <v xml:space="preserve">INSERT INTO SC_SystemeProduits(RefDimension,NomSysteme,typePresta,ligne,Quantite,formule,cte1,DateModif) values (12,'FV2','MOA',14,1,null,null,now());
</v>
      </c>
      <c r="CQ13" t="str">
        <f t="shared" si="13"/>
        <v xml:space="preserve">INSERT INTO SC_SystemeProduits(RefDimension,NomSysteme,typePresta,ligne,Quantite,formule,cte1,DateModif) values (13,'FV2','MOA',14,1,null,null,now());
</v>
      </c>
      <c r="CT13" t="str">
        <f t="shared" si="14"/>
        <v xml:space="preserve">INSERT INTO SC_SystemeProduits(RefDimension,NomSysteme,typePresta,ligne,Quantite,formule,cte1,DateModif) values (14,'FV2','MOA',14,1,null,null,now());
</v>
      </c>
      <c r="CW13" t="str">
        <f t="shared" si="15"/>
        <v xml:space="preserve">INSERT INTO SC_SystemeProduits(RefDimension,NomSysteme,typePresta,ligne,Quantite,formule,cte1,DateModif) values (15,'FV2','MOA',14,1,null,null,now());
</v>
      </c>
      <c r="CZ13" t="str">
        <f t="shared" si="16"/>
        <v xml:space="preserve">INSERT INTO SC_SystemeProduits(RefDimension,NomSysteme,typePresta,ligne,Quantite,formule,cte1,DateModif) values (16,'FV2','MOA',14,1,null,null,now());
</v>
      </c>
      <c r="DC13" t="str">
        <f t="shared" si="17"/>
        <v xml:space="preserve">INSERT INTO SC_SystemeProduits(RefDimension,NomSysteme,typePresta,ligne,Quantite,formule,cte1,DateModif) values (17,'FV2','MOA',14,1,null,null,now());
</v>
      </c>
      <c r="DF13" t="str">
        <f t="shared" si="18"/>
        <v xml:space="preserve">INSERT INTO SC_SystemeProduits(RefDimension,NomSysteme,typePresta,ligne,Quantite,formule,cte1,DateModif) values (18,'FV2','MOA',14,1,null,null,now());
</v>
      </c>
    </row>
    <row r="14" spans="1:112" x14ac:dyDescent="0.3">
      <c r="BG14" t="str">
        <f t="shared" si="1"/>
        <v/>
      </c>
      <c r="BH14"/>
      <c r="BI14"/>
      <c r="BJ14" t="str">
        <f t="shared" si="2"/>
        <v/>
      </c>
      <c r="BK14"/>
      <c r="BL14"/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VLOOKUP($C15,[1]CHANTIER!$A$2:$K$291,11,0)</f>
        <v>42</v>
      </c>
      <c r="B15" t="s">
        <v>332</v>
      </c>
      <c r="C15" t="s">
        <v>167</v>
      </c>
      <c r="D15" t="s">
        <v>47</v>
      </c>
      <c r="E15">
        <v>8.1999999999999993</v>
      </c>
      <c r="F15" s="14" t="s">
        <v>882</v>
      </c>
      <c r="G15" s="14" t="s">
        <v>825</v>
      </c>
      <c r="H15">
        <v>10</v>
      </c>
      <c r="I15" s="14" t="s">
        <v>882</v>
      </c>
      <c r="J15" s="14" t="s">
        <v>825</v>
      </c>
      <c r="K15">
        <v>12</v>
      </c>
      <c r="L15" s="14" t="s">
        <v>882</v>
      </c>
      <c r="M15" s="14" t="s">
        <v>825</v>
      </c>
      <c r="N15">
        <v>13</v>
      </c>
      <c r="O15" s="14" t="s">
        <v>882</v>
      </c>
      <c r="P15" s="14" t="s">
        <v>825</v>
      </c>
      <c r="Q15">
        <v>14</v>
      </c>
      <c r="R15" s="14" t="s">
        <v>882</v>
      </c>
      <c r="S15" s="14" t="s">
        <v>825</v>
      </c>
      <c r="T15">
        <v>15</v>
      </c>
      <c r="U15" s="14" t="s">
        <v>882</v>
      </c>
      <c r="V15" s="14" t="s">
        <v>825</v>
      </c>
      <c r="W15">
        <v>16</v>
      </c>
      <c r="X15" s="14" t="s">
        <v>882</v>
      </c>
      <c r="Y15" s="14" t="s">
        <v>825</v>
      </c>
      <c r="Z15">
        <v>17</v>
      </c>
      <c r="AA15" s="14" t="s">
        <v>882</v>
      </c>
      <c r="AB15" s="14" t="s">
        <v>825</v>
      </c>
      <c r="AC15">
        <v>18</v>
      </c>
      <c r="AD15" s="14" t="s">
        <v>882</v>
      </c>
      <c r="AE15" s="14" t="s">
        <v>825</v>
      </c>
      <c r="AF15">
        <v>20</v>
      </c>
      <c r="AG15" s="14" t="s">
        <v>882</v>
      </c>
      <c r="AH15" s="14" t="s">
        <v>825</v>
      </c>
      <c r="AI15">
        <v>22</v>
      </c>
      <c r="AJ15" s="14" t="s">
        <v>882</v>
      </c>
      <c r="AK15" s="14" t="s">
        <v>825</v>
      </c>
      <c r="AL15">
        <v>23</v>
      </c>
      <c r="AM15" s="14" t="s">
        <v>882</v>
      </c>
      <c r="AN15" s="14" t="s">
        <v>825</v>
      </c>
      <c r="AO15">
        <v>22</v>
      </c>
      <c r="AP15" s="14" t="s">
        <v>882</v>
      </c>
      <c r="AQ15" s="14" t="s">
        <v>825</v>
      </c>
      <c r="AR15">
        <v>24</v>
      </c>
      <c r="AS15" s="14" t="s">
        <v>882</v>
      </c>
      <c r="AT15" s="14" t="s">
        <v>825</v>
      </c>
      <c r="AU15">
        <v>25</v>
      </c>
      <c r="AV15" s="14" t="s">
        <v>882</v>
      </c>
      <c r="AW15" s="14" t="s">
        <v>825</v>
      </c>
      <c r="AX15">
        <v>26</v>
      </c>
      <c r="AY15" s="14" t="s">
        <v>882</v>
      </c>
      <c r="AZ15" s="14" t="s">
        <v>825</v>
      </c>
      <c r="BA15">
        <v>28</v>
      </c>
      <c r="BB15" s="14" t="s">
        <v>882</v>
      </c>
      <c r="BC15" s="14" t="s">
        <v>825</v>
      </c>
      <c r="BD15">
        <v>26</v>
      </c>
      <c r="BE15" s="14" t="s">
        <v>882</v>
      </c>
      <c r="BF15" s="14" t="s">
        <v>825</v>
      </c>
      <c r="BG15" t="str">
        <f t="shared" si="1"/>
        <v xml:space="preserve">INSERT INTO SC_SystemeProduits(RefDimension,NomSysteme,typePresta,ligne,Quantite,formule,cte1,DateModif) values (1,'FV2','MOC',42,null,'1*CTE1','PERIMETRE',now());
</v>
      </c>
      <c r="BH15"/>
      <c r="BI15"/>
      <c r="BJ15" t="str">
        <f t="shared" si="2"/>
        <v xml:space="preserve">INSERT INTO SC_SystemeProduits(RefDimension,NomSysteme,typePresta,ligne,Quantite,formule,cte1,DateModif) values (2,'FV2','MOC',42,null,'1*CTE1','PERIMETRE',now());
</v>
      </c>
      <c r="BK15"/>
      <c r="BL15"/>
      <c r="BM15" t="str">
        <f t="shared" si="3"/>
        <v xml:space="preserve">INSERT INTO SC_SystemeProduits(RefDimension,NomSysteme,typePresta,ligne,Quantite,formule,cte1,DateModif) values (3,'FV2','MOC',42,null,'1*CTE1','PERIMETRE',now());
</v>
      </c>
      <c r="BP15" t="str">
        <f t="shared" si="4"/>
        <v xml:space="preserve">INSERT INTO SC_SystemeProduits(RefDimension,NomSysteme,typePresta,ligne,Quantite,formule,cte1,DateModif) values (4,'FV2','MOC',42,null,'1*CTE1','PERIMETRE',now());
</v>
      </c>
      <c r="BS15" t="str">
        <f t="shared" si="5"/>
        <v xml:space="preserve">INSERT INTO SC_SystemeProduits(RefDimension,NomSysteme,typePresta,ligne,Quantite,formule,cte1,DateModif) values (5,'FV2','MOC',42,null,'1*CTE1','PERIMETRE',now());
</v>
      </c>
      <c r="BV15" t="str">
        <f t="shared" si="6"/>
        <v xml:space="preserve">INSERT INTO SC_SystemeProduits(RefDimension,NomSysteme,typePresta,ligne,Quantite,formule,cte1,DateModif) values (6,'FV2','MOC',42,null,'1*CTE1','PERIMETRE',now());
</v>
      </c>
      <c r="BY15" t="str">
        <f t="shared" si="7"/>
        <v xml:space="preserve">INSERT INTO SC_SystemeProduits(RefDimension,NomSysteme,typePresta,ligne,Quantite,formule,cte1,DateModif) values (7,'FV2','MOC',42,null,'1*CTE1','PERIMETRE',now());
</v>
      </c>
      <c r="CB15" t="str">
        <f t="shared" si="8"/>
        <v xml:space="preserve">INSERT INTO SC_SystemeProduits(RefDimension,NomSysteme,typePresta,ligne,Quantite,formule,cte1,DateModif) values (8,'FV2','MOC',42,null,'1*CTE1','PERIMETRE',now());
</v>
      </c>
      <c r="CE15" t="str">
        <f t="shared" si="9"/>
        <v xml:space="preserve">INSERT INTO SC_SystemeProduits(RefDimension,NomSysteme,typePresta,ligne,Quantite,formule,cte1,DateModif) values (9,'FV2','MOC',42,null,'1*CTE1','PERIMETRE',now());
</v>
      </c>
      <c r="CH15" t="str">
        <f t="shared" si="10"/>
        <v xml:space="preserve">INSERT INTO SC_SystemeProduits(RefDimension,NomSysteme,typePresta,ligne,Quantite,formule,cte1,DateModif) values (10,'FV2','MOC',42,null,'1*CTE1','PERIMETRE',now());
</v>
      </c>
      <c r="CK15" t="str">
        <f t="shared" si="11"/>
        <v xml:space="preserve">INSERT INTO SC_SystemeProduits(RefDimension,NomSysteme,typePresta,ligne,Quantite,formule,cte1,DateModif) values (11,'FV2','MOC',42,null,'1*CTE1','PERIMETRE',now());
</v>
      </c>
      <c r="CN15" t="str">
        <f t="shared" si="12"/>
        <v xml:space="preserve">INSERT INTO SC_SystemeProduits(RefDimension,NomSysteme,typePresta,ligne,Quantite,formule,cte1,DateModif) values (12,'FV2','MOC',42,null,'1*CTE1','PERIMETRE',now());
</v>
      </c>
      <c r="CQ15" t="str">
        <f t="shared" si="13"/>
        <v xml:space="preserve">INSERT INTO SC_SystemeProduits(RefDimension,NomSysteme,typePresta,ligne,Quantite,formule,cte1,DateModif) values (13,'FV2','MOC',42,null,'1*CTE1','PERIMETRE',now());
</v>
      </c>
      <c r="CT15" t="str">
        <f t="shared" si="14"/>
        <v xml:space="preserve">INSERT INTO SC_SystemeProduits(RefDimension,NomSysteme,typePresta,ligne,Quantite,formule,cte1,DateModif) values (14,'FV2','MOC',42,null,'1*CTE1','PERIMETRE',now());
</v>
      </c>
      <c r="CW15" t="str">
        <f t="shared" si="15"/>
        <v xml:space="preserve">INSERT INTO SC_SystemeProduits(RefDimension,NomSysteme,typePresta,ligne,Quantite,formule,cte1,DateModif) values (15,'FV2','MOC',42,null,'1*CTE1','PERIMETRE',now());
</v>
      </c>
      <c r="CZ15" t="str">
        <f t="shared" si="16"/>
        <v xml:space="preserve">INSERT INTO SC_SystemeProduits(RefDimension,NomSysteme,typePresta,ligne,Quantite,formule,cte1,DateModif) values (16,'FV2','MOC',42,null,'1*CTE1','PERIMETRE',now());
</v>
      </c>
      <c r="DC15" t="str">
        <f t="shared" si="17"/>
        <v xml:space="preserve">INSERT INTO SC_SystemeProduits(RefDimension,NomSysteme,typePresta,ligne,Quantite,formule,cte1,DateModif) values (17,'FV2','MOC',42,null,'1*CTE1','PERIMETRE',now());
</v>
      </c>
      <c r="DF15" t="str">
        <f t="shared" si="18"/>
        <v xml:space="preserve">INSERT INTO SC_SystemeProduits(RefDimension,NomSysteme,typePresta,ligne,Quantite,formule,cte1,DateModif) values (18,'FV2','MOC',42,null,'1*CTE1','PERIMETRE',now());
</v>
      </c>
    </row>
    <row r="16" spans="1:112" x14ac:dyDescent="0.3">
      <c r="A16" s="12">
        <f>VLOOKUP($C16,[1]CHANTIER!$A$2:$K$291,11,0)</f>
        <v>47</v>
      </c>
      <c r="B16" t="s">
        <v>332</v>
      </c>
      <c r="C16" t="s">
        <v>176</v>
      </c>
      <c r="D16" t="s">
        <v>47</v>
      </c>
      <c r="E16">
        <v>8.1999999999999993</v>
      </c>
      <c r="F16" s="14" t="s">
        <v>882</v>
      </c>
      <c r="G16" s="14" t="s">
        <v>825</v>
      </c>
      <c r="H16">
        <v>10</v>
      </c>
      <c r="I16" s="14" t="s">
        <v>882</v>
      </c>
      <c r="J16" s="14" t="s">
        <v>825</v>
      </c>
      <c r="K16">
        <v>12</v>
      </c>
      <c r="L16" s="14" t="s">
        <v>882</v>
      </c>
      <c r="M16" s="14" t="s">
        <v>825</v>
      </c>
      <c r="N16">
        <v>13</v>
      </c>
      <c r="O16" s="14" t="s">
        <v>882</v>
      </c>
      <c r="P16" s="14" t="s">
        <v>825</v>
      </c>
      <c r="Q16">
        <v>14</v>
      </c>
      <c r="R16" s="14" t="s">
        <v>882</v>
      </c>
      <c r="S16" s="14" t="s">
        <v>825</v>
      </c>
      <c r="T16">
        <v>15</v>
      </c>
      <c r="U16" s="14" t="s">
        <v>882</v>
      </c>
      <c r="V16" s="14" t="s">
        <v>825</v>
      </c>
      <c r="W16">
        <v>16</v>
      </c>
      <c r="X16" s="14" t="s">
        <v>882</v>
      </c>
      <c r="Y16" s="14" t="s">
        <v>825</v>
      </c>
      <c r="Z16">
        <v>17</v>
      </c>
      <c r="AA16" s="14" t="s">
        <v>882</v>
      </c>
      <c r="AB16" s="14" t="s">
        <v>825</v>
      </c>
      <c r="AC16">
        <v>18</v>
      </c>
      <c r="AD16" s="14" t="s">
        <v>882</v>
      </c>
      <c r="AE16" s="14" t="s">
        <v>825</v>
      </c>
      <c r="AF16">
        <v>20</v>
      </c>
      <c r="AG16" s="14" t="s">
        <v>882</v>
      </c>
      <c r="AH16" s="14" t="s">
        <v>825</v>
      </c>
      <c r="AI16">
        <v>22</v>
      </c>
      <c r="AJ16" s="14" t="s">
        <v>882</v>
      </c>
      <c r="AK16" s="14" t="s">
        <v>825</v>
      </c>
      <c r="AL16">
        <v>23</v>
      </c>
      <c r="AM16" s="14" t="s">
        <v>882</v>
      </c>
      <c r="AN16" s="14" t="s">
        <v>825</v>
      </c>
      <c r="AO16">
        <v>22</v>
      </c>
      <c r="AP16" s="14" t="s">
        <v>882</v>
      </c>
      <c r="AQ16" s="14" t="s">
        <v>825</v>
      </c>
      <c r="AR16">
        <v>24</v>
      </c>
      <c r="AS16" s="14" t="s">
        <v>882</v>
      </c>
      <c r="AT16" s="14" t="s">
        <v>825</v>
      </c>
      <c r="AU16">
        <v>25</v>
      </c>
      <c r="AV16" s="14" t="s">
        <v>882</v>
      </c>
      <c r="AW16" s="14" t="s">
        <v>825</v>
      </c>
      <c r="AX16">
        <v>26</v>
      </c>
      <c r="AY16" s="14" t="s">
        <v>882</v>
      </c>
      <c r="AZ16" s="14" t="s">
        <v>825</v>
      </c>
      <c r="BA16">
        <v>28</v>
      </c>
      <c r="BB16" s="14" t="s">
        <v>882</v>
      </c>
      <c r="BC16" s="14" t="s">
        <v>825</v>
      </c>
      <c r="BD16">
        <v>26</v>
      </c>
      <c r="BE16" s="14" t="s">
        <v>882</v>
      </c>
      <c r="BF16" s="14" t="s">
        <v>825</v>
      </c>
      <c r="BG16" t="str">
        <f t="shared" si="1"/>
        <v xml:space="preserve">INSERT INTO SC_SystemeProduits(RefDimension,NomSysteme,typePresta,ligne,Quantite,formule,cte1,DateModif) values (1,'FV2','MOC',47,null,'1*CTE1','PERIMETRE',now());
</v>
      </c>
      <c r="BH16"/>
      <c r="BI16"/>
      <c r="BJ16" t="str">
        <f t="shared" si="2"/>
        <v xml:space="preserve">INSERT INTO SC_SystemeProduits(RefDimension,NomSysteme,typePresta,ligne,Quantite,formule,cte1,DateModif) values (2,'FV2','MOC',47,null,'1*CTE1','PERIMETRE',now());
</v>
      </c>
      <c r="BK16"/>
      <c r="BL16"/>
      <c r="BM16" t="str">
        <f t="shared" si="3"/>
        <v xml:space="preserve">INSERT INTO SC_SystemeProduits(RefDimension,NomSysteme,typePresta,ligne,Quantite,formule,cte1,DateModif) values (3,'FV2','MOC',47,null,'1*CTE1','PERIMETRE',now());
</v>
      </c>
      <c r="BP16" t="str">
        <f t="shared" si="4"/>
        <v xml:space="preserve">INSERT INTO SC_SystemeProduits(RefDimension,NomSysteme,typePresta,ligne,Quantite,formule,cte1,DateModif) values (4,'FV2','MOC',47,null,'1*CTE1','PERIMETRE',now());
</v>
      </c>
      <c r="BS16" t="str">
        <f t="shared" si="5"/>
        <v xml:space="preserve">INSERT INTO SC_SystemeProduits(RefDimension,NomSysteme,typePresta,ligne,Quantite,formule,cte1,DateModif) values (5,'FV2','MOC',47,null,'1*CTE1','PERIMETRE',now());
</v>
      </c>
      <c r="BV16" t="str">
        <f t="shared" si="6"/>
        <v xml:space="preserve">INSERT INTO SC_SystemeProduits(RefDimension,NomSysteme,typePresta,ligne,Quantite,formule,cte1,DateModif) values (6,'FV2','MOC',47,null,'1*CTE1','PERIMETRE',now());
</v>
      </c>
      <c r="BY16" t="str">
        <f t="shared" si="7"/>
        <v xml:space="preserve">INSERT INTO SC_SystemeProduits(RefDimension,NomSysteme,typePresta,ligne,Quantite,formule,cte1,DateModif) values (7,'FV2','MOC',47,null,'1*CTE1','PERIMETRE',now());
</v>
      </c>
      <c r="CB16" t="str">
        <f t="shared" si="8"/>
        <v xml:space="preserve">INSERT INTO SC_SystemeProduits(RefDimension,NomSysteme,typePresta,ligne,Quantite,formule,cte1,DateModif) values (8,'FV2','MOC',47,null,'1*CTE1','PERIMETRE',now());
</v>
      </c>
      <c r="CE16" t="str">
        <f t="shared" si="9"/>
        <v xml:space="preserve">INSERT INTO SC_SystemeProduits(RefDimension,NomSysteme,typePresta,ligne,Quantite,formule,cte1,DateModif) values (9,'FV2','MOC',47,null,'1*CTE1','PERIMETRE',now());
</v>
      </c>
      <c r="CH16" t="str">
        <f t="shared" si="10"/>
        <v xml:space="preserve">INSERT INTO SC_SystemeProduits(RefDimension,NomSysteme,typePresta,ligne,Quantite,formule,cte1,DateModif) values (10,'FV2','MOC',47,null,'1*CTE1','PERIMETRE',now());
</v>
      </c>
      <c r="CK16" t="str">
        <f t="shared" si="11"/>
        <v xml:space="preserve">INSERT INTO SC_SystemeProduits(RefDimension,NomSysteme,typePresta,ligne,Quantite,formule,cte1,DateModif) values (11,'FV2','MOC',47,null,'1*CTE1','PERIMETRE',now());
</v>
      </c>
      <c r="CN16" t="str">
        <f t="shared" si="12"/>
        <v xml:space="preserve">INSERT INTO SC_SystemeProduits(RefDimension,NomSysteme,typePresta,ligne,Quantite,formule,cte1,DateModif) values (12,'FV2','MOC',47,null,'1*CTE1','PERIMETRE',now());
</v>
      </c>
      <c r="CQ16" t="str">
        <f t="shared" si="13"/>
        <v xml:space="preserve">INSERT INTO SC_SystemeProduits(RefDimension,NomSysteme,typePresta,ligne,Quantite,formule,cte1,DateModif) values (13,'FV2','MOC',47,null,'1*CTE1','PERIMETRE',now());
</v>
      </c>
      <c r="CT16" t="str">
        <f t="shared" si="14"/>
        <v xml:space="preserve">INSERT INTO SC_SystemeProduits(RefDimension,NomSysteme,typePresta,ligne,Quantite,formule,cte1,DateModif) values (14,'FV2','MOC',47,null,'1*CTE1','PERIMETRE',now());
</v>
      </c>
      <c r="CW16" t="str">
        <f t="shared" si="15"/>
        <v xml:space="preserve">INSERT INTO SC_SystemeProduits(RefDimension,NomSysteme,typePresta,ligne,Quantite,formule,cte1,DateModif) values (15,'FV2','MOC',47,null,'1*CTE1','PERIMETRE',now());
</v>
      </c>
      <c r="CZ16" t="str">
        <f t="shared" si="16"/>
        <v xml:space="preserve">INSERT INTO SC_SystemeProduits(RefDimension,NomSysteme,typePresta,ligne,Quantite,formule,cte1,DateModif) values (16,'FV2','MOC',47,null,'1*CTE1','PERIMETRE',now());
</v>
      </c>
      <c r="DC16" t="str">
        <f t="shared" si="17"/>
        <v xml:space="preserve">INSERT INTO SC_SystemeProduits(RefDimension,NomSysteme,typePresta,ligne,Quantite,formule,cte1,DateModif) values (17,'FV2','MOC',47,null,'1*CTE1','PERIMETRE',now());
</v>
      </c>
      <c r="DF16" t="str">
        <f t="shared" si="18"/>
        <v xml:space="preserve">INSERT INTO SC_SystemeProduits(RefDimension,NomSysteme,typePresta,ligne,Quantite,formule,cte1,DateModif) values (18,'FV2','MOC',47,null,'1*CTE1','PERIMETRE',now());
</v>
      </c>
    </row>
    <row r="17" spans="1:110" x14ac:dyDescent="0.3">
      <c r="A17" s="12">
        <f>VLOOKUP($C17,[1]CHANTIER!$A$2:$K$291,11,0)</f>
        <v>40</v>
      </c>
      <c r="B17" t="s">
        <v>332</v>
      </c>
      <c r="C17" t="s">
        <v>163</v>
      </c>
      <c r="D17" t="s">
        <v>47</v>
      </c>
      <c r="E17">
        <v>8.5</v>
      </c>
      <c r="F17" s="14" t="s">
        <v>858</v>
      </c>
      <c r="G17" s="14" t="s">
        <v>825</v>
      </c>
      <c r="H17">
        <v>10.3</v>
      </c>
      <c r="I17" s="14" t="s">
        <v>858</v>
      </c>
      <c r="J17" s="14" t="s">
        <v>825</v>
      </c>
      <c r="K17">
        <v>12.3</v>
      </c>
      <c r="L17" s="14" t="s">
        <v>858</v>
      </c>
      <c r="M17" s="14" t="s">
        <v>825</v>
      </c>
      <c r="N17">
        <v>13.3</v>
      </c>
      <c r="O17" s="14" t="s">
        <v>858</v>
      </c>
      <c r="P17" s="14" t="s">
        <v>825</v>
      </c>
      <c r="Q17">
        <v>14.3</v>
      </c>
      <c r="R17" s="14" t="s">
        <v>858</v>
      </c>
      <c r="S17" s="14" t="s">
        <v>825</v>
      </c>
      <c r="T17">
        <v>15.3</v>
      </c>
      <c r="U17" s="14" t="s">
        <v>858</v>
      </c>
      <c r="V17" s="14" t="s">
        <v>825</v>
      </c>
      <c r="W17">
        <v>16.3</v>
      </c>
      <c r="X17" s="14" t="s">
        <v>858</v>
      </c>
      <c r="Y17" s="14" t="s">
        <v>825</v>
      </c>
      <c r="Z17">
        <v>17.3</v>
      </c>
      <c r="AA17" s="14" t="s">
        <v>858</v>
      </c>
      <c r="AB17" s="14" t="s">
        <v>825</v>
      </c>
      <c r="AC17">
        <v>18.3</v>
      </c>
      <c r="AD17" s="14" t="s">
        <v>858</v>
      </c>
      <c r="AE17" s="14" t="s">
        <v>825</v>
      </c>
      <c r="AF17">
        <v>20.3</v>
      </c>
      <c r="AG17" s="14" t="s">
        <v>858</v>
      </c>
      <c r="AH17" s="14" t="s">
        <v>825</v>
      </c>
      <c r="AI17">
        <v>22.3</v>
      </c>
      <c r="AJ17" s="14" t="s">
        <v>858</v>
      </c>
      <c r="AK17" s="14" t="s">
        <v>825</v>
      </c>
      <c r="AL17">
        <v>23.3</v>
      </c>
      <c r="AM17" s="14" t="s">
        <v>858</v>
      </c>
      <c r="AN17" s="14" t="s">
        <v>825</v>
      </c>
      <c r="AO17">
        <v>22.3</v>
      </c>
      <c r="AP17" s="14" t="s">
        <v>858</v>
      </c>
      <c r="AQ17" s="14" t="s">
        <v>825</v>
      </c>
      <c r="AR17">
        <v>24.3</v>
      </c>
      <c r="AS17" s="14" t="s">
        <v>858</v>
      </c>
      <c r="AT17" s="14" t="s">
        <v>825</v>
      </c>
      <c r="AU17">
        <v>25.3</v>
      </c>
      <c r="AV17" s="14" t="s">
        <v>858</v>
      </c>
      <c r="AW17" s="14" t="s">
        <v>825</v>
      </c>
      <c r="AX17">
        <v>26.3</v>
      </c>
      <c r="AY17" s="14" t="s">
        <v>858</v>
      </c>
      <c r="AZ17" s="14" t="s">
        <v>825</v>
      </c>
      <c r="BA17">
        <v>28.3</v>
      </c>
      <c r="BB17" s="14" t="s">
        <v>858</v>
      </c>
      <c r="BC17" s="14" t="s">
        <v>825</v>
      </c>
      <c r="BD17">
        <v>26.3</v>
      </c>
      <c r="BE17" s="14" t="s">
        <v>858</v>
      </c>
      <c r="BF17" s="14" t="s">
        <v>825</v>
      </c>
      <c r="BG17" t="str">
        <f t="shared" si="1"/>
        <v xml:space="preserve">INSERT INTO SC_SystemeProduits(RefDimension,NomSysteme,typePresta,ligne,Quantite,formule,cte1,DateModif) values (1,'FV2','MOC',40,null,'CTE1+0.3','PERIMETRE',now());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(2,'FV2','MOC',40,null,'CTE1+0.3','PERIMETRE',now());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(3,'FV2','MOC',40,null,'CTE1+0.3','PERIMETRE',now());
</v>
      </c>
      <c r="BP17" t="str">
        <f t="shared" si="4"/>
        <v xml:space="preserve">INSERT INTO SC_SystemeProduits(RefDimension,NomSysteme,typePresta,ligne,Quantite,formule,cte1,DateModif) values (4,'FV2','MOC',40,null,'CTE1+0.3','PERIMETRE',now());
</v>
      </c>
      <c r="BS17" t="str">
        <f t="shared" si="5"/>
        <v xml:space="preserve">INSERT INTO SC_SystemeProduits(RefDimension,NomSysteme,typePresta,ligne,Quantite,formule,cte1,DateModif) values (5,'FV2','MOC',40,null,'CTE1+0.3','PERIMETRE',now());
</v>
      </c>
      <c r="BV17" t="str">
        <f t="shared" si="6"/>
        <v xml:space="preserve">INSERT INTO SC_SystemeProduits(RefDimension,NomSysteme,typePresta,ligne,Quantite,formule,cte1,DateModif) values (6,'FV2','MOC',40,null,'CTE1+0.3','PERIMETRE',now());
</v>
      </c>
      <c r="BY17" t="str">
        <f t="shared" si="7"/>
        <v xml:space="preserve">INSERT INTO SC_SystemeProduits(RefDimension,NomSysteme,typePresta,ligne,Quantite,formule,cte1,DateModif) values (7,'FV2','MOC',40,null,'CTE1+0.3','PERIMETRE',now());
</v>
      </c>
      <c r="CB17" t="str">
        <f t="shared" si="8"/>
        <v xml:space="preserve">INSERT INTO SC_SystemeProduits(RefDimension,NomSysteme,typePresta,ligne,Quantite,formule,cte1,DateModif) values (8,'FV2','MOC',40,null,'CTE1+0.3','PERIMETRE',now());
</v>
      </c>
      <c r="CE17" t="str">
        <f t="shared" si="9"/>
        <v xml:space="preserve">INSERT INTO SC_SystemeProduits(RefDimension,NomSysteme,typePresta,ligne,Quantite,formule,cte1,DateModif) values (9,'FV2','MOC',40,null,'CTE1+0.3','PERIMETRE',now());
</v>
      </c>
      <c r="CH17" t="str">
        <f t="shared" si="10"/>
        <v xml:space="preserve">INSERT INTO SC_SystemeProduits(RefDimension,NomSysteme,typePresta,ligne,Quantite,formule,cte1,DateModif) values (10,'FV2','MOC',40,null,'CTE1+0.3','PERIMETRE',now());
</v>
      </c>
      <c r="CK17" t="str">
        <f t="shared" si="11"/>
        <v xml:space="preserve">INSERT INTO SC_SystemeProduits(RefDimension,NomSysteme,typePresta,ligne,Quantite,formule,cte1,DateModif) values (11,'FV2','MOC',40,null,'CTE1+0.3','PERIMETRE',now());
</v>
      </c>
      <c r="CN17" t="str">
        <f t="shared" si="12"/>
        <v xml:space="preserve">INSERT INTO SC_SystemeProduits(RefDimension,NomSysteme,typePresta,ligne,Quantite,formule,cte1,DateModif) values (12,'FV2','MOC',40,null,'CTE1+0.3','PERIMETRE',now());
</v>
      </c>
      <c r="CQ17" t="str">
        <f t="shared" si="13"/>
        <v xml:space="preserve">INSERT INTO SC_SystemeProduits(RefDimension,NomSysteme,typePresta,ligne,Quantite,formule,cte1,DateModif) values (13,'FV2','MOC',40,null,'CTE1+0.3','PERIMETRE',now());
</v>
      </c>
      <c r="CT17" t="str">
        <f t="shared" si="14"/>
        <v xml:space="preserve">INSERT INTO SC_SystemeProduits(RefDimension,NomSysteme,typePresta,ligne,Quantite,formule,cte1,DateModif) values (14,'FV2','MOC',40,null,'CTE1+0.3','PERIMETRE',now());
</v>
      </c>
      <c r="CW17" t="str">
        <f t="shared" si="15"/>
        <v xml:space="preserve">INSERT INTO SC_SystemeProduits(RefDimension,NomSysteme,typePresta,ligne,Quantite,formule,cte1,DateModif) values (15,'FV2','MOC',40,null,'CTE1+0.3','PERIMETRE',now());
</v>
      </c>
      <c r="CZ17" t="str">
        <f t="shared" si="16"/>
        <v xml:space="preserve">INSERT INTO SC_SystemeProduits(RefDimension,NomSysteme,typePresta,ligne,Quantite,formule,cte1,DateModif) values (16,'FV2','MOC',40,null,'CTE1+0.3','PERIMETRE',now());
</v>
      </c>
      <c r="DC17" t="str">
        <f t="shared" si="17"/>
        <v xml:space="preserve">INSERT INTO SC_SystemeProduits(RefDimension,NomSysteme,typePresta,ligne,Quantite,formule,cte1,DateModif) values (17,'FV2','MOC',40,null,'CTE1+0.3','PERIMETRE',now());
</v>
      </c>
      <c r="DF17" t="str">
        <f t="shared" si="18"/>
        <v xml:space="preserve">INSERT INTO SC_SystemeProduits(RefDimension,NomSysteme,typePresta,ligne,Quantite,formule,cte1,DateModif) values (18,'FV2','MOC',40,null,'CTE1+0.3','PERIMETRE',now());
</v>
      </c>
    </row>
    <row r="18" spans="1:110" x14ac:dyDescent="0.3">
      <c r="A18" s="12">
        <f>VLOOKUP($C18,[1]CHANTIER!$A$2:$K$291,11,0)</f>
        <v>51</v>
      </c>
      <c r="B18" t="s">
        <v>332</v>
      </c>
      <c r="C18" t="s">
        <v>185</v>
      </c>
      <c r="D18" t="s">
        <v>8</v>
      </c>
      <c r="E18">
        <v>3.69</v>
      </c>
      <c r="F18" s="14" t="s">
        <v>885</v>
      </c>
      <c r="G18" s="14" t="s">
        <v>825</v>
      </c>
      <c r="H18">
        <v>4.5</v>
      </c>
      <c r="I18" s="14" t="s">
        <v>885</v>
      </c>
      <c r="J18" s="14" t="s">
        <v>825</v>
      </c>
      <c r="K18">
        <v>5.4</v>
      </c>
      <c r="L18" s="14" t="s">
        <v>885</v>
      </c>
      <c r="M18" s="14" t="s">
        <v>825</v>
      </c>
      <c r="N18">
        <v>5.8500000000000005</v>
      </c>
      <c r="O18" s="14" t="s">
        <v>885</v>
      </c>
      <c r="P18" s="14" t="s">
        <v>825</v>
      </c>
      <c r="Q18">
        <v>6.3</v>
      </c>
      <c r="R18" s="14" t="s">
        <v>885</v>
      </c>
      <c r="S18" s="14" t="s">
        <v>825</v>
      </c>
      <c r="T18">
        <v>6.75</v>
      </c>
      <c r="U18" s="14" t="s">
        <v>885</v>
      </c>
      <c r="V18" s="14" t="s">
        <v>825</v>
      </c>
      <c r="W18">
        <v>7.2</v>
      </c>
      <c r="X18" s="14" t="s">
        <v>885</v>
      </c>
      <c r="Y18" s="14" t="s">
        <v>825</v>
      </c>
      <c r="Z18">
        <v>7.65</v>
      </c>
      <c r="AA18" s="14" t="s">
        <v>885</v>
      </c>
      <c r="AB18" s="14" t="s">
        <v>825</v>
      </c>
      <c r="AC18">
        <v>8.1</v>
      </c>
      <c r="AD18" s="14" t="s">
        <v>885</v>
      </c>
      <c r="AE18" s="14" t="s">
        <v>825</v>
      </c>
      <c r="AF18">
        <v>9</v>
      </c>
      <c r="AG18" s="14" t="s">
        <v>885</v>
      </c>
      <c r="AH18" s="14" t="s">
        <v>825</v>
      </c>
      <c r="AI18">
        <v>9.9</v>
      </c>
      <c r="AJ18" s="14" t="s">
        <v>885</v>
      </c>
      <c r="AK18" s="14" t="s">
        <v>825</v>
      </c>
      <c r="AL18">
        <v>10.35</v>
      </c>
      <c r="AM18" s="14" t="s">
        <v>885</v>
      </c>
      <c r="AN18" s="14" t="s">
        <v>825</v>
      </c>
      <c r="AO18">
        <v>9.9</v>
      </c>
      <c r="AP18" s="14" t="s">
        <v>885</v>
      </c>
      <c r="AQ18" s="14" t="s">
        <v>825</v>
      </c>
      <c r="AR18">
        <v>10.8</v>
      </c>
      <c r="AS18" s="14" t="s">
        <v>885</v>
      </c>
      <c r="AT18" s="14" t="s">
        <v>825</v>
      </c>
      <c r="AU18">
        <v>11.25</v>
      </c>
      <c r="AV18" s="14" t="s">
        <v>885</v>
      </c>
      <c r="AW18" s="14" t="s">
        <v>825</v>
      </c>
      <c r="AX18">
        <v>11.700000000000001</v>
      </c>
      <c r="AY18" s="14" t="s">
        <v>885</v>
      </c>
      <c r="AZ18" s="14" t="s">
        <v>825</v>
      </c>
      <c r="BA18">
        <v>12.6</v>
      </c>
      <c r="BB18" s="14" t="s">
        <v>885</v>
      </c>
      <c r="BC18" s="14" t="s">
        <v>825</v>
      </c>
      <c r="BD18">
        <v>11.700000000000001</v>
      </c>
      <c r="BE18" s="14" t="s">
        <v>885</v>
      </c>
      <c r="BF18" s="14" t="s">
        <v>825</v>
      </c>
      <c r="BG18" t="str">
        <f t="shared" si="1"/>
        <v xml:space="preserve">INSERT INTO SC_SystemeProduits(RefDimension,NomSysteme,typePresta,ligne,Quantite,formule,cte1,DateModif) values (1,'FV2','MOC',51,null,'1.8*CTE1/4','PERIMETRE',now());
</v>
      </c>
      <c r="BH18"/>
      <c r="BI18"/>
      <c r="BJ18" t="str">
        <f t="shared" si="2"/>
        <v xml:space="preserve">INSERT INTO SC_SystemeProduits(RefDimension,NomSysteme,typePresta,ligne,Quantite,formule,cte1,DateModif) values (2,'FV2','MOC',51,null,'1.8*CTE1/4','PERIMETRE',now());
</v>
      </c>
      <c r="BK18"/>
      <c r="BL18"/>
      <c r="BM18" t="str">
        <f t="shared" si="3"/>
        <v xml:space="preserve">INSERT INTO SC_SystemeProduits(RefDimension,NomSysteme,typePresta,ligne,Quantite,formule,cte1,DateModif) values (3,'FV2','MOC',51,null,'1.8*CTE1/4','PERIMETRE',now());
</v>
      </c>
      <c r="BP18" t="str">
        <f t="shared" si="4"/>
        <v xml:space="preserve">INSERT INTO SC_SystemeProduits(RefDimension,NomSysteme,typePresta,ligne,Quantite,formule,cte1,DateModif) values (4,'FV2','MOC',51,null,'1.8*CTE1/4','PERIMETRE',now());
</v>
      </c>
      <c r="BS18" t="str">
        <f t="shared" si="5"/>
        <v xml:space="preserve">INSERT INTO SC_SystemeProduits(RefDimension,NomSysteme,typePresta,ligne,Quantite,formule,cte1,DateModif) values (5,'FV2','MOC',51,null,'1.8*CTE1/4','PERIMETRE',now());
</v>
      </c>
      <c r="BV18" t="str">
        <f t="shared" si="6"/>
        <v xml:space="preserve">INSERT INTO SC_SystemeProduits(RefDimension,NomSysteme,typePresta,ligne,Quantite,formule,cte1,DateModif) values (6,'FV2','MOC',51,null,'1.8*CTE1/4','PERIMETRE',now());
</v>
      </c>
      <c r="BY18" t="str">
        <f t="shared" si="7"/>
        <v xml:space="preserve">INSERT INTO SC_SystemeProduits(RefDimension,NomSysteme,typePresta,ligne,Quantite,formule,cte1,DateModif) values (7,'FV2','MOC',51,null,'1.8*CTE1/4','PERIMETRE',now());
</v>
      </c>
      <c r="CB18" t="str">
        <f t="shared" si="8"/>
        <v xml:space="preserve">INSERT INTO SC_SystemeProduits(RefDimension,NomSysteme,typePresta,ligne,Quantite,formule,cte1,DateModif) values (8,'FV2','MOC',51,null,'1.8*CTE1/4','PERIMETRE',now());
</v>
      </c>
      <c r="CE18" t="str">
        <f t="shared" si="9"/>
        <v xml:space="preserve">INSERT INTO SC_SystemeProduits(RefDimension,NomSysteme,typePresta,ligne,Quantite,formule,cte1,DateModif) values (9,'FV2','MOC',51,null,'1.8*CTE1/4','PERIMETRE',now());
</v>
      </c>
      <c r="CH18" t="str">
        <f t="shared" si="10"/>
        <v xml:space="preserve">INSERT INTO SC_SystemeProduits(RefDimension,NomSysteme,typePresta,ligne,Quantite,formule,cte1,DateModif) values (10,'FV2','MOC',51,null,'1.8*CTE1/4','PERIMETRE',now());
</v>
      </c>
      <c r="CK18" t="str">
        <f t="shared" si="11"/>
        <v xml:space="preserve">INSERT INTO SC_SystemeProduits(RefDimension,NomSysteme,typePresta,ligne,Quantite,formule,cte1,DateModif) values (11,'FV2','MOC',51,null,'1.8*CTE1/4','PERIMETRE',now());
</v>
      </c>
      <c r="CN18" t="str">
        <f t="shared" si="12"/>
        <v xml:space="preserve">INSERT INTO SC_SystemeProduits(RefDimension,NomSysteme,typePresta,ligne,Quantite,formule,cte1,DateModif) values (12,'FV2','MOC',51,null,'1.8*CTE1/4','PERIMETRE',now());
</v>
      </c>
      <c r="CQ18" t="str">
        <f t="shared" si="13"/>
        <v xml:space="preserve">INSERT INTO SC_SystemeProduits(RefDimension,NomSysteme,typePresta,ligne,Quantite,formule,cte1,DateModif) values (13,'FV2','MOC',51,null,'1.8*CTE1/4','PERIMETRE',now());
</v>
      </c>
      <c r="CT18" t="str">
        <f t="shared" si="14"/>
        <v xml:space="preserve">INSERT INTO SC_SystemeProduits(RefDimension,NomSysteme,typePresta,ligne,Quantite,formule,cte1,DateModif) values (14,'FV2','MOC',51,null,'1.8*CTE1/4','PERIMETRE',now());
</v>
      </c>
      <c r="CW18" t="str">
        <f t="shared" si="15"/>
        <v xml:space="preserve">INSERT INTO SC_SystemeProduits(RefDimension,NomSysteme,typePresta,ligne,Quantite,formule,cte1,DateModif) values (15,'FV2','MOC',51,null,'1.8*CTE1/4','PERIMETRE',now());
</v>
      </c>
      <c r="CZ18" t="str">
        <f t="shared" si="16"/>
        <v xml:space="preserve">INSERT INTO SC_SystemeProduits(RefDimension,NomSysteme,typePresta,ligne,Quantite,formule,cte1,DateModif) values (16,'FV2','MOC',51,null,'1.8*CTE1/4','PERIMETRE',now());
</v>
      </c>
      <c r="DC18" t="str">
        <f t="shared" si="17"/>
        <v xml:space="preserve">INSERT INTO SC_SystemeProduits(RefDimension,NomSysteme,typePresta,ligne,Quantite,formule,cte1,DateModif) values (17,'FV2','MOC',51,null,'1.8*CTE1/4','PERIMETRE',now());
</v>
      </c>
      <c r="DF18" t="str">
        <f t="shared" si="18"/>
        <v xml:space="preserve">INSERT INTO SC_SystemeProduits(RefDimension,NomSysteme,typePresta,ligne,Quantite,formule,cte1,DateModif) values (18,'FV2','MOC',51,null,'1.8*CTE1/4','PERIMETRE',now());
</v>
      </c>
    </row>
    <row r="19" spans="1:110" x14ac:dyDescent="0.3">
      <c r="A19" s="12">
        <f>VLOOKUP($C19,[1]CHANTIER!$A$2:$K$291,11,0)</f>
        <v>53</v>
      </c>
      <c r="B19" t="s">
        <v>332</v>
      </c>
      <c r="C19" t="s">
        <v>189</v>
      </c>
      <c r="D19" t="s">
        <v>47</v>
      </c>
      <c r="E19">
        <v>63.139999999999993</v>
      </c>
      <c r="F19" s="14" t="s">
        <v>880</v>
      </c>
      <c r="G19" s="14" t="s">
        <v>825</v>
      </c>
      <c r="H19">
        <v>77</v>
      </c>
      <c r="I19" s="14" t="s">
        <v>880</v>
      </c>
      <c r="J19" s="14" t="s">
        <v>825</v>
      </c>
      <c r="K19">
        <v>92.4</v>
      </c>
      <c r="L19" s="14" t="s">
        <v>880</v>
      </c>
      <c r="M19" s="14" t="s">
        <v>825</v>
      </c>
      <c r="N19">
        <v>100.10000000000001</v>
      </c>
      <c r="O19" s="14" t="s">
        <v>880</v>
      </c>
      <c r="P19" s="14" t="s">
        <v>825</v>
      </c>
      <c r="Q19">
        <v>107.80000000000001</v>
      </c>
      <c r="R19" s="14" t="s">
        <v>880</v>
      </c>
      <c r="S19" s="14" t="s">
        <v>825</v>
      </c>
      <c r="T19">
        <v>115.50000000000001</v>
      </c>
      <c r="U19" s="14" t="s">
        <v>880</v>
      </c>
      <c r="V19" s="14" t="s">
        <v>825</v>
      </c>
      <c r="W19">
        <v>123.20000000000002</v>
      </c>
      <c r="X19" s="14" t="s">
        <v>880</v>
      </c>
      <c r="Y19" s="14" t="s">
        <v>825</v>
      </c>
      <c r="Z19">
        <v>130.9</v>
      </c>
      <c r="AA19" s="14" t="s">
        <v>880</v>
      </c>
      <c r="AB19" s="14" t="s">
        <v>825</v>
      </c>
      <c r="AC19">
        <v>138.60000000000002</v>
      </c>
      <c r="AD19" s="14" t="s">
        <v>880</v>
      </c>
      <c r="AE19" s="14" t="s">
        <v>825</v>
      </c>
      <c r="AF19">
        <v>154</v>
      </c>
      <c r="AG19" s="14" t="s">
        <v>880</v>
      </c>
      <c r="AH19" s="14" t="s">
        <v>825</v>
      </c>
      <c r="AI19">
        <v>169.4</v>
      </c>
      <c r="AJ19" s="14" t="s">
        <v>880</v>
      </c>
      <c r="AK19" s="14" t="s">
        <v>825</v>
      </c>
      <c r="AL19">
        <v>177.10000000000002</v>
      </c>
      <c r="AM19" s="14" t="s">
        <v>880</v>
      </c>
      <c r="AN19" s="14" t="s">
        <v>825</v>
      </c>
      <c r="AO19">
        <v>169.4</v>
      </c>
      <c r="AP19" s="14" t="s">
        <v>880</v>
      </c>
      <c r="AQ19" s="14" t="s">
        <v>825</v>
      </c>
      <c r="AR19">
        <v>184.8</v>
      </c>
      <c r="AS19" s="14" t="s">
        <v>880</v>
      </c>
      <c r="AT19" s="14" t="s">
        <v>825</v>
      </c>
      <c r="AU19">
        <v>192.50000000000003</v>
      </c>
      <c r="AV19" s="14" t="s">
        <v>880</v>
      </c>
      <c r="AW19" s="14" t="s">
        <v>825</v>
      </c>
      <c r="AX19">
        <v>200.20000000000002</v>
      </c>
      <c r="AY19" s="14" t="s">
        <v>880</v>
      </c>
      <c r="AZ19" s="14" t="s">
        <v>825</v>
      </c>
      <c r="BA19">
        <v>215.60000000000002</v>
      </c>
      <c r="BB19" s="14" t="s">
        <v>880</v>
      </c>
      <c r="BC19" s="14" t="s">
        <v>825</v>
      </c>
      <c r="BD19">
        <v>200.20000000000002</v>
      </c>
      <c r="BE19" s="14" t="s">
        <v>880</v>
      </c>
      <c r="BF19" s="14" t="s">
        <v>825</v>
      </c>
      <c r="BG19" t="str">
        <f t="shared" si="1"/>
        <v xml:space="preserve">INSERT INTO SC_SystemeProduits(RefDimension,NomSysteme,typePresta,ligne,Quantite,formule,cte1,DateModif) values (1,'FV2','MOC',53,null,'7.7*CTE1','PERIMETRE',now());
</v>
      </c>
      <c r="BH19"/>
      <c r="BI19"/>
      <c r="BJ19" t="str">
        <f t="shared" si="2"/>
        <v xml:space="preserve">INSERT INTO SC_SystemeProduits(RefDimension,NomSysteme,typePresta,ligne,Quantite,formule,cte1,DateModif) values (2,'FV2','MOC',53,null,'7.7*CTE1','PERIMETRE',now());
</v>
      </c>
      <c r="BK19"/>
      <c r="BL19"/>
      <c r="BM19" t="str">
        <f t="shared" si="3"/>
        <v xml:space="preserve">INSERT INTO SC_SystemeProduits(RefDimension,NomSysteme,typePresta,ligne,Quantite,formule,cte1,DateModif) values (3,'FV2','MOC',53,null,'7.7*CTE1','PERIMETRE',now());
</v>
      </c>
      <c r="BP19" t="str">
        <f t="shared" si="4"/>
        <v xml:space="preserve">INSERT INTO SC_SystemeProduits(RefDimension,NomSysteme,typePresta,ligne,Quantite,formule,cte1,DateModif) values (4,'FV2','MOC',53,null,'7.7*CTE1','PERIMETRE',now());
</v>
      </c>
      <c r="BS19" t="str">
        <f t="shared" si="5"/>
        <v xml:space="preserve">INSERT INTO SC_SystemeProduits(RefDimension,NomSysteme,typePresta,ligne,Quantite,formule,cte1,DateModif) values (5,'FV2','MOC',53,null,'7.7*CTE1','PERIMETRE',now());
</v>
      </c>
      <c r="BV19" t="str">
        <f t="shared" si="6"/>
        <v xml:space="preserve">INSERT INTO SC_SystemeProduits(RefDimension,NomSysteme,typePresta,ligne,Quantite,formule,cte1,DateModif) values (6,'FV2','MOC',53,null,'7.7*CTE1','PERIMETRE',now());
</v>
      </c>
      <c r="BY19" t="str">
        <f t="shared" si="7"/>
        <v xml:space="preserve">INSERT INTO SC_SystemeProduits(RefDimension,NomSysteme,typePresta,ligne,Quantite,formule,cte1,DateModif) values (7,'FV2','MOC',53,null,'7.7*CTE1','PERIMETRE',now());
</v>
      </c>
      <c r="CB19" t="str">
        <f t="shared" si="8"/>
        <v xml:space="preserve">INSERT INTO SC_SystemeProduits(RefDimension,NomSysteme,typePresta,ligne,Quantite,formule,cte1,DateModif) values (8,'FV2','MOC',53,null,'7.7*CTE1','PERIMETRE',now());
</v>
      </c>
      <c r="CE19" t="str">
        <f t="shared" si="9"/>
        <v xml:space="preserve">INSERT INTO SC_SystemeProduits(RefDimension,NomSysteme,typePresta,ligne,Quantite,formule,cte1,DateModif) values (9,'FV2','MOC',53,null,'7.7*CTE1','PERIMETRE',now());
</v>
      </c>
      <c r="CH19" t="str">
        <f t="shared" si="10"/>
        <v xml:space="preserve">INSERT INTO SC_SystemeProduits(RefDimension,NomSysteme,typePresta,ligne,Quantite,formule,cte1,DateModif) values (10,'FV2','MOC',53,null,'7.7*CTE1','PERIMETRE',now());
</v>
      </c>
      <c r="CK19" t="str">
        <f t="shared" si="11"/>
        <v xml:space="preserve">INSERT INTO SC_SystemeProduits(RefDimension,NomSysteme,typePresta,ligne,Quantite,formule,cte1,DateModif) values (11,'FV2','MOC',53,null,'7.7*CTE1','PERIMETRE',now());
</v>
      </c>
      <c r="CN19" t="str">
        <f t="shared" si="12"/>
        <v xml:space="preserve">INSERT INTO SC_SystemeProduits(RefDimension,NomSysteme,typePresta,ligne,Quantite,formule,cte1,DateModif) values (12,'FV2','MOC',53,null,'7.7*CTE1','PERIMETRE',now());
</v>
      </c>
      <c r="CQ19" t="str">
        <f t="shared" si="13"/>
        <v xml:space="preserve">INSERT INTO SC_SystemeProduits(RefDimension,NomSysteme,typePresta,ligne,Quantite,formule,cte1,DateModif) values (13,'FV2','MOC',53,null,'7.7*CTE1','PERIMETRE',now());
</v>
      </c>
      <c r="CT19" t="str">
        <f t="shared" si="14"/>
        <v xml:space="preserve">INSERT INTO SC_SystemeProduits(RefDimension,NomSysteme,typePresta,ligne,Quantite,formule,cte1,DateModif) values (14,'FV2','MOC',53,null,'7.7*CTE1','PERIMETRE',now());
</v>
      </c>
      <c r="CW19" t="str">
        <f t="shared" si="15"/>
        <v xml:space="preserve">INSERT INTO SC_SystemeProduits(RefDimension,NomSysteme,typePresta,ligne,Quantite,formule,cte1,DateModif) values (15,'FV2','MOC',53,null,'7.7*CTE1','PERIMETRE',now());
</v>
      </c>
      <c r="CZ19" t="str">
        <f t="shared" si="16"/>
        <v xml:space="preserve">INSERT INTO SC_SystemeProduits(RefDimension,NomSysteme,typePresta,ligne,Quantite,formule,cte1,DateModif) values (16,'FV2','MOC',53,null,'7.7*CTE1','PERIMETRE',now());
</v>
      </c>
      <c r="DC19" t="str">
        <f t="shared" si="17"/>
        <v xml:space="preserve">INSERT INTO SC_SystemeProduits(RefDimension,NomSysteme,typePresta,ligne,Quantite,formule,cte1,DateModif) values (17,'FV2','MOC',53,null,'7.7*CTE1','PERIMETRE',now());
</v>
      </c>
      <c r="DF19" t="str">
        <f t="shared" si="18"/>
        <v xml:space="preserve">INSERT INTO SC_SystemeProduits(RefDimension,NomSysteme,typePresta,ligne,Quantite,formule,cte1,DateModif) values (18,'FV2','MOC',53,null,'7.7*CTE1','PERIMETRE',now());
</v>
      </c>
    </row>
    <row r="20" spans="1:110" x14ac:dyDescent="0.3">
      <c r="A20" s="12">
        <f>VLOOKUP($C20,[1]CHANTIER!$A$2:$K$291,11,0)</f>
        <v>39</v>
      </c>
      <c r="B20" t="s">
        <v>332</v>
      </c>
      <c r="C20" t="s">
        <v>161</v>
      </c>
      <c r="D20" t="s">
        <v>47</v>
      </c>
      <c r="E20">
        <v>1.6</v>
      </c>
      <c r="F20" s="14" t="s">
        <v>882</v>
      </c>
      <c r="G20" s="14" t="s">
        <v>861</v>
      </c>
      <c r="H20">
        <v>2</v>
      </c>
      <c r="I20" s="14" t="s">
        <v>882</v>
      </c>
      <c r="J20" s="14" t="s">
        <v>861</v>
      </c>
      <c r="K20">
        <v>2</v>
      </c>
      <c r="L20" s="14" t="s">
        <v>882</v>
      </c>
      <c r="M20" s="14" t="s">
        <v>861</v>
      </c>
      <c r="N20">
        <v>2.5</v>
      </c>
      <c r="O20" s="14" t="s">
        <v>882</v>
      </c>
      <c r="P20" s="14" t="s">
        <v>861</v>
      </c>
      <c r="Q20">
        <v>3</v>
      </c>
      <c r="R20" s="14" t="s">
        <v>882</v>
      </c>
      <c r="S20" s="14" t="s">
        <v>861</v>
      </c>
      <c r="T20">
        <v>3.5</v>
      </c>
      <c r="U20" s="14" t="s">
        <v>882</v>
      </c>
      <c r="V20" s="14" t="s">
        <v>861</v>
      </c>
      <c r="W20">
        <v>4</v>
      </c>
      <c r="X20" s="14" t="s">
        <v>882</v>
      </c>
      <c r="Y20" s="14" t="s">
        <v>861</v>
      </c>
      <c r="Z20">
        <v>4</v>
      </c>
      <c r="AA20" s="14" t="s">
        <v>882</v>
      </c>
      <c r="AB20" s="14" t="s">
        <v>861</v>
      </c>
      <c r="AC20">
        <v>4</v>
      </c>
      <c r="AD20" s="14" t="s">
        <v>882</v>
      </c>
      <c r="AE20" s="14" t="s">
        <v>861</v>
      </c>
      <c r="AF20">
        <v>4</v>
      </c>
      <c r="AG20" s="14" t="s">
        <v>882</v>
      </c>
      <c r="AH20" s="14" t="s">
        <v>861</v>
      </c>
      <c r="AI20">
        <v>3</v>
      </c>
      <c r="AJ20" s="14" t="s">
        <v>882</v>
      </c>
      <c r="AK20" s="14" t="s">
        <v>861</v>
      </c>
      <c r="AL20">
        <v>3.5</v>
      </c>
      <c r="AM20" s="14" t="s">
        <v>882</v>
      </c>
      <c r="AN20" s="14" t="s">
        <v>861</v>
      </c>
      <c r="AO20">
        <v>4</v>
      </c>
      <c r="AP20" s="14" t="s">
        <v>882</v>
      </c>
      <c r="AQ20" s="14" t="s">
        <v>861</v>
      </c>
      <c r="AR20">
        <v>4</v>
      </c>
      <c r="AS20" s="14" t="s">
        <v>882</v>
      </c>
      <c r="AT20" s="14" t="s">
        <v>861</v>
      </c>
      <c r="AU20">
        <v>4.5</v>
      </c>
      <c r="AV20" s="14" t="s">
        <v>882</v>
      </c>
      <c r="AW20" s="14" t="s">
        <v>861</v>
      </c>
      <c r="AX20">
        <v>4</v>
      </c>
      <c r="AY20" s="14" t="s">
        <v>882</v>
      </c>
      <c r="AZ20" s="14" t="s">
        <v>861</v>
      </c>
      <c r="BA20">
        <v>4</v>
      </c>
      <c r="BB20" s="14" t="s">
        <v>882</v>
      </c>
      <c r="BC20" s="14" t="s">
        <v>861</v>
      </c>
      <c r="BD20">
        <v>5</v>
      </c>
      <c r="BE20" s="14" t="s">
        <v>882</v>
      </c>
      <c r="BF20" s="14" t="s">
        <v>861</v>
      </c>
      <c r="BG20" t="str">
        <f t="shared" si="1"/>
        <v xml:space="preserve">INSERT INTO SC_SystemeProduits(RefDimension,NomSysteme,typePresta,ligne,Quantite,formule,cte1,DateModif) values (1,'FV2','MOC',39,null,'1*CTE1','LONGUEUR',now());
</v>
      </c>
      <c r="BH20"/>
      <c r="BI20"/>
      <c r="BJ20" t="str">
        <f t="shared" si="2"/>
        <v xml:space="preserve">INSERT INTO SC_SystemeProduits(RefDimension,NomSysteme,typePresta,ligne,Quantite,formule,cte1,DateModif) values (2,'FV2','MOC',39,null,'1*CTE1','LONGUEUR',now());
</v>
      </c>
      <c r="BK20"/>
      <c r="BL20"/>
      <c r="BM20" t="str">
        <f t="shared" si="3"/>
        <v xml:space="preserve">INSERT INTO SC_SystemeProduits(RefDimension,NomSysteme,typePresta,ligne,Quantite,formule,cte1,DateModif) values (3,'FV2','MOC',39,null,'1*CTE1','LONGUEUR',now());
</v>
      </c>
      <c r="BP20" t="str">
        <f t="shared" si="4"/>
        <v xml:space="preserve">INSERT INTO SC_SystemeProduits(RefDimension,NomSysteme,typePresta,ligne,Quantite,formule,cte1,DateModif) values (4,'FV2','MOC',39,null,'1*CTE1','LONGUEUR',now());
</v>
      </c>
      <c r="BS20" t="str">
        <f t="shared" si="5"/>
        <v xml:space="preserve">INSERT INTO SC_SystemeProduits(RefDimension,NomSysteme,typePresta,ligne,Quantite,formule,cte1,DateModif) values (5,'FV2','MOC',39,null,'1*CTE1','LONGUEUR',now());
</v>
      </c>
      <c r="BV20" t="str">
        <f t="shared" si="6"/>
        <v xml:space="preserve">INSERT INTO SC_SystemeProduits(RefDimension,NomSysteme,typePresta,ligne,Quantite,formule,cte1,DateModif) values (6,'FV2','MOC',39,null,'1*CTE1','LONGUEUR',now());
</v>
      </c>
      <c r="BY20" t="str">
        <f t="shared" si="7"/>
        <v xml:space="preserve">INSERT INTO SC_SystemeProduits(RefDimension,NomSysteme,typePresta,ligne,Quantite,formule,cte1,DateModif) values (7,'FV2','MOC',39,null,'1*CTE1','LONGUEUR',now());
</v>
      </c>
      <c r="CB20" t="str">
        <f t="shared" si="8"/>
        <v xml:space="preserve">INSERT INTO SC_SystemeProduits(RefDimension,NomSysteme,typePresta,ligne,Quantite,formule,cte1,DateModif) values (8,'FV2','MOC',39,null,'1*CTE1','LONGUEUR',now());
</v>
      </c>
      <c r="CE20" t="str">
        <f t="shared" si="9"/>
        <v xml:space="preserve">INSERT INTO SC_SystemeProduits(RefDimension,NomSysteme,typePresta,ligne,Quantite,formule,cte1,DateModif) values (9,'FV2','MOC',39,null,'1*CTE1','LONGUEUR',now());
</v>
      </c>
      <c r="CH20" t="str">
        <f t="shared" si="10"/>
        <v xml:space="preserve">INSERT INTO SC_SystemeProduits(RefDimension,NomSysteme,typePresta,ligne,Quantite,formule,cte1,DateModif) values (10,'FV2','MOC',39,null,'1*CTE1','LONGUEUR',now());
</v>
      </c>
      <c r="CK20" t="str">
        <f t="shared" si="11"/>
        <v xml:space="preserve">INSERT INTO SC_SystemeProduits(RefDimension,NomSysteme,typePresta,ligne,Quantite,formule,cte1,DateModif) values (11,'FV2','MOC',39,null,'1*CTE1','LONGUEUR',now());
</v>
      </c>
      <c r="CN20" t="str">
        <f t="shared" si="12"/>
        <v xml:space="preserve">INSERT INTO SC_SystemeProduits(RefDimension,NomSysteme,typePresta,ligne,Quantite,formule,cte1,DateModif) values (12,'FV2','MOC',39,null,'1*CTE1','LONGUEUR',now());
</v>
      </c>
      <c r="CQ20" t="str">
        <f t="shared" si="13"/>
        <v xml:space="preserve">INSERT INTO SC_SystemeProduits(RefDimension,NomSysteme,typePresta,ligne,Quantite,formule,cte1,DateModif) values (13,'FV2','MOC',39,null,'1*CTE1','LONGUEUR',now());
</v>
      </c>
      <c r="CT20" t="str">
        <f t="shared" si="14"/>
        <v xml:space="preserve">INSERT INTO SC_SystemeProduits(RefDimension,NomSysteme,typePresta,ligne,Quantite,formule,cte1,DateModif) values (14,'FV2','MOC',39,null,'1*CTE1','LONGUEUR',now());
</v>
      </c>
      <c r="CW20" t="str">
        <f t="shared" si="15"/>
        <v xml:space="preserve">INSERT INTO SC_SystemeProduits(RefDimension,NomSysteme,typePresta,ligne,Quantite,formule,cte1,DateModif) values (15,'FV2','MOC',39,null,'1*CTE1','LONGUEUR',now());
</v>
      </c>
      <c r="CZ20" t="str">
        <f t="shared" si="16"/>
        <v xml:space="preserve">INSERT INTO SC_SystemeProduits(RefDimension,NomSysteme,typePresta,ligne,Quantite,formule,cte1,DateModif) values (16,'FV2','MOC',39,null,'1*CTE1','LONGUEUR',now());
</v>
      </c>
      <c r="DC20" t="str">
        <f t="shared" si="17"/>
        <v xml:space="preserve">INSERT INTO SC_SystemeProduits(RefDimension,NomSysteme,typePresta,ligne,Quantite,formule,cte1,DateModif) values (17,'FV2','MOC',39,null,'1*CTE1','LONGUEUR',now());
</v>
      </c>
      <c r="DF20" t="str">
        <f t="shared" si="18"/>
        <v xml:space="preserve">INSERT INTO SC_SystemeProduits(RefDimension,NomSysteme,typePresta,ligne,Quantite,formule,cte1,DateModif) values (18,'FV2','MOC',39,null,'1*CTE1','LONGUEUR',now());
</v>
      </c>
    </row>
    <row r="21" spans="1:110" x14ac:dyDescent="0.3">
      <c r="BG21" t="str">
        <f t="shared" si="1"/>
        <v/>
      </c>
      <c r="BH21"/>
      <c r="BI21"/>
      <c r="BJ21" t="str">
        <f t="shared" si="2"/>
        <v/>
      </c>
      <c r="BK21"/>
      <c r="BL21"/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VLOOKUP($C22,[1]MINIPELLE!$A$2:$K$291,11,0)</f>
        <v>11</v>
      </c>
      <c r="B22" t="s">
        <v>333</v>
      </c>
      <c r="C22" t="s">
        <v>167</v>
      </c>
      <c r="D22" t="s">
        <v>47</v>
      </c>
      <c r="E22">
        <v>8.1999999999999993</v>
      </c>
      <c r="F22" s="14" t="s">
        <v>882</v>
      </c>
      <c r="G22" s="14" t="s">
        <v>825</v>
      </c>
      <c r="H22">
        <v>10</v>
      </c>
      <c r="I22" s="14" t="s">
        <v>882</v>
      </c>
      <c r="J22" s="14" t="s">
        <v>825</v>
      </c>
      <c r="K22">
        <v>12</v>
      </c>
      <c r="L22" s="14" t="s">
        <v>882</v>
      </c>
      <c r="M22" s="14" t="s">
        <v>825</v>
      </c>
      <c r="N22">
        <v>13</v>
      </c>
      <c r="O22" s="14" t="s">
        <v>882</v>
      </c>
      <c r="P22" s="14" t="s">
        <v>825</v>
      </c>
      <c r="Q22">
        <v>14</v>
      </c>
      <c r="R22" s="14" t="s">
        <v>882</v>
      </c>
      <c r="S22" s="14" t="s">
        <v>825</v>
      </c>
      <c r="T22">
        <v>15</v>
      </c>
      <c r="U22" s="14" t="s">
        <v>882</v>
      </c>
      <c r="V22" s="14" t="s">
        <v>825</v>
      </c>
      <c r="W22">
        <v>16</v>
      </c>
      <c r="X22" s="14" t="s">
        <v>882</v>
      </c>
      <c r="Y22" s="14" t="s">
        <v>825</v>
      </c>
      <c r="Z22">
        <v>17</v>
      </c>
      <c r="AA22" s="14" t="s">
        <v>882</v>
      </c>
      <c r="AB22" s="14" t="s">
        <v>825</v>
      </c>
      <c r="AC22">
        <v>18</v>
      </c>
      <c r="AD22" s="14" t="s">
        <v>882</v>
      </c>
      <c r="AE22" s="14" t="s">
        <v>825</v>
      </c>
      <c r="AF22">
        <v>20</v>
      </c>
      <c r="AG22" s="14" t="s">
        <v>882</v>
      </c>
      <c r="AH22" s="14" t="s">
        <v>825</v>
      </c>
      <c r="AI22">
        <v>22</v>
      </c>
      <c r="AJ22" s="14" t="s">
        <v>882</v>
      </c>
      <c r="AK22" s="14" t="s">
        <v>825</v>
      </c>
      <c r="AL22">
        <v>23</v>
      </c>
      <c r="AM22" s="14" t="s">
        <v>882</v>
      </c>
      <c r="AN22" s="14" t="s">
        <v>825</v>
      </c>
      <c r="AO22">
        <v>22</v>
      </c>
      <c r="AP22" s="14" t="s">
        <v>882</v>
      </c>
      <c r="AQ22" s="14" t="s">
        <v>825</v>
      </c>
      <c r="AR22">
        <v>24</v>
      </c>
      <c r="AS22" s="14" t="s">
        <v>882</v>
      </c>
      <c r="AT22" s="14" t="s">
        <v>825</v>
      </c>
      <c r="AU22">
        <v>25</v>
      </c>
      <c r="AV22" s="14" t="s">
        <v>882</v>
      </c>
      <c r="AW22" s="14" t="s">
        <v>825</v>
      </c>
      <c r="AX22">
        <v>26</v>
      </c>
      <c r="AY22" s="14" t="s">
        <v>882</v>
      </c>
      <c r="AZ22" s="14" t="s">
        <v>825</v>
      </c>
      <c r="BA22">
        <v>28</v>
      </c>
      <c r="BB22" s="14" t="s">
        <v>882</v>
      </c>
      <c r="BC22" s="14" t="s">
        <v>825</v>
      </c>
      <c r="BD22">
        <v>26</v>
      </c>
      <c r="BE22" s="14" t="s">
        <v>882</v>
      </c>
      <c r="BF22" s="14" t="s">
        <v>825</v>
      </c>
      <c r="BG22" t="str">
        <f t="shared" si="1"/>
        <v xml:space="preserve">INSERT INTO SC_SystemeProduits(RefDimension,NomSysteme,typePresta,ligne,Quantite,formule,cte1,DateModif) values (1,'FV2','MP',11,null,'1*CTE1','PERIMETRE',now());
</v>
      </c>
      <c r="BH22"/>
      <c r="BI22"/>
      <c r="BJ22" t="str">
        <f t="shared" si="2"/>
        <v xml:space="preserve">INSERT INTO SC_SystemeProduits(RefDimension,NomSysteme,typePresta,ligne,Quantite,formule,cte1,DateModif) values (2,'FV2','MP',11,null,'1*CTE1','PERIMETRE',now());
</v>
      </c>
      <c r="BK22"/>
      <c r="BL22"/>
      <c r="BM22" t="str">
        <f t="shared" si="3"/>
        <v xml:space="preserve">INSERT INTO SC_SystemeProduits(RefDimension,NomSysteme,typePresta,ligne,Quantite,formule,cte1,DateModif) values (3,'FV2','MP',11,null,'1*CTE1','PERIMETRE',now());
</v>
      </c>
      <c r="BP22" t="str">
        <f t="shared" si="4"/>
        <v xml:space="preserve">INSERT INTO SC_SystemeProduits(RefDimension,NomSysteme,typePresta,ligne,Quantite,formule,cte1,DateModif) values (4,'FV2','MP',11,null,'1*CTE1','PERIMETRE',now());
</v>
      </c>
      <c r="BS22" t="str">
        <f t="shared" si="5"/>
        <v xml:space="preserve">INSERT INTO SC_SystemeProduits(RefDimension,NomSysteme,typePresta,ligne,Quantite,formule,cte1,DateModif) values (5,'FV2','MP',11,null,'1*CTE1','PERIMETRE',now());
</v>
      </c>
      <c r="BV22" t="str">
        <f t="shared" si="6"/>
        <v xml:space="preserve">INSERT INTO SC_SystemeProduits(RefDimension,NomSysteme,typePresta,ligne,Quantite,formule,cte1,DateModif) values (6,'FV2','MP',11,null,'1*CTE1','PERIMETRE',now());
</v>
      </c>
      <c r="BY22" t="str">
        <f t="shared" si="7"/>
        <v xml:space="preserve">INSERT INTO SC_SystemeProduits(RefDimension,NomSysteme,typePresta,ligne,Quantite,formule,cte1,DateModif) values (7,'FV2','MP',11,null,'1*CTE1','PERIMETRE',now());
</v>
      </c>
      <c r="CB22" t="str">
        <f t="shared" si="8"/>
        <v xml:space="preserve">INSERT INTO SC_SystemeProduits(RefDimension,NomSysteme,typePresta,ligne,Quantite,formule,cte1,DateModif) values (8,'FV2','MP',11,null,'1*CTE1','PERIMETRE',now());
</v>
      </c>
      <c r="CE22" t="str">
        <f t="shared" si="9"/>
        <v xml:space="preserve">INSERT INTO SC_SystemeProduits(RefDimension,NomSysteme,typePresta,ligne,Quantite,formule,cte1,DateModif) values (9,'FV2','MP',11,null,'1*CTE1','PERIMETRE',now());
</v>
      </c>
      <c r="CH22" t="str">
        <f t="shared" si="10"/>
        <v xml:space="preserve">INSERT INTO SC_SystemeProduits(RefDimension,NomSysteme,typePresta,ligne,Quantite,formule,cte1,DateModif) values (10,'FV2','MP',11,null,'1*CTE1','PERIMETRE',now());
</v>
      </c>
      <c r="CK22" t="str">
        <f t="shared" si="11"/>
        <v xml:space="preserve">INSERT INTO SC_SystemeProduits(RefDimension,NomSysteme,typePresta,ligne,Quantite,formule,cte1,DateModif) values (11,'FV2','MP',11,null,'1*CTE1','PERIMETRE',now());
</v>
      </c>
      <c r="CN22" t="str">
        <f t="shared" si="12"/>
        <v xml:space="preserve">INSERT INTO SC_SystemeProduits(RefDimension,NomSysteme,typePresta,ligne,Quantite,formule,cte1,DateModif) values (12,'FV2','MP',11,null,'1*CTE1','PERIMETRE',now());
</v>
      </c>
      <c r="CQ22" t="str">
        <f t="shared" si="13"/>
        <v xml:space="preserve">INSERT INTO SC_SystemeProduits(RefDimension,NomSysteme,typePresta,ligne,Quantite,formule,cte1,DateModif) values (13,'FV2','MP',11,null,'1*CTE1','PERIMETRE',now());
</v>
      </c>
      <c r="CT22" t="str">
        <f t="shared" si="14"/>
        <v xml:space="preserve">INSERT INTO SC_SystemeProduits(RefDimension,NomSysteme,typePresta,ligne,Quantite,formule,cte1,DateModif) values (14,'FV2','MP',11,null,'1*CTE1','PERIMETRE',now());
</v>
      </c>
      <c r="CW22" t="str">
        <f t="shared" si="15"/>
        <v xml:space="preserve">INSERT INTO SC_SystemeProduits(RefDimension,NomSysteme,typePresta,ligne,Quantite,formule,cte1,DateModif) values (15,'FV2','MP',11,null,'1*CTE1','PERIMETRE',now());
</v>
      </c>
      <c r="CZ22" t="str">
        <f t="shared" si="16"/>
        <v xml:space="preserve">INSERT INTO SC_SystemeProduits(RefDimension,NomSysteme,typePresta,ligne,Quantite,formule,cte1,DateModif) values (16,'FV2','MP',11,null,'1*CTE1','PERIMETRE',now());
</v>
      </c>
      <c r="DC22" t="str">
        <f t="shared" si="17"/>
        <v xml:space="preserve">INSERT INTO SC_SystemeProduits(RefDimension,NomSysteme,typePresta,ligne,Quantite,formule,cte1,DateModif) values (17,'FV2','MP',11,null,'1*CTE1','PERIMETRE',now());
</v>
      </c>
      <c r="DF22" t="str">
        <f t="shared" si="18"/>
        <v xml:space="preserve">INSERT INTO SC_SystemeProduits(RefDimension,NomSysteme,typePresta,ligne,Quantite,formule,cte1,DateModif) values (18,'FV2','MP',11,null,'1*CTE1','PERIMETRE',now());
</v>
      </c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9"/>
  <dimension ref="A1:DH23"/>
  <sheetViews>
    <sheetView workbookViewId="0">
      <selection sqref="A1:XFD1048576"/>
    </sheetView>
  </sheetViews>
  <sheetFormatPr baseColWidth="10" defaultRowHeight="14.4" x14ac:dyDescent="0.3"/>
  <cols>
    <col min="5" max="5" width="4.44140625" customWidth="1"/>
    <col min="6" max="7" width="11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870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320</v>
      </c>
      <c r="AI2" t="s">
        <v>321</v>
      </c>
      <c r="AL2" t="s">
        <v>322</v>
      </c>
      <c r="AO2" t="s">
        <v>323</v>
      </c>
      <c r="AR2">
        <v>16</v>
      </c>
      <c r="AU2" t="s">
        <v>324</v>
      </c>
      <c r="AX2" t="s">
        <v>325</v>
      </c>
      <c r="BA2" t="s">
        <v>326</v>
      </c>
      <c r="BD2" t="s">
        <v>327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320</v>
      </c>
      <c r="CI2" s="14"/>
      <c r="CJ2" s="14"/>
      <c r="CK2" t="s">
        <v>321</v>
      </c>
      <c r="CL2" s="14"/>
      <c r="CM2" s="14"/>
      <c r="CN2" t="s">
        <v>322</v>
      </c>
      <c r="CO2" s="14"/>
      <c r="CP2" s="14"/>
      <c r="CQ2" t="s">
        <v>323</v>
      </c>
      <c r="CR2" s="14"/>
      <c r="CS2" s="14"/>
      <c r="CT2">
        <v>16</v>
      </c>
      <c r="CU2" s="14"/>
      <c r="CV2" s="14"/>
      <c r="CW2" t="s">
        <v>324</v>
      </c>
      <c r="CX2" s="14"/>
      <c r="CY2" s="14"/>
      <c r="CZ2" t="s">
        <v>325</v>
      </c>
      <c r="DA2" s="14"/>
      <c r="DB2" s="14"/>
      <c r="DC2" t="s">
        <v>326</v>
      </c>
      <c r="DD2" s="14"/>
      <c r="DE2" s="14"/>
      <c r="DF2" t="s">
        <v>327</v>
      </c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3">
      <c r="A4" s="12">
        <f>VLOOKUP($C4,[1]MATIERES!$A$2:$K$379,11,0)</f>
        <v>66</v>
      </c>
      <c r="B4" t="s">
        <v>328</v>
      </c>
      <c r="C4" t="s">
        <v>368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(1,'FV3','MATIERE',66,5.2,null,null,now());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(2,'FV3','MATIERE',66,5.2,null,null,now());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(3,'FV3','MATIERE',66,5.2,null,null,now());
</v>
      </c>
      <c r="BP4" t="str">
        <f t="shared" si="0"/>
        <v xml:space="preserve">INSERT INTO SC_SystemeProduits(RefDimension,NomSysteme,typePresta,ligne,Quantite,formule,cte1,DateModif) values (4,'FV3','MATIERE',66,5.2,null,null,now());
</v>
      </c>
      <c r="BS4" t="str">
        <f t="shared" si="0"/>
        <v xml:space="preserve">INSERT INTO SC_SystemeProduits(RefDimension,NomSysteme,typePresta,ligne,Quantite,formule,cte1,DateModif) values (5,'FV3','MATIERE',66,5.2,null,null,now());
</v>
      </c>
      <c r="BV4" t="str">
        <f t="shared" si="0"/>
        <v xml:space="preserve">INSERT INTO SC_SystemeProduits(RefDimension,NomSysteme,typePresta,ligne,Quantite,formule,cte1,DateModif) values (6,'FV3','MATIERE',66,5.2,null,null,now());
</v>
      </c>
      <c r="BY4" t="str">
        <f t="shared" si="0"/>
        <v xml:space="preserve">INSERT INTO SC_SystemeProduits(RefDimension,NomSysteme,typePresta,ligne,Quantite,formule,cte1,DateModif) values (7,'FV3','MATIERE',66,5.2,null,null,now());
</v>
      </c>
      <c r="CB4" t="str">
        <f t="shared" si="0"/>
        <v xml:space="preserve">INSERT INTO SC_SystemeProduits(RefDimension,NomSysteme,typePresta,ligne,Quantite,formule,cte1,DateModif) values (8,'FV3','MATIERE',66,5.2,null,null,now());
</v>
      </c>
      <c r="CE4" t="str">
        <f t="shared" si="0"/>
        <v xml:space="preserve">INSERT INTO SC_SystemeProduits(RefDimension,NomSysteme,typePresta,ligne,Quantite,formule,cte1,DateModif) values (9,'FV3','MATIERE',66,5.2,null,null,now());
</v>
      </c>
      <c r="CH4" t="str">
        <f t="shared" si="0"/>
        <v xml:space="preserve">INSERT INTO SC_SystemeProduits(RefDimension,NomSysteme,typePresta,ligne,Quantite,formule,cte1,DateModif) values (10,'FV3','MATIERE',66,5.2,null,null,now());
</v>
      </c>
      <c r="CK4" t="str">
        <f t="shared" si="0"/>
        <v xml:space="preserve">INSERT INTO SC_SystemeProduits(RefDimension,NomSysteme,typePresta,ligne,Quantite,formule,cte1,DateModif) values (11,'FV3','MATIERE',66,5.2,null,null,now());
</v>
      </c>
      <c r="CN4" t="str">
        <f t="shared" si="0"/>
        <v xml:space="preserve">INSERT INTO SC_SystemeProduits(RefDimension,NomSysteme,typePresta,ligne,Quantite,formule,cte1,DateModif) values (12,'FV3','MATIERE',66,5.2,null,null,now());
</v>
      </c>
      <c r="CQ4" t="str">
        <f t="shared" si="0"/>
        <v xml:space="preserve">INSERT INTO SC_SystemeProduits(RefDimension,NomSysteme,typePresta,ligne,Quantite,formule,cte1,DateModif) values (13,'FV3','MATIERE',66,5.2,null,null,now());
</v>
      </c>
      <c r="CT4" t="str">
        <f t="shared" si="0"/>
        <v xml:space="preserve">INSERT INTO SC_SystemeProduits(RefDimension,NomSysteme,typePresta,ligne,Quantite,formule,cte1,DateModif) values (14,'FV3','MATIERE',66,5.2,null,null,now());
</v>
      </c>
      <c r="CW4" t="str">
        <f t="shared" si="0"/>
        <v xml:space="preserve">INSERT INTO SC_SystemeProduits(RefDimension,NomSysteme,typePresta,ligne,Quantite,formule,cte1,DateModif) values (15,'FV3','MATIERE',66,5.2,null,null,now());
</v>
      </c>
      <c r="CZ4" t="str">
        <f t="shared" si="0"/>
        <v xml:space="preserve">INSERT INTO SC_SystemeProduits(RefDimension,NomSysteme,typePresta,ligne,Quantite,formule,cte1,DateModif) values (16,'FV3','MATIERE',66,5.2,null,null,now());
</v>
      </c>
      <c r="DC4" t="str">
        <f t="shared" si="0"/>
        <v xml:space="preserve">INSERT INTO SC_SystemeProduits(RefDimension,NomSysteme,typePresta,ligne,Quantite,formule,cte1,DateModif) values (17,'FV3','MATIERE',66,5.2,null,null,now());
</v>
      </c>
      <c r="DF4" t="str">
        <f t="shared" si="0"/>
        <v xml:space="preserve">INSERT INTO SC_SystemeProduits(RefDimension,NomSysteme,typePresta,ligne,Quantite,formule,cte1,DateModif) values (18,'FV3','MATIERE',66,5.2,null,null,now());
</v>
      </c>
    </row>
    <row r="5" spans="1:112" x14ac:dyDescent="0.3">
      <c r="A5" s="12">
        <f>VLOOKUP($C5,[1]MATIERES!$A$2:$K$379,11,0)</f>
        <v>65</v>
      </c>
      <c r="B5" t="s">
        <v>328</v>
      </c>
      <c r="C5" t="s">
        <v>377</v>
      </c>
      <c r="D5" t="s">
        <v>47</v>
      </c>
      <c r="E5">
        <v>9.02</v>
      </c>
      <c r="F5" s="14" t="s">
        <v>837</v>
      </c>
      <c r="G5" s="14" t="s">
        <v>825</v>
      </c>
      <c r="H5">
        <v>11</v>
      </c>
      <c r="I5" s="14" t="s">
        <v>837</v>
      </c>
      <c r="J5" s="14" t="s">
        <v>825</v>
      </c>
      <c r="K5">
        <v>13.200000000000001</v>
      </c>
      <c r="L5" s="14" t="s">
        <v>837</v>
      </c>
      <c r="M5" s="14" t="s">
        <v>825</v>
      </c>
      <c r="N5">
        <v>14.3</v>
      </c>
      <c r="O5" s="14" t="s">
        <v>837</v>
      </c>
      <c r="P5" s="14" t="s">
        <v>825</v>
      </c>
      <c r="Q5">
        <v>15.400000000000002</v>
      </c>
      <c r="R5" s="14" t="s">
        <v>837</v>
      </c>
      <c r="S5" s="14" t="s">
        <v>825</v>
      </c>
      <c r="T5">
        <v>16.5</v>
      </c>
      <c r="U5" s="14" t="s">
        <v>837</v>
      </c>
      <c r="V5" s="14" t="s">
        <v>825</v>
      </c>
      <c r="W5">
        <v>17.600000000000001</v>
      </c>
      <c r="X5" s="14" t="s">
        <v>837</v>
      </c>
      <c r="Y5" s="14" t="s">
        <v>825</v>
      </c>
      <c r="Z5">
        <v>18.700000000000003</v>
      </c>
      <c r="AA5" s="14" t="s">
        <v>837</v>
      </c>
      <c r="AB5" s="14" t="s">
        <v>825</v>
      </c>
      <c r="AC5">
        <v>19.8</v>
      </c>
      <c r="AD5" s="14" t="s">
        <v>837</v>
      </c>
      <c r="AE5" s="14" t="s">
        <v>825</v>
      </c>
      <c r="AF5">
        <v>22</v>
      </c>
      <c r="AG5" s="14" t="s">
        <v>837</v>
      </c>
      <c r="AH5" s="14" t="s">
        <v>825</v>
      </c>
      <c r="AI5">
        <v>24.200000000000003</v>
      </c>
      <c r="AJ5" s="14" t="s">
        <v>837</v>
      </c>
      <c r="AK5" s="14" t="s">
        <v>825</v>
      </c>
      <c r="AL5">
        <v>25.3</v>
      </c>
      <c r="AM5" s="14" t="s">
        <v>837</v>
      </c>
      <c r="AN5" s="14" t="s">
        <v>825</v>
      </c>
      <c r="AO5">
        <v>24.200000000000003</v>
      </c>
      <c r="AP5" s="14" t="s">
        <v>837</v>
      </c>
      <c r="AQ5" s="14" t="s">
        <v>825</v>
      </c>
      <c r="AR5">
        <v>26.400000000000002</v>
      </c>
      <c r="AS5" s="14" t="s">
        <v>837</v>
      </c>
      <c r="AT5" s="14" t="s">
        <v>825</v>
      </c>
      <c r="AU5">
        <v>27.500000000000004</v>
      </c>
      <c r="AV5" s="14" t="s">
        <v>837</v>
      </c>
      <c r="AW5" s="14" t="s">
        <v>825</v>
      </c>
      <c r="AX5">
        <v>28.6</v>
      </c>
      <c r="AY5" s="14" t="s">
        <v>837</v>
      </c>
      <c r="AZ5" s="14" t="s">
        <v>825</v>
      </c>
      <c r="BA5">
        <v>30.800000000000004</v>
      </c>
      <c r="BB5" s="14" t="s">
        <v>837</v>
      </c>
      <c r="BC5" s="14" t="s">
        <v>825</v>
      </c>
      <c r="BD5">
        <v>28.6</v>
      </c>
      <c r="BE5" s="14" t="s">
        <v>837</v>
      </c>
      <c r="BF5" s="14" t="s">
        <v>825</v>
      </c>
      <c r="BG5" t="str">
        <f t="shared" ref="BG5:BG23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(1,'FV3','MATIERE',65,null,'1.1*CTE1','PERIMETRE',now());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(2,'FV3','MATIERE',65,null,'1.1*CTE1','PERIMETRE',now());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(3,'FV3','MATIERE',65,null,'1.1*CTE1','PERIMETRE',now());
</v>
      </c>
      <c r="BP5" t="str">
        <f t="shared" si="0"/>
        <v xml:space="preserve">INSERT INTO SC_SystemeProduits(RefDimension,NomSysteme,typePresta,ligne,Quantite,formule,cte1,DateModif) values (4,'FV3','MATIERE',65,null,'1.1*CTE1','PERIMETRE',now());
</v>
      </c>
      <c r="BS5" t="str">
        <f t="shared" si="0"/>
        <v xml:space="preserve">INSERT INTO SC_SystemeProduits(RefDimension,NomSysteme,typePresta,ligne,Quantite,formule,cte1,DateModif) values (5,'FV3','MATIERE',65,null,'1.1*CTE1','PERIMETRE',now());
</v>
      </c>
      <c r="BV5" t="str">
        <f t="shared" si="0"/>
        <v xml:space="preserve">INSERT INTO SC_SystemeProduits(RefDimension,NomSysteme,typePresta,ligne,Quantite,formule,cte1,DateModif) values (6,'FV3','MATIERE',65,null,'1.1*CTE1','PERIMETRE',now());
</v>
      </c>
      <c r="BY5" t="str">
        <f t="shared" si="0"/>
        <v xml:space="preserve">INSERT INTO SC_SystemeProduits(RefDimension,NomSysteme,typePresta,ligne,Quantite,formule,cte1,DateModif) values (7,'FV3','MATIERE',65,null,'1.1*CTE1','PERIMETRE',now());
</v>
      </c>
      <c r="CB5" t="str">
        <f t="shared" si="0"/>
        <v xml:space="preserve">INSERT INTO SC_SystemeProduits(RefDimension,NomSysteme,typePresta,ligne,Quantite,formule,cte1,DateModif) values (8,'FV3','MATIERE',65,null,'1.1*CTE1','PERIMETRE',now());
</v>
      </c>
      <c r="CE5" t="str">
        <f t="shared" si="0"/>
        <v xml:space="preserve">INSERT INTO SC_SystemeProduits(RefDimension,NomSysteme,typePresta,ligne,Quantite,formule,cte1,DateModif) values (9,'FV3','MATIERE',65,null,'1.1*CTE1','PERIMETRE',now());
</v>
      </c>
      <c r="CH5" t="str">
        <f t="shared" si="0"/>
        <v xml:space="preserve">INSERT INTO SC_SystemeProduits(RefDimension,NomSysteme,typePresta,ligne,Quantite,formule,cte1,DateModif) values (10,'FV3','MATIERE',65,null,'1.1*CTE1','PERIMETRE',now());
</v>
      </c>
      <c r="CK5" t="str">
        <f t="shared" si="0"/>
        <v xml:space="preserve">INSERT INTO SC_SystemeProduits(RefDimension,NomSysteme,typePresta,ligne,Quantite,formule,cte1,DateModif) values (11,'FV3','MATIERE',65,null,'1.1*CTE1','PERIMETRE',now());
</v>
      </c>
      <c r="CN5" t="str">
        <f t="shared" si="0"/>
        <v xml:space="preserve">INSERT INTO SC_SystemeProduits(RefDimension,NomSysteme,typePresta,ligne,Quantite,formule,cte1,DateModif) values (12,'FV3','MATIERE',65,null,'1.1*CTE1','PERIMETRE',now());
</v>
      </c>
      <c r="CQ5" t="str">
        <f t="shared" si="0"/>
        <v xml:space="preserve">INSERT INTO SC_SystemeProduits(RefDimension,NomSysteme,typePresta,ligne,Quantite,formule,cte1,DateModif) values (13,'FV3','MATIERE',65,null,'1.1*CTE1','PERIMETRE',now());
</v>
      </c>
      <c r="CT5" t="str">
        <f t="shared" si="0"/>
        <v xml:space="preserve">INSERT INTO SC_SystemeProduits(RefDimension,NomSysteme,typePresta,ligne,Quantite,formule,cte1,DateModif) values (14,'FV3','MATIERE',65,null,'1.1*CTE1','PERIMETRE',now());
</v>
      </c>
      <c r="CW5" t="str">
        <f t="shared" si="0"/>
        <v xml:space="preserve">INSERT INTO SC_SystemeProduits(RefDimension,NomSysteme,typePresta,ligne,Quantite,formule,cte1,DateModif) values (15,'FV3','MATIERE',65,null,'1.1*CTE1','PERIMETRE',now());
</v>
      </c>
      <c r="CZ5" t="str">
        <f t="shared" si="0"/>
        <v xml:space="preserve">INSERT INTO SC_SystemeProduits(RefDimension,NomSysteme,typePresta,ligne,Quantite,formule,cte1,DateModif) values (16,'FV3','MATIERE',65,null,'1.1*CTE1','PERIMETRE',now());
</v>
      </c>
      <c r="DC5" t="str">
        <f t="shared" si="0"/>
        <v xml:space="preserve">INSERT INTO SC_SystemeProduits(RefDimension,NomSysteme,typePresta,ligne,Quantite,formule,cte1,DateModif) values (17,'FV3','MATIERE',65,null,'1.1*CTE1','PERIMETRE',now());
</v>
      </c>
      <c r="DF5" t="str">
        <f t="shared" si="0"/>
        <v xml:space="preserve">INSERT INTO SC_SystemeProduits(RefDimension,NomSysteme,typePresta,ligne,Quantite,formule,cte1,DateModif) values (18,'FV3','MATIERE',65,null,'1.1*CTE1','PERIMETRE',now());
</v>
      </c>
    </row>
    <row r="6" spans="1:112" x14ac:dyDescent="0.3">
      <c r="A6" s="12">
        <f>VLOOKUP($C6,[1]MATIERES!$A$2:$K$379,11,0)</f>
        <v>168</v>
      </c>
      <c r="B6" t="s">
        <v>328</v>
      </c>
      <c r="C6" t="s">
        <v>315</v>
      </c>
      <c r="D6" t="s">
        <v>47</v>
      </c>
      <c r="E6">
        <v>15.743999999999998</v>
      </c>
      <c r="F6" s="14" t="s">
        <v>887</v>
      </c>
      <c r="G6" s="14" t="s">
        <v>825</v>
      </c>
      <c r="H6">
        <v>19.2</v>
      </c>
      <c r="I6" s="14" t="s">
        <v>887</v>
      </c>
      <c r="J6" s="14" t="s">
        <v>825</v>
      </c>
      <c r="K6">
        <v>23.04</v>
      </c>
      <c r="L6" s="14" t="s">
        <v>887</v>
      </c>
      <c r="M6" s="14" t="s">
        <v>825</v>
      </c>
      <c r="N6">
        <v>24.96</v>
      </c>
      <c r="O6" s="14" t="s">
        <v>887</v>
      </c>
      <c r="P6" s="14" t="s">
        <v>825</v>
      </c>
      <c r="Q6">
        <v>26.88</v>
      </c>
      <c r="R6" s="14" t="s">
        <v>887</v>
      </c>
      <c r="S6" s="14" t="s">
        <v>825</v>
      </c>
      <c r="T6">
        <v>28.799999999999997</v>
      </c>
      <c r="U6" s="14" t="s">
        <v>887</v>
      </c>
      <c r="V6" s="14" t="s">
        <v>825</v>
      </c>
      <c r="W6">
        <v>30.72</v>
      </c>
      <c r="X6" s="14" t="s">
        <v>887</v>
      </c>
      <c r="Y6" s="14" t="s">
        <v>825</v>
      </c>
      <c r="Z6">
        <v>32.64</v>
      </c>
      <c r="AA6" s="14" t="s">
        <v>887</v>
      </c>
      <c r="AB6" s="14" t="s">
        <v>825</v>
      </c>
      <c r="AC6">
        <v>34.56</v>
      </c>
      <c r="AD6" s="14" t="s">
        <v>887</v>
      </c>
      <c r="AE6" s="14" t="s">
        <v>825</v>
      </c>
      <c r="AF6">
        <v>38.4</v>
      </c>
      <c r="AG6" s="14" t="s">
        <v>887</v>
      </c>
      <c r="AH6" s="14" t="s">
        <v>825</v>
      </c>
      <c r="AI6">
        <v>42.239999999999995</v>
      </c>
      <c r="AJ6" s="14" t="s">
        <v>887</v>
      </c>
      <c r="AK6" s="14" t="s">
        <v>825</v>
      </c>
      <c r="AL6">
        <v>44.16</v>
      </c>
      <c r="AM6" s="14" t="s">
        <v>887</v>
      </c>
      <c r="AN6" s="14" t="s">
        <v>825</v>
      </c>
      <c r="AO6">
        <v>42.239999999999995</v>
      </c>
      <c r="AP6" s="14" t="s">
        <v>887</v>
      </c>
      <c r="AQ6" s="14" t="s">
        <v>825</v>
      </c>
      <c r="AR6">
        <v>46.08</v>
      </c>
      <c r="AS6" s="14" t="s">
        <v>887</v>
      </c>
      <c r="AT6" s="14" t="s">
        <v>825</v>
      </c>
      <c r="AU6">
        <v>48</v>
      </c>
      <c r="AV6" s="14" t="s">
        <v>887</v>
      </c>
      <c r="AW6" s="14" t="s">
        <v>825</v>
      </c>
      <c r="AX6">
        <v>49.92</v>
      </c>
      <c r="AY6" s="14" t="s">
        <v>887</v>
      </c>
      <c r="AZ6" s="14" t="s">
        <v>825</v>
      </c>
      <c r="BA6">
        <v>53.76</v>
      </c>
      <c r="BB6" s="14" t="s">
        <v>887</v>
      </c>
      <c r="BC6" s="14" t="s">
        <v>825</v>
      </c>
      <c r="BD6">
        <v>49.92</v>
      </c>
      <c r="BE6" s="14" t="s">
        <v>887</v>
      </c>
      <c r="BF6" s="14" t="s">
        <v>825</v>
      </c>
      <c r="BG6" t="str">
        <f t="shared" si="1"/>
        <v xml:space="preserve">INSERT INTO SC_SystemeProduits(RefDimension,NomSysteme,typePresta,ligne,Quantite,formule,cte1,DateModif) values (1,'FV3','MATIERE',168,null,'1.92*CTE1','PERIMETRE',now());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(2,'FV3','MATIERE',168,null,'1.92*CTE1','PERIMETRE',now());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(3,'FV3','MATIERE',168,null,'1.92*CTE1','PERIMETRE',now());
</v>
      </c>
      <c r="BP6" t="str">
        <f t="shared" si="0"/>
        <v xml:space="preserve">INSERT INTO SC_SystemeProduits(RefDimension,NomSysteme,typePresta,ligne,Quantite,formule,cte1,DateModif) values (4,'FV3','MATIERE',168,null,'1.92*CTE1','PERIMETRE',now());
</v>
      </c>
      <c r="BS6" t="str">
        <f t="shared" si="0"/>
        <v xml:space="preserve">INSERT INTO SC_SystemeProduits(RefDimension,NomSysteme,typePresta,ligne,Quantite,formule,cte1,DateModif) values (5,'FV3','MATIERE',168,null,'1.92*CTE1','PERIMETRE',now());
</v>
      </c>
      <c r="BV6" t="str">
        <f t="shared" si="0"/>
        <v xml:space="preserve">INSERT INTO SC_SystemeProduits(RefDimension,NomSysteme,typePresta,ligne,Quantite,formule,cte1,DateModif) values (6,'FV3','MATIERE',168,null,'1.92*CTE1','PERIMETRE',now());
</v>
      </c>
      <c r="BY6" t="str">
        <f t="shared" si="0"/>
        <v xml:space="preserve">INSERT INTO SC_SystemeProduits(RefDimension,NomSysteme,typePresta,ligne,Quantite,formule,cte1,DateModif) values (7,'FV3','MATIERE',168,null,'1.92*CTE1','PERIMETRE',now());
</v>
      </c>
      <c r="CB6" t="str">
        <f t="shared" si="0"/>
        <v xml:space="preserve">INSERT INTO SC_SystemeProduits(RefDimension,NomSysteme,typePresta,ligne,Quantite,formule,cte1,DateModif) values (8,'FV3','MATIERE',168,null,'1.92*CTE1','PERIMETRE',now());
</v>
      </c>
      <c r="CE6" t="str">
        <f t="shared" si="0"/>
        <v xml:space="preserve">INSERT INTO SC_SystemeProduits(RefDimension,NomSysteme,typePresta,ligne,Quantite,formule,cte1,DateModif) values (9,'FV3','MATIERE',168,null,'1.92*CTE1','PERIMETRE',now());
</v>
      </c>
      <c r="CH6" t="str">
        <f t="shared" si="0"/>
        <v xml:space="preserve">INSERT INTO SC_SystemeProduits(RefDimension,NomSysteme,typePresta,ligne,Quantite,formule,cte1,DateModif) values (10,'FV3','MATIERE',168,null,'1.92*CTE1','PERIMETRE',now());
</v>
      </c>
      <c r="CK6" t="str">
        <f t="shared" si="0"/>
        <v xml:space="preserve">INSERT INTO SC_SystemeProduits(RefDimension,NomSysteme,typePresta,ligne,Quantite,formule,cte1,DateModif) values (11,'FV3','MATIERE',168,null,'1.92*CTE1','PERIMETRE',now());
</v>
      </c>
      <c r="CN6" t="str">
        <f t="shared" si="0"/>
        <v xml:space="preserve">INSERT INTO SC_SystemeProduits(RefDimension,NomSysteme,typePresta,ligne,Quantite,formule,cte1,DateModif) values (12,'FV3','MATIERE',168,null,'1.92*CTE1','PERIMETRE',now());
</v>
      </c>
      <c r="CQ6" t="str">
        <f t="shared" si="0"/>
        <v xml:space="preserve">INSERT INTO SC_SystemeProduits(RefDimension,NomSysteme,typePresta,ligne,Quantite,formule,cte1,DateModif) values (13,'FV3','MATIERE',168,null,'1.92*CTE1','PERIMETRE',now());
</v>
      </c>
      <c r="CT6" t="str">
        <f t="shared" si="0"/>
        <v xml:space="preserve">INSERT INTO SC_SystemeProduits(RefDimension,NomSysteme,typePresta,ligne,Quantite,formule,cte1,DateModif) values (14,'FV3','MATIERE',168,null,'1.92*CTE1','PERIMETRE',now());
</v>
      </c>
      <c r="CW6" t="str">
        <f t="shared" si="0"/>
        <v xml:space="preserve">INSERT INTO SC_SystemeProduits(RefDimension,NomSysteme,typePresta,ligne,Quantite,formule,cte1,DateModif) values (15,'FV3','MATIERE',168,null,'1.92*CTE1','PERIMETRE',now());
</v>
      </c>
      <c r="CZ6" t="str">
        <f t="shared" si="0"/>
        <v xml:space="preserve">INSERT INTO SC_SystemeProduits(RefDimension,NomSysteme,typePresta,ligne,Quantite,formule,cte1,DateModif) values (16,'FV3','MATIERE',168,null,'1.92*CTE1','PERIMETRE',now());
</v>
      </c>
      <c r="DC6" t="str">
        <f t="shared" si="0"/>
        <v xml:space="preserve">INSERT INTO SC_SystemeProduits(RefDimension,NomSysteme,typePresta,ligne,Quantite,formule,cte1,DateModif) values (17,'FV3','MATIERE',168,null,'1.92*CTE1','PERIMETRE',now());
</v>
      </c>
      <c r="DF6" t="str">
        <f t="shared" si="0"/>
        <v xml:space="preserve">INSERT INTO SC_SystemeProduits(RefDimension,NomSysteme,typePresta,ligne,Quantite,formule,cte1,DateModif) values (18,'FV3','MATIERE',168,null,'1.92*CTE1','PERIMETRE',now());
</v>
      </c>
    </row>
    <row r="7" spans="1:112" x14ac:dyDescent="0.3">
      <c r="A7" s="12">
        <f>VLOOKUP($C7,[1]MATIERES!$A$2:$K$379,11,0)</f>
        <v>300</v>
      </c>
      <c r="B7" t="s">
        <v>328</v>
      </c>
      <c r="C7" t="s">
        <v>378</v>
      </c>
      <c r="D7" t="s">
        <v>8</v>
      </c>
      <c r="E7">
        <v>12</v>
      </c>
      <c r="H7">
        <v>12</v>
      </c>
      <c r="K7">
        <v>12</v>
      </c>
      <c r="N7">
        <v>12</v>
      </c>
      <c r="Q7">
        <v>12</v>
      </c>
      <c r="T7">
        <v>12</v>
      </c>
      <c r="W7">
        <v>12</v>
      </c>
      <c r="Z7">
        <v>12</v>
      </c>
      <c r="AC7">
        <v>12</v>
      </c>
      <c r="AF7">
        <v>12</v>
      </c>
      <c r="AI7">
        <v>12</v>
      </c>
      <c r="AL7">
        <v>12</v>
      </c>
      <c r="AO7">
        <v>12</v>
      </c>
      <c r="AR7">
        <v>12</v>
      </c>
      <c r="AU7">
        <v>12</v>
      </c>
      <c r="AX7">
        <v>12</v>
      </c>
      <c r="BA7">
        <v>12</v>
      </c>
      <c r="BD7">
        <v>12</v>
      </c>
      <c r="BG7" t="str">
        <f t="shared" si="1"/>
        <v xml:space="preserve">INSERT INTO SC_SystemeProduits(RefDimension,NomSysteme,typePresta,ligne,Quantite,formule,cte1,DateModif) values (1,'FV3','MATIERE',300,12,null,null,now());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(2,'FV3','MATIERE',300,12,null,null,now());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(3,'FV3','MATIERE',300,12,null,null,now());
</v>
      </c>
      <c r="BP7" t="str">
        <f t="shared" si="0"/>
        <v xml:space="preserve">INSERT INTO SC_SystemeProduits(RefDimension,NomSysteme,typePresta,ligne,Quantite,formule,cte1,DateModif) values (4,'FV3','MATIERE',300,12,null,null,now());
</v>
      </c>
      <c r="BS7" t="str">
        <f t="shared" si="0"/>
        <v xml:space="preserve">INSERT INTO SC_SystemeProduits(RefDimension,NomSysteme,typePresta,ligne,Quantite,formule,cte1,DateModif) values (5,'FV3','MATIERE',300,12,null,null,now());
</v>
      </c>
      <c r="BV7" t="str">
        <f t="shared" si="0"/>
        <v xml:space="preserve">INSERT INTO SC_SystemeProduits(RefDimension,NomSysteme,typePresta,ligne,Quantite,formule,cte1,DateModif) values (6,'FV3','MATIERE',300,12,null,null,now());
</v>
      </c>
      <c r="BY7" t="str">
        <f t="shared" si="0"/>
        <v xml:space="preserve">INSERT INTO SC_SystemeProduits(RefDimension,NomSysteme,typePresta,ligne,Quantite,formule,cte1,DateModif) values (7,'FV3','MATIERE',300,12,null,null,now());
</v>
      </c>
      <c r="CB7" t="str">
        <f t="shared" si="0"/>
        <v xml:space="preserve">INSERT INTO SC_SystemeProduits(RefDimension,NomSysteme,typePresta,ligne,Quantite,formule,cte1,DateModif) values (8,'FV3','MATIERE',300,12,null,null,now());
</v>
      </c>
      <c r="CE7" t="str">
        <f t="shared" si="0"/>
        <v xml:space="preserve">INSERT INTO SC_SystemeProduits(RefDimension,NomSysteme,typePresta,ligne,Quantite,formule,cte1,DateModif) values (9,'FV3','MATIERE',300,12,null,null,now());
</v>
      </c>
      <c r="CH7" t="str">
        <f t="shared" si="0"/>
        <v xml:space="preserve">INSERT INTO SC_SystemeProduits(RefDimension,NomSysteme,typePresta,ligne,Quantite,formule,cte1,DateModif) values (10,'FV3','MATIERE',300,12,null,null,now());
</v>
      </c>
      <c r="CK7" t="str">
        <f t="shared" si="0"/>
        <v xml:space="preserve">INSERT INTO SC_SystemeProduits(RefDimension,NomSysteme,typePresta,ligne,Quantite,formule,cte1,DateModif) values (11,'FV3','MATIERE',300,12,null,null,now());
</v>
      </c>
      <c r="CN7" t="str">
        <f t="shared" si="0"/>
        <v xml:space="preserve">INSERT INTO SC_SystemeProduits(RefDimension,NomSysteme,typePresta,ligne,Quantite,formule,cte1,DateModif) values (12,'FV3','MATIERE',300,12,null,null,now());
</v>
      </c>
      <c r="CQ7" t="str">
        <f t="shared" si="0"/>
        <v xml:space="preserve">INSERT INTO SC_SystemeProduits(RefDimension,NomSysteme,typePresta,ligne,Quantite,formule,cte1,DateModif) values (13,'FV3','MATIERE',300,12,null,null,now());
</v>
      </c>
      <c r="CT7" t="str">
        <f t="shared" si="0"/>
        <v xml:space="preserve">INSERT INTO SC_SystemeProduits(RefDimension,NomSysteme,typePresta,ligne,Quantite,formule,cte1,DateModif) values (14,'FV3','MATIERE',300,12,null,null,now());
</v>
      </c>
      <c r="CW7" t="str">
        <f t="shared" si="0"/>
        <v xml:space="preserve">INSERT INTO SC_SystemeProduits(RefDimension,NomSysteme,typePresta,ligne,Quantite,formule,cte1,DateModif) values (15,'FV3','MATIERE',300,12,null,null,now());
</v>
      </c>
      <c r="CZ7" t="str">
        <f t="shared" si="0"/>
        <v xml:space="preserve">INSERT INTO SC_SystemeProduits(RefDimension,NomSysteme,typePresta,ligne,Quantite,formule,cte1,DateModif) values (16,'FV3','MATIERE',300,12,null,null,now());
</v>
      </c>
      <c r="DC7" t="str">
        <f t="shared" si="0"/>
        <v xml:space="preserve">INSERT INTO SC_SystemeProduits(RefDimension,NomSysteme,typePresta,ligne,Quantite,formule,cte1,DateModif) values (17,'FV3','MATIERE',300,12,null,null,now());
</v>
      </c>
      <c r="DF7" t="str">
        <f t="shared" si="0"/>
        <v xml:space="preserve">INSERT INTO SC_SystemeProduits(RefDimension,NomSysteme,typePresta,ligne,Quantite,formule,cte1,DateModif) values (18,'FV3','MATIERE',300,12,null,null,now());
</v>
      </c>
    </row>
    <row r="8" spans="1:112" x14ac:dyDescent="0.3">
      <c r="A8" s="12">
        <f>VLOOKUP($C8,[1]MATIERES!$A$2:$K$379,11,0)</f>
        <v>297</v>
      </c>
      <c r="B8" t="s">
        <v>328</v>
      </c>
      <c r="C8" t="s">
        <v>379</v>
      </c>
      <c r="D8" t="s">
        <v>8</v>
      </c>
      <c r="E8">
        <v>62.975999999999992</v>
      </c>
      <c r="F8" s="14" t="s">
        <v>888</v>
      </c>
      <c r="G8" s="14" t="s">
        <v>825</v>
      </c>
      <c r="H8">
        <v>76.8</v>
      </c>
      <c r="I8" s="14" t="s">
        <v>888</v>
      </c>
      <c r="J8" s="14" t="s">
        <v>825</v>
      </c>
      <c r="K8">
        <v>92.16</v>
      </c>
      <c r="L8" s="14" t="s">
        <v>888</v>
      </c>
      <c r="M8" s="14" t="s">
        <v>825</v>
      </c>
      <c r="N8">
        <v>99.84</v>
      </c>
      <c r="O8" s="14" t="s">
        <v>888</v>
      </c>
      <c r="P8" s="14" t="s">
        <v>825</v>
      </c>
      <c r="Q8">
        <v>107.52</v>
      </c>
      <c r="R8" s="14" t="s">
        <v>888</v>
      </c>
      <c r="S8" s="14" t="s">
        <v>825</v>
      </c>
      <c r="T8">
        <v>115.19999999999999</v>
      </c>
      <c r="U8" s="14" t="s">
        <v>888</v>
      </c>
      <c r="V8" s="14" t="s">
        <v>825</v>
      </c>
      <c r="W8">
        <v>122.88</v>
      </c>
      <c r="X8" s="14" t="s">
        <v>888</v>
      </c>
      <c r="Y8" s="14" t="s">
        <v>825</v>
      </c>
      <c r="Z8">
        <v>130.56</v>
      </c>
      <c r="AA8" s="14" t="s">
        <v>888</v>
      </c>
      <c r="AB8" s="14" t="s">
        <v>825</v>
      </c>
      <c r="AC8">
        <v>138.24</v>
      </c>
      <c r="AD8" s="14" t="s">
        <v>888</v>
      </c>
      <c r="AE8" s="14" t="s">
        <v>825</v>
      </c>
      <c r="AF8">
        <v>153.6</v>
      </c>
      <c r="AG8" s="14" t="s">
        <v>888</v>
      </c>
      <c r="AH8" s="14" t="s">
        <v>825</v>
      </c>
      <c r="AI8">
        <v>168.95999999999998</v>
      </c>
      <c r="AJ8" s="14" t="s">
        <v>888</v>
      </c>
      <c r="AK8" s="14" t="s">
        <v>825</v>
      </c>
      <c r="AL8">
        <v>176.64</v>
      </c>
      <c r="AM8" s="14" t="s">
        <v>888</v>
      </c>
      <c r="AN8" s="14" t="s">
        <v>825</v>
      </c>
      <c r="AO8">
        <v>168.95999999999998</v>
      </c>
      <c r="AP8" s="14" t="s">
        <v>888</v>
      </c>
      <c r="AQ8" s="14" t="s">
        <v>825</v>
      </c>
      <c r="AR8">
        <v>184.32</v>
      </c>
      <c r="AS8" s="14" t="s">
        <v>888</v>
      </c>
      <c r="AT8" s="14" t="s">
        <v>825</v>
      </c>
      <c r="AU8">
        <v>192</v>
      </c>
      <c r="AV8" s="14" t="s">
        <v>888</v>
      </c>
      <c r="AW8" s="14" t="s">
        <v>825</v>
      </c>
      <c r="AX8">
        <v>199.68</v>
      </c>
      <c r="AY8" s="14" t="s">
        <v>888</v>
      </c>
      <c r="AZ8" s="14" t="s">
        <v>825</v>
      </c>
      <c r="BA8">
        <v>215.04</v>
      </c>
      <c r="BB8" s="14" t="s">
        <v>888</v>
      </c>
      <c r="BC8" s="14" t="s">
        <v>825</v>
      </c>
      <c r="BD8">
        <v>199.68</v>
      </c>
      <c r="BE8" s="14" t="s">
        <v>888</v>
      </c>
      <c r="BF8" s="14" t="s">
        <v>825</v>
      </c>
      <c r="BG8" t="str">
        <f t="shared" si="1"/>
        <v xml:space="preserve">INSERT INTO SC_SystemeProduits(RefDimension,NomSysteme,typePresta,ligne,Quantite,formule,cte1,DateModif) values (1,'FV3','MATIERE',297,null,'1.92*4*CTE1','PERIMETRE',now());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(2,'FV3','MATIERE',297,null,'1.92*4*CTE1','PERIMETRE',now());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(3,'FV3','MATIERE',297,null,'1.92*4*CTE1','PERIMETRE',now());
</v>
      </c>
      <c r="BP8" t="str">
        <f t="shared" si="0"/>
        <v xml:space="preserve">INSERT INTO SC_SystemeProduits(RefDimension,NomSysteme,typePresta,ligne,Quantite,formule,cte1,DateModif) values (4,'FV3','MATIERE',297,null,'1.92*4*CTE1','PERIMETRE',now());
</v>
      </c>
      <c r="BS8" t="str">
        <f t="shared" si="0"/>
        <v xml:space="preserve">INSERT INTO SC_SystemeProduits(RefDimension,NomSysteme,typePresta,ligne,Quantite,formule,cte1,DateModif) values (5,'FV3','MATIERE',297,null,'1.92*4*CTE1','PERIMETRE',now());
</v>
      </c>
      <c r="BV8" t="str">
        <f t="shared" si="0"/>
        <v xml:space="preserve">INSERT INTO SC_SystemeProduits(RefDimension,NomSysteme,typePresta,ligne,Quantite,formule,cte1,DateModif) values (6,'FV3','MATIERE',297,null,'1.92*4*CTE1','PERIMETRE',now());
</v>
      </c>
      <c r="BY8" t="str">
        <f t="shared" si="0"/>
        <v xml:space="preserve">INSERT INTO SC_SystemeProduits(RefDimension,NomSysteme,typePresta,ligne,Quantite,formule,cte1,DateModif) values (7,'FV3','MATIERE',297,null,'1.92*4*CTE1','PERIMETRE',now());
</v>
      </c>
      <c r="CB8" t="str">
        <f t="shared" si="0"/>
        <v xml:space="preserve">INSERT INTO SC_SystemeProduits(RefDimension,NomSysteme,typePresta,ligne,Quantite,formule,cte1,DateModif) values (8,'FV3','MATIERE',297,null,'1.92*4*CTE1','PERIMETRE',now());
</v>
      </c>
      <c r="CE8" t="str">
        <f t="shared" si="0"/>
        <v xml:space="preserve">INSERT INTO SC_SystemeProduits(RefDimension,NomSysteme,typePresta,ligne,Quantite,formule,cte1,DateModif) values (9,'FV3','MATIERE',297,null,'1.92*4*CTE1','PERIMETRE',now());
</v>
      </c>
      <c r="CH8" t="str">
        <f t="shared" si="0"/>
        <v xml:space="preserve">INSERT INTO SC_SystemeProduits(RefDimension,NomSysteme,typePresta,ligne,Quantite,formule,cte1,DateModif) values (10,'FV3','MATIERE',297,null,'1.92*4*CTE1','PERIMETRE',now());
</v>
      </c>
      <c r="CK8" t="str">
        <f t="shared" si="0"/>
        <v xml:space="preserve">INSERT INTO SC_SystemeProduits(RefDimension,NomSysteme,typePresta,ligne,Quantite,formule,cte1,DateModif) values (11,'FV3','MATIERE',297,null,'1.92*4*CTE1','PERIMETRE',now());
</v>
      </c>
      <c r="CN8" t="str">
        <f t="shared" si="0"/>
        <v xml:space="preserve">INSERT INTO SC_SystemeProduits(RefDimension,NomSysteme,typePresta,ligne,Quantite,formule,cte1,DateModif) values (12,'FV3','MATIERE',297,null,'1.92*4*CTE1','PERIMETRE',now());
</v>
      </c>
      <c r="CQ8" t="str">
        <f t="shared" si="0"/>
        <v xml:space="preserve">INSERT INTO SC_SystemeProduits(RefDimension,NomSysteme,typePresta,ligne,Quantite,formule,cte1,DateModif) values (13,'FV3','MATIERE',297,null,'1.92*4*CTE1','PERIMETRE',now());
</v>
      </c>
      <c r="CT8" t="str">
        <f t="shared" si="0"/>
        <v xml:space="preserve">INSERT INTO SC_SystemeProduits(RefDimension,NomSysteme,typePresta,ligne,Quantite,formule,cte1,DateModif) values (14,'FV3','MATIERE',297,null,'1.92*4*CTE1','PERIMETRE',now());
</v>
      </c>
      <c r="CW8" t="str">
        <f t="shared" si="0"/>
        <v xml:space="preserve">INSERT INTO SC_SystemeProduits(RefDimension,NomSysteme,typePresta,ligne,Quantite,formule,cte1,DateModif) values (15,'FV3','MATIERE',297,null,'1.92*4*CTE1','PERIMETRE',now());
</v>
      </c>
      <c r="CZ8" t="str">
        <f t="shared" si="0"/>
        <v xml:space="preserve">INSERT INTO SC_SystemeProduits(RefDimension,NomSysteme,typePresta,ligne,Quantite,formule,cte1,DateModif) values (16,'FV3','MATIERE',297,null,'1.92*4*CTE1','PERIMETRE',now());
</v>
      </c>
      <c r="DC8" t="str">
        <f t="shared" si="0"/>
        <v xml:space="preserve">INSERT INTO SC_SystemeProduits(RefDimension,NomSysteme,typePresta,ligne,Quantite,formule,cte1,DateModif) values (17,'FV3','MATIERE',297,null,'1.92*4*CTE1','PERIMETRE',now());
</v>
      </c>
      <c r="DF8" t="str">
        <f t="shared" si="0"/>
        <v xml:space="preserve">INSERT INTO SC_SystemeProduits(RefDimension,NomSysteme,typePresta,ligne,Quantite,formule,cte1,DateModif) values (18,'FV3','MATIERE',297,null,'1.92*4*CTE1','PERIMETRE',now());
</v>
      </c>
    </row>
    <row r="9" spans="1:112" x14ac:dyDescent="0.3">
      <c r="D9" t="s">
        <v>319</v>
      </c>
      <c r="BG9" t="str">
        <f t="shared" si="1"/>
        <v/>
      </c>
      <c r="BH9"/>
      <c r="BI9"/>
      <c r="BJ9" t="str">
        <f t="shared" ref="BJ9:BJ23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K9"/>
      <c r="BL9"/>
      <c r="BM9" t="str">
        <f t="shared" ref="BM9:BM23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3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3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3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23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3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3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3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3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3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3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3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3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3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3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3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BG10" t="str">
        <f t="shared" si="1"/>
        <v/>
      </c>
      <c r="BH10"/>
      <c r="BI10"/>
      <c r="BJ10" t="str">
        <f t="shared" si="2"/>
        <v/>
      </c>
      <c r="BK10"/>
      <c r="BL10"/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VLOOKUP($C11,[1]ATELIER!$A$2:$K$291,11,0)</f>
        <v>14</v>
      </c>
      <c r="B11" t="s">
        <v>331</v>
      </c>
      <c r="C11" t="s">
        <v>35</v>
      </c>
      <c r="D11" t="s">
        <v>8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1"/>
        <v xml:space="preserve">INSERT INTO SC_SystemeProduits(RefDimension,NomSysteme,typePresta,ligne,Quantite,formule,cte1,DateModif) values (1,'FV3','MOA',14,4,null,null,now());
</v>
      </c>
      <c r="BH11"/>
      <c r="BI11"/>
      <c r="BJ11" t="str">
        <f t="shared" si="2"/>
        <v xml:space="preserve">INSERT INTO SC_SystemeProduits(RefDimension,NomSysteme,typePresta,ligne,Quantite,formule,cte1,DateModif) values (2,'FV3','MOA',14,4,null,null,now());
</v>
      </c>
      <c r="BK11"/>
      <c r="BL11"/>
      <c r="BM11" t="str">
        <f t="shared" si="3"/>
        <v xml:space="preserve">INSERT INTO SC_SystemeProduits(RefDimension,NomSysteme,typePresta,ligne,Quantite,formule,cte1,DateModif) values (3,'FV3','MOA',14,4,null,null,now());
</v>
      </c>
      <c r="BP11" t="str">
        <f t="shared" si="4"/>
        <v xml:space="preserve">INSERT INTO SC_SystemeProduits(RefDimension,NomSysteme,typePresta,ligne,Quantite,formule,cte1,DateModif) values (4,'FV3','MOA',14,4,null,null,now());
</v>
      </c>
      <c r="BS11" t="str">
        <f t="shared" si="5"/>
        <v xml:space="preserve">INSERT INTO SC_SystemeProduits(RefDimension,NomSysteme,typePresta,ligne,Quantite,formule,cte1,DateModif) values (5,'FV3','MOA',14,4,null,null,now());
</v>
      </c>
      <c r="BV11" t="str">
        <f t="shared" si="6"/>
        <v xml:space="preserve">INSERT INTO SC_SystemeProduits(RefDimension,NomSysteme,typePresta,ligne,Quantite,formule,cte1,DateModif) values (6,'FV3','MOA',14,4,null,null,now());
</v>
      </c>
      <c r="BY11" t="str">
        <f t="shared" si="7"/>
        <v xml:space="preserve">INSERT INTO SC_SystemeProduits(RefDimension,NomSysteme,typePresta,ligne,Quantite,formule,cte1,DateModif) values (7,'FV3','MOA',14,4,null,null,now());
</v>
      </c>
      <c r="CB11" t="str">
        <f t="shared" si="8"/>
        <v xml:space="preserve">INSERT INTO SC_SystemeProduits(RefDimension,NomSysteme,typePresta,ligne,Quantite,formule,cte1,DateModif) values (8,'FV3','MOA',14,4,null,null,now());
</v>
      </c>
      <c r="CE11" t="str">
        <f t="shared" si="9"/>
        <v xml:space="preserve">INSERT INTO SC_SystemeProduits(RefDimension,NomSysteme,typePresta,ligne,Quantite,formule,cte1,DateModif) values (9,'FV3','MOA',14,4,null,null,now());
</v>
      </c>
      <c r="CH11" t="str">
        <f t="shared" si="10"/>
        <v xml:space="preserve">INSERT INTO SC_SystemeProduits(RefDimension,NomSysteme,typePresta,ligne,Quantite,formule,cte1,DateModif) values (10,'FV3','MOA',14,4,null,null,now());
</v>
      </c>
      <c r="CK11" t="str">
        <f t="shared" si="11"/>
        <v xml:space="preserve">INSERT INTO SC_SystemeProduits(RefDimension,NomSysteme,typePresta,ligne,Quantite,formule,cte1,DateModif) values (11,'FV3','MOA',14,4,null,null,now());
</v>
      </c>
      <c r="CN11" t="str">
        <f t="shared" si="12"/>
        <v xml:space="preserve">INSERT INTO SC_SystemeProduits(RefDimension,NomSysteme,typePresta,ligne,Quantite,formule,cte1,DateModif) values (12,'FV3','MOA',14,4,null,null,now());
</v>
      </c>
      <c r="CQ11" t="str">
        <f t="shared" si="13"/>
        <v xml:space="preserve">INSERT INTO SC_SystemeProduits(RefDimension,NomSysteme,typePresta,ligne,Quantite,formule,cte1,DateModif) values (13,'FV3','MOA',14,4,null,null,now());
</v>
      </c>
      <c r="CT11" t="str">
        <f t="shared" si="14"/>
        <v xml:space="preserve">INSERT INTO SC_SystemeProduits(RefDimension,NomSysteme,typePresta,ligne,Quantite,formule,cte1,DateModif) values (14,'FV3','MOA',14,4,null,null,now());
</v>
      </c>
      <c r="CW11" t="str">
        <f t="shared" si="15"/>
        <v xml:space="preserve">INSERT INTO SC_SystemeProduits(RefDimension,NomSysteme,typePresta,ligne,Quantite,formule,cte1,DateModif) values (15,'FV3','MOA',14,4,null,null,now());
</v>
      </c>
      <c r="CZ11" t="str">
        <f t="shared" si="16"/>
        <v xml:space="preserve">INSERT INTO SC_SystemeProduits(RefDimension,NomSysteme,typePresta,ligne,Quantite,formule,cte1,DateModif) values (16,'FV3','MOA',14,4,null,null,now());
</v>
      </c>
      <c r="DC11" t="str">
        <f t="shared" si="17"/>
        <v xml:space="preserve">INSERT INTO SC_SystemeProduits(RefDimension,NomSysteme,typePresta,ligne,Quantite,formule,cte1,DateModif) values (17,'FV3','MOA',14,4,null,null,now());
</v>
      </c>
      <c r="DF11" t="str">
        <f t="shared" si="18"/>
        <v xml:space="preserve">INSERT INTO SC_SystemeProduits(RefDimension,NomSysteme,typePresta,ligne,Quantite,formule,cte1,DateModif) values (18,'FV3','MOA',14,4,null,null,now());
</v>
      </c>
    </row>
    <row r="12" spans="1:112" x14ac:dyDescent="0.3">
      <c r="A12" s="12">
        <f>VLOOKUP($C12,[1]ATELIER!$A$2:$K$291,11,0)</f>
        <v>16</v>
      </c>
      <c r="B12" t="s">
        <v>331</v>
      </c>
      <c r="C12" t="s">
        <v>37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1"/>
        <v xml:space="preserve">INSERT INTO SC_SystemeProduits(RefDimension,NomSysteme,typePresta,ligne,Quantite,formule,cte1,DateModif) values (1,'FV3','MOA',16,4,null,null,now());
</v>
      </c>
      <c r="BH12"/>
      <c r="BI12"/>
      <c r="BJ12" t="str">
        <f t="shared" si="2"/>
        <v xml:space="preserve">INSERT INTO SC_SystemeProduits(RefDimension,NomSysteme,typePresta,ligne,Quantite,formule,cte1,DateModif) values (2,'FV3','MOA',16,4,null,null,now());
</v>
      </c>
      <c r="BK12"/>
      <c r="BL12"/>
      <c r="BM12" t="str">
        <f t="shared" si="3"/>
        <v xml:space="preserve">INSERT INTO SC_SystemeProduits(RefDimension,NomSysteme,typePresta,ligne,Quantite,formule,cte1,DateModif) values (3,'FV3','MOA',16,4,null,null,now());
</v>
      </c>
      <c r="BP12" t="str">
        <f t="shared" si="4"/>
        <v xml:space="preserve">INSERT INTO SC_SystemeProduits(RefDimension,NomSysteme,typePresta,ligne,Quantite,formule,cte1,DateModif) values (4,'FV3','MOA',16,4,null,null,now());
</v>
      </c>
      <c r="BS12" t="str">
        <f t="shared" si="5"/>
        <v xml:space="preserve">INSERT INTO SC_SystemeProduits(RefDimension,NomSysteme,typePresta,ligne,Quantite,formule,cte1,DateModif) values (5,'FV3','MOA',16,4,null,null,now());
</v>
      </c>
      <c r="BV12" t="str">
        <f t="shared" si="6"/>
        <v xml:space="preserve">INSERT INTO SC_SystemeProduits(RefDimension,NomSysteme,typePresta,ligne,Quantite,formule,cte1,DateModif) values (6,'FV3','MOA',16,4,null,null,now());
</v>
      </c>
      <c r="BY12" t="str">
        <f t="shared" si="7"/>
        <v xml:space="preserve">INSERT INTO SC_SystemeProduits(RefDimension,NomSysteme,typePresta,ligne,Quantite,formule,cte1,DateModif) values (7,'FV3','MOA',16,4,null,null,now());
</v>
      </c>
      <c r="CB12" t="str">
        <f t="shared" si="8"/>
        <v xml:space="preserve">INSERT INTO SC_SystemeProduits(RefDimension,NomSysteme,typePresta,ligne,Quantite,formule,cte1,DateModif) values (8,'FV3','MOA',16,4,null,null,now());
</v>
      </c>
      <c r="CE12" t="str">
        <f t="shared" si="9"/>
        <v xml:space="preserve">INSERT INTO SC_SystemeProduits(RefDimension,NomSysteme,typePresta,ligne,Quantite,formule,cte1,DateModif) values (9,'FV3','MOA',16,4,null,null,now());
</v>
      </c>
      <c r="CH12" t="str">
        <f t="shared" si="10"/>
        <v xml:space="preserve">INSERT INTO SC_SystemeProduits(RefDimension,NomSysteme,typePresta,ligne,Quantite,formule,cte1,DateModif) values (10,'FV3','MOA',16,4,null,null,now());
</v>
      </c>
      <c r="CK12" t="str">
        <f t="shared" si="11"/>
        <v xml:space="preserve">INSERT INTO SC_SystemeProduits(RefDimension,NomSysteme,typePresta,ligne,Quantite,formule,cte1,DateModif) values (11,'FV3','MOA',16,4,null,null,now());
</v>
      </c>
      <c r="CN12" t="str">
        <f t="shared" si="12"/>
        <v xml:space="preserve">INSERT INTO SC_SystemeProduits(RefDimension,NomSysteme,typePresta,ligne,Quantite,formule,cte1,DateModif) values (12,'FV3','MOA',16,4,null,null,now());
</v>
      </c>
      <c r="CQ12" t="str">
        <f t="shared" si="13"/>
        <v xml:space="preserve">INSERT INTO SC_SystemeProduits(RefDimension,NomSysteme,typePresta,ligne,Quantite,formule,cte1,DateModif) values (13,'FV3','MOA',16,4,null,null,now());
</v>
      </c>
      <c r="CT12" t="str">
        <f t="shared" si="14"/>
        <v xml:space="preserve">INSERT INTO SC_SystemeProduits(RefDimension,NomSysteme,typePresta,ligne,Quantite,formule,cte1,DateModif) values (14,'FV3','MOA',16,4,null,null,now());
</v>
      </c>
      <c r="CW12" t="str">
        <f t="shared" si="15"/>
        <v xml:space="preserve">INSERT INTO SC_SystemeProduits(RefDimension,NomSysteme,typePresta,ligne,Quantite,formule,cte1,DateModif) values (15,'FV3','MOA',16,4,null,null,now());
</v>
      </c>
      <c r="CZ12" t="str">
        <f t="shared" si="16"/>
        <v xml:space="preserve">INSERT INTO SC_SystemeProduits(RefDimension,NomSysteme,typePresta,ligne,Quantite,formule,cte1,DateModif) values (16,'FV3','MOA',16,4,null,null,now());
</v>
      </c>
      <c r="DC12" t="str">
        <f t="shared" si="17"/>
        <v xml:space="preserve">INSERT INTO SC_SystemeProduits(RefDimension,NomSysteme,typePresta,ligne,Quantite,formule,cte1,DateModif) values (17,'FV3','MOA',16,4,null,null,now());
</v>
      </c>
      <c r="DF12" t="str">
        <f t="shared" si="18"/>
        <v xml:space="preserve">INSERT INTO SC_SystemeProduits(RefDimension,NomSysteme,typePresta,ligne,Quantite,formule,cte1,DateModif) values (18,'FV3','MOA',16,4,null,null,now());
</v>
      </c>
    </row>
    <row r="13" spans="1:112" x14ac:dyDescent="0.3">
      <c r="A13" s="12">
        <f>VLOOKUP($C13,[1]ATELIER!$A$2:$K$291,11,0)</f>
        <v>9</v>
      </c>
      <c r="B13" t="s">
        <v>331</v>
      </c>
      <c r="C13" t="s">
        <v>25</v>
      </c>
      <c r="D13" t="s">
        <v>8</v>
      </c>
      <c r="E13">
        <v>8.1999999999999993</v>
      </c>
      <c r="F13" s="14" t="s">
        <v>882</v>
      </c>
      <c r="G13" s="14" t="s">
        <v>825</v>
      </c>
      <c r="H13">
        <v>10</v>
      </c>
      <c r="I13" s="14" t="s">
        <v>882</v>
      </c>
      <c r="J13" s="14" t="s">
        <v>825</v>
      </c>
      <c r="K13">
        <v>12</v>
      </c>
      <c r="L13" s="14" t="s">
        <v>882</v>
      </c>
      <c r="M13" s="14" t="s">
        <v>825</v>
      </c>
      <c r="N13">
        <v>13.000000000000002</v>
      </c>
      <c r="O13" s="14" t="s">
        <v>882</v>
      </c>
      <c r="P13" s="14" t="s">
        <v>825</v>
      </c>
      <c r="Q13">
        <v>14</v>
      </c>
      <c r="R13" s="14" t="s">
        <v>882</v>
      </c>
      <c r="S13" s="14" t="s">
        <v>825</v>
      </c>
      <c r="T13">
        <v>14.999999999999998</v>
      </c>
      <c r="U13" s="14" t="s">
        <v>882</v>
      </c>
      <c r="V13" s="14" t="s">
        <v>825</v>
      </c>
      <c r="W13">
        <v>16</v>
      </c>
      <c r="X13" s="14" t="s">
        <v>882</v>
      </c>
      <c r="Y13" s="14" t="s">
        <v>825</v>
      </c>
      <c r="Z13">
        <v>17</v>
      </c>
      <c r="AA13" s="14" t="s">
        <v>882</v>
      </c>
      <c r="AB13" s="14" t="s">
        <v>825</v>
      </c>
      <c r="AC13">
        <v>18.000000000000004</v>
      </c>
      <c r="AD13" s="14" t="s">
        <v>882</v>
      </c>
      <c r="AE13" s="14" t="s">
        <v>825</v>
      </c>
      <c r="AF13">
        <v>20</v>
      </c>
      <c r="AG13" s="14" t="s">
        <v>882</v>
      </c>
      <c r="AH13" s="14" t="s">
        <v>825</v>
      </c>
      <c r="AI13">
        <v>21.999999999999996</v>
      </c>
      <c r="AJ13" s="14" t="s">
        <v>882</v>
      </c>
      <c r="AK13" s="14" t="s">
        <v>825</v>
      </c>
      <c r="AL13">
        <v>23</v>
      </c>
      <c r="AM13" s="14" t="s">
        <v>882</v>
      </c>
      <c r="AN13" s="14" t="s">
        <v>825</v>
      </c>
      <c r="AO13">
        <v>21.999999999999996</v>
      </c>
      <c r="AP13" s="14" t="s">
        <v>882</v>
      </c>
      <c r="AQ13" s="14" t="s">
        <v>825</v>
      </c>
      <c r="AR13">
        <v>24</v>
      </c>
      <c r="AS13" s="14" t="s">
        <v>882</v>
      </c>
      <c r="AT13" s="14" t="s">
        <v>825</v>
      </c>
      <c r="AU13">
        <v>25</v>
      </c>
      <c r="AV13" s="14" t="s">
        <v>882</v>
      </c>
      <c r="AW13" s="14" t="s">
        <v>825</v>
      </c>
      <c r="AX13">
        <v>26.000000000000004</v>
      </c>
      <c r="AY13" s="14" t="s">
        <v>882</v>
      </c>
      <c r="AZ13" s="14" t="s">
        <v>825</v>
      </c>
      <c r="BA13">
        <v>28</v>
      </c>
      <c r="BB13" s="14" t="s">
        <v>882</v>
      </c>
      <c r="BC13" s="14" t="s">
        <v>825</v>
      </c>
      <c r="BD13">
        <v>26.000000000000004</v>
      </c>
      <c r="BE13" s="14" t="s">
        <v>882</v>
      </c>
      <c r="BF13" s="14" t="s">
        <v>825</v>
      </c>
      <c r="BG13" t="str">
        <f t="shared" si="1"/>
        <v xml:space="preserve">INSERT INTO SC_SystemeProduits(RefDimension,NomSysteme,typePresta,ligne,Quantite,formule,cte1,DateModif) values (1,'FV3','MOA',9,null,'1*CTE1','PERIMETRE',now());
</v>
      </c>
      <c r="BH13"/>
      <c r="BI13"/>
      <c r="BJ13" t="str">
        <f t="shared" si="2"/>
        <v xml:space="preserve">INSERT INTO SC_SystemeProduits(RefDimension,NomSysteme,typePresta,ligne,Quantite,formule,cte1,DateModif) values (2,'FV3','MOA',9,null,'1*CTE1','PERIMETRE',now());
</v>
      </c>
      <c r="BK13"/>
      <c r="BL13"/>
      <c r="BM13" t="str">
        <f t="shared" si="3"/>
        <v xml:space="preserve">INSERT INTO SC_SystemeProduits(RefDimension,NomSysteme,typePresta,ligne,Quantite,formule,cte1,DateModif) values (3,'FV3','MOA',9,null,'1*CTE1','PERIMETRE',now());
</v>
      </c>
      <c r="BP13" t="str">
        <f t="shared" si="4"/>
        <v xml:space="preserve">INSERT INTO SC_SystemeProduits(RefDimension,NomSysteme,typePresta,ligne,Quantite,formule,cte1,DateModif) values (4,'FV3','MOA',9,null,'1*CTE1','PERIMETRE',now());
</v>
      </c>
      <c r="BS13" t="str">
        <f t="shared" si="5"/>
        <v xml:space="preserve">INSERT INTO SC_SystemeProduits(RefDimension,NomSysteme,typePresta,ligne,Quantite,formule,cte1,DateModif) values (5,'FV3','MOA',9,null,'1*CTE1','PERIMETRE',now());
</v>
      </c>
      <c r="BV13" t="str">
        <f t="shared" si="6"/>
        <v xml:space="preserve">INSERT INTO SC_SystemeProduits(RefDimension,NomSysteme,typePresta,ligne,Quantite,formule,cte1,DateModif) values (6,'FV3','MOA',9,null,'1*CTE1','PERIMETRE',now());
</v>
      </c>
      <c r="BY13" t="str">
        <f t="shared" si="7"/>
        <v xml:space="preserve">INSERT INTO SC_SystemeProduits(RefDimension,NomSysteme,typePresta,ligne,Quantite,formule,cte1,DateModif) values (7,'FV3','MOA',9,null,'1*CTE1','PERIMETRE',now());
</v>
      </c>
      <c r="CB13" t="str">
        <f t="shared" si="8"/>
        <v xml:space="preserve">INSERT INTO SC_SystemeProduits(RefDimension,NomSysteme,typePresta,ligne,Quantite,formule,cte1,DateModif) values (8,'FV3','MOA',9,null,'1*CTE1','PERIMETRE',now());
</v>
      </c>
      <c r="CE13" t="str">
        <f t="shared" si="9"/>
        <v xml:space="preserve">INSERT INTO SC_SystemeProduits(RefDimension,NomSysteme,typePresta,ligne,Quantite,formule,cte1,DateModif) values (9,'FV3','MOA',9,null,'1*CTE1','PERIMETRE',now());
</v>
      </c>
      <c r="CH13" t="str">
        <f t="shared" si="10"/>
        <v xml:space="preserve">INSERT INTO SC_SystemeProduits(RefDimension,NomSysteme,typePresta,ligne,Quantite,formule,cte1,DateModif) values (10,'FV3','MOA',9,null,'1*CTE1','PERIMETRE',now());
</v>
      </c>
      <c r="CK13" t="str">
        <f t="shared" si="11"/>
        <v xml:space="preserve">INSERT INTO SC_SystemeProduits(RefDimension,NomSysteme,typePresta,ligne,Quantite,formule,cte1,DateModif) values (11,'FV3','MOA',9,null,'1*CTE1','PERIMETRE',now());
</v>
      </c>
      <c r="CN13" t="str">
        <f t="shared" si="12"/>
        <v xml:space="preserve">INSERT INTO SC_SystemeProduits(RefDimension,NomSysteme,typePresta,ligne,Quantite,formule,cte1,DateModif) values (12,'FV3','MOA',9,null,'1*CTE1','PERIMETRE',now());
</v>
      </c>
      <c r="CQ13" t="str">
        <f t="shared" si="13"/>
        <v xml:space="preserve">INSERT INTO SC_SystemeProduits(RefDimension,NomSysteme,typePresta,ligne,Quantite,formule,cte1,DateModif) values (13,'FV3','MOA',9,null,'1*CTE1','PERIMETRE',now());
</v>
      </c>
      <c r="CT13" t="str">
        <f t="shared" si="14"/>
        <v xml:space="preserve">INSERT INTO SC_SystemeProduits(RefDimension,NomSysteme,typePresta,ligne,Quantite,formule,cte1,DateModif) values (14,'FV3','MOA',9,null,'1*CTE1','PERIMETRE',now());
</v>
      </c>
      <c r="CW13" t="str">
        <f t="shared" si="15"/>
        <v xml:space="preserve">INSERT INTO SC_SystemeProduits(RefDimension,NomSysteme,typePresta,ligne,Quantite,formule,cte1,DateModif) values (15,'FV3','MOA',9,null,'1*CTE1','PERIMETRE',now());
</v>
      </c>
      <c r="CZ13" t="str">
        <f t="shared" si="16"/>
        <v xml:space="preserve">INSERT INTO SC_SystemeProduits(RefDimension,NomSysteme,typePresta,ligne,Quantite,formule,cte1,DateModif) values (16,'FV3','MOA',9,null,'1*CTE1','PERIMETRE',now());
</v>
      </c>
      <c r="DC13" t="str">
        <f t="shared" si="17"/>
        <v xml:space="preserve">INSERT INTO SC_SystemeProduits(RefDimension,NomSysteme,typePresta,ligne,Quantite,formule,cte1,DateModif) values (17,'FV3','MOA',9,null,'1*CTE1','PERIMETRE',now());
</v>
      </c>
      <c r="DF13" t="str">
        <f t="shared" si="18"/>
        <v xml:space="preserve">INSERT INTO SC_SystemeProduits(RefDimension,NomSysteme,typePresta,ligne,Quantite,formule,cte1,DateModif) values (18,'FV3','MOA',9,null,'1*CTE1','PERIMETRE',now());
</v>
      </c>
    </row>
    <row r="14" spans="1:112" x14ac:dyDescent="0.3">
      <c r="A14" s="12">
        <f>VLOOKUP($C14,[1]ATELIER!$A$2:$K$291,11,0)</f>
        <v>11</v>
      </c>
      <c r="B14" t="s">
        <v>331</v>
      </c>
      <c r="C14" t="s">
        <v>29</v>
      </c>
      <c r="D14" t="s">
        <v>8</v>
      </c>
      <c r="E14">
        <v>32.799999999999997</v>
      </c>
      <c r="F14" s="14" t="s">
        <v>889</v>
      </c>
      <c r="G14" s="14" t="s">
        <v>825</v>
      </c>
      <c r="H14">
        <v>40</v>
      </c>
      <c r="I14" s="14" t="s">
        <v>889</v>
      </c>
      <c r="J14" s="14" t="s">
        <v>825</v>
      </c>
      <c r="K14">
        <v>48</v>
      </c>
      <c r="L14" s="14" t="s">
        <v>889</v>
      </c>
      <c r="M14" s="14" t="s">
        <v>825</v>
      </c>
      <c r="N14">
        <v>52.000000000000007</v>
      </c>
      <c r="O14" s="14" t="s">
        <v>889</v>
      </c>
      <c r="P14" s="14" t="s">
        <v>825</v>
      </c>
      <c r="Q14">
        <v>56</v>
      </c>
      <c r="R14" s="14" t="s">
        <v>889</v>
      </c>
      <c r="S14" s="14" t="s">
        <v>825</v>
      </c>
      <c r="T14">
        <v>59.999999999999993</v>
      </c>
      <c r="U14" s="14" t="s">
        <v>889</v>
      </c>
      <c r="V14" s="14" t="s">
        <v>825</v>
      </c>
      <c r="W14">
        <v>64</v>
      </c>
      <c r="X14" s="14" t="s">
        <v>889</v>
      </c>
      <c r="Y14" s="14" t="s">
        <v>825</v>
      </c>
      <c r="Z14">
        <v>68</v>
      </c>
      <c r="AA14" s="14" t="s">
        <v>889</v>
      </c>
      <c r="AB14" s="14" t="s">
        <v>825</v>
      </c>
      <c r="AC14">
        <v>72.000000000000014</v>
      </c>
      <c r="AD14" s="14" t="s">
        <v>889</v>
      </c>
      <c r="AE14" s="14" t="s">
        <v>825</v>
      </c>
      <c r="AF14">
        <v>80</v>
      </c>
      <c r="AG14" s="14" t="s">
        <v>889</v>
      </c>
      <c r="AH14" s="14" t="s">
        <v>825</v>
      </c>
      <c r="AI14">
        <v>87.999999999999986</v>
      </c>
      <c r="AJ14" s="14" t="s">
        <v>889</v>
      </c>
      <c r="AK14" s="14" t="s">
        <v>825</v>
      </c>
      <c r="AL14">
        <v>92</v>
      </c>
      <c r="AM14" s="14" t="s">
        <v>889</v>
      </c>
      <c r="AN14" s="14" t="s">
        <v>825</v>
      </c>
      <c r="AO14">
        <v>87.999999999999986</v>
      </c>
      <c r="AP14" s="14" t="s">
        <v>889</v>
      </c>
      <c r="AQ14" s="14" t="s">
        <v>825</v>
      </c>
      <c r="AR14">
        <v>96</v>
      </c>
      <c r="AS14" s="14" t="s">
        <v>889</v>
      </c>
      <c r="AT14" s="14" t="s">
        <v>825</v>
      </c>
      <c r="AU14">
        <v>100</v>
      </c>
      <c r="AV14" s="14" t="s">
        <v>889</v>
      </c>
      <c r="AW14" s="14" t="s">
        <v>825</v>
      </c>
      <c r="AX14">
        <v>104.00000000000001</v>
      </c>
      <c r="AY14" s="14" t="s">
        <v>889</v>
      </c>
      <c r="AZ14" s="14" t="s">
        <v>825</v>
      </c>
      <c r="BA14">
        <v>112</v>
      </c>
      <c r="BB14" s="14" t="s">
        <v>889</v>
      </c>
      <c r="BC14" s="14" t="s">
        <v>825</v>
      </c>
      <c r="BD14">
        <v>104.00000000000001</v>
      </c>
      <c r="BE14" s="14" t="s">
        <v>889</v>
      </c>
      <c r="BF14" s="14" t="s">
        <v>825</v>
      </c>
      <c r="BG14" t="str">
        <f t="shared" si="1"/>
        <v xml:space="preserve">INSERT INTO SC_SystemeProduits(RefDimension,NomSysteme,typePresta,ligne,Quantite,formule,cte1,DateModif) values (1,'FV3','MOA',11,null,'4*CTE1','PERIMETRE',now());
</v>
      </c>
      <c r="BH14"/>
      <c r="BI14"/>
      <c r="BJ14" t="str">
        <f t="shared" si="2"/>
        <v xml:space="preserve">INSERT INTO SC_SystemeProduits(RefDimension,NomSysteme,typePresta,ligne,Quantite,formule,cte1,DateModif) values (2,'FV3','MOA',11,null,'4*CTE1','PERIMETRE',now());
</v>
      </c>
      <c r="BK14"/>
      <c r="BL14"/>
      <c r="BM14" t="str">
        <f t="shared" si="3"/>
        <v xml:space="preserve">INSERT INTO SC_SystemeProduits(RefDimension,NomSysteme,typePresta,ligne,Quantite,formule,cte1,DateModif) values (3,'FV3','MOA',11,null,'4*CTE1','PERIMETRE',now());
</v>
      </c>
      <c r="BP14" t="str">
        <f t="shared" si="4"/>
        <v xml:space="preserve">INSERT INTO SC_SystemeProduits(RefDimension,NomSysteme,typePresta,ligne,Quantite,formule,cte1,DateModif) values (4,'FV3','MOA',11,null,'4*CTE1','PERIMETRE',now());
</v>
      </c>
      <c r="BS14" t="str">
        <f t="shared" si="5"/>
        <v xml:space="preserve">INSERT INTO SC_SystemeProduits(RefDimension,NomSysteme,typePresta,ligne,Quantite,formule,cte1,DateModif) values (5,'FV3','MOA',11,null,'4*CTE1','PERIMETRE',now());
</v>
      </c>
      <c r="BV14" t="str">
        <f t="shared" si="6"/>
        <v xml:space="preserve">INSERT INTO SC_SystemeProduits(RefDimension,NomSysteme,typePresta,ligne,Quantite,formule,cte1,DateModif) values (6,'FV3','MOA',11,null,'4*CTE1','PERIMETRE',now());
</v>
      </c>
      <c r="BY14" t="str">
        <f t="shared" si="7"/>
        <v xml:space="preserve">INSERT INTO SC_SystemeProduits(RefDimension,NomSysteme,typePresta,ligne,Quantite,formule,cte1,DateModif) values (7,'FV3','MOA',11,null,'4*CTE1','PERIMETRE',now());
</v>
      </c>
      <c r="CB14" t="str">
        <f t="shared" si="8"/>
        <v xml:space="preserve">INSERT INTO SC_SystemeProduits(RefDimension,NomSysteme,typePresta,ligne,Quantite,formule,cte1,DateModif) values (8,'FV3','MOA',11,null,'4*CTE1','PERIMETRE',now());
</v>
      </c>
      <c r="CE14" t="str">
        <f t="shared" si="9"/>
        <v xml:space="preserve">INSERT INTO SC_SystemeProduits(RefDimension,NomSysteme,typePresta,ligne,Quantite,formule,cte1,DateModif) values (9,'FV3','MOA',11,null,'4*CTE1','PERIMETRE',now());
</v>
      </c>
      <c r="CH14" t="str">
        <f t="shared" si="10"/>
        <v xml:space="preserve">INSERT INTO SC_SystemeProduits(RefDimension,NomSysteme,typePresta,ligne,Quantite,formule,cte1,DateModif) values (10,'FV3','MOA',11,null,'4*CTE1','PERIMETRE',now());
</v>
      </c>
      <c r="CK14" t="str">
        <f t="shared" si="11"/>
        <v xml:space="preserve">INSERT INTO SC_SystemeProduits(RefDimension,NomSysteme,typePresta,ligne,Quantite,formule,cte1,DateModif) values (11,'FV3','MOA',11,null,'4*CTE1','PERIMETRE',now());
</v>
      </c>
      <c r="CN14" t="str">
        <f t="shared" si="12"/>
        <v xml:space="preserve">INSERT INTO SC_SystemeProduits(RefDimension,NomSysteme,typePresta,ligne,Quantite,formule,cte1,DateModif) values (12,'FV3','MOA',11,null,'4*CTE1','PERIMETRE',now());
</v>
      </c>
      <c r="CQ14" t="str">
        <f t="shared" si="13"/>
        <v xml:space="preserve">INSERT INTO SC_SystemeProduits(RefDimension,NomSysteme,typePresta,ligne,Quantite,formule,cte1,DateModif) values (13,'FV3','MOA',11,null,'4*CTE1','PERIMETRE',now());
</v>
      </c>
      <c r="CT14" t="str">
        <f t="shared" si="14"/>
        <v xml:space="preserve">INSERT INTO SC_SystemeProduits(RefDimension,NomSysteme,typePresta,ligne,Quantite,formule,cte1,DateModif) values (14,'FV3','MOA',11,null,'4*CTE1','PERIMETRE',now());
</v>
      </c>
      <c r="CW14" t="str">
        <f t="shared" si="15"/>
        <v xml:space="preserve">INSERT INTO SC_SystemeProduits(RefDimension,NomSysteme,typePresta,ligne,Quantite,formule,cte1,DateModif) values (15,'FV3','MOA',11,null,'4*CTE1','PERIMETRE',now());
</v>
      </c>
      <c r="CZ14" t="str">
        <f t="shared" si="16"/>
        <v xml:space="preserve">INSERT INTO SC_SystemeProduits(RefDimension,NomSysteme,typePresta,ligne,Quantite,formule,cte1,DateModif) values (16,'FV3','MOA',11,null,'4*CTE1','PERIMETRE',now());
</v>
      </c>
      <c r="DC14" t="str">
        <f t="shared" si="17"/>
        <v xml:space="preserve">INSERT INTO SC_SystemeProduits(RefDimension,NomSysteme,typePresta,ligne,Quantite,formule,cte1,DateModif) values (17,'FV3','MOA',11,null,'4*CTE1','PERIMETRE',now());
</v>
      </c>
      <c r="DF14" t="str">
        <f t="shared" si="18"/>
        <v xml:space="preserve">INSERT INTO SC_SystemeProduits(RefDimension,NomSysteme,typePresta,ligne,Quantite,formule,cte1,DateModif) values (18,'FV3','MOA',11,null,'4*CTE1','PERIMETRE',now());
</v>
      </c>
    </row>
    <row r="15" spans="1:112" x14ac:dyDescent="0.3">
      <c r="D15" t="s">
        <v>319</v>
      </c>
      <c r="BG15" t="str">
        <f t="shared" si="1"/>
        <v/>
      </c>
      <c r="BH15"/>
      <c r="BI15"/>
      <c r="BJ15" t="str">
        <f t="shared" si="2"/>
        <v/>
      </c>
      <c r="BK15"/>
      <c r="BL15"/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BG16" t="str">
        <f t="shared" si="1"/>
        <v/>
      </c>
      <c r="BH16"/>
      <c r="BI16"/>
      <c r="BJ16" t="str">
        <f t="shared" si="2"/>
        <v/>
      </c>
      <c r="BK16"/>
      <c r="BL16"/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VLOOKUP($C17,[1]CHANTIER!$A$2:$K$291,11,0)</f>
        <v>37</v>
      </c>
      <c r="B17" t="s">
        <v>332</v>
      </c>
      <c r="C17" t="s">
        <v>159</v>
      </c>
      <c r="D17" t="s">
        <v>47</v>
      </c>
      <c r="E17">
        <v>9.02</v>
      </c>
      <c r="F17" s="14" t="s">
        <v>837</v>
      </c>
      <c r="G17" s="14" t="s">
        <v>825</v>
      </c>
      <c r="H17">
        <v>11</v>
      </c>
      <c r="I17" s="14" t="s">
        <v>837</v>
      </c>
      <c r="J17" s="14" t="s">
        <v>825</v>
      </c>
      <c r="K17">
        <v>13.200000000000001</v>
      </c>
      <c r="L17" s="14" t="s">
        <v>837</v>
      </c>
      <c r="M17" s="14" t="s">
        <v>825</v>
      </c>
      <c r="N17">
        <v>14.3</v>
      </c>
      <c r="O17" s="14" t="s">
        <v>837</v>
      </c>
      <c r="P17" s="14" t="s">
        <v>825</v>
      </c>
      <c r="Q17">
        <v>15.400000000000002</v>
      </c>
      <c r="R17" s="14" t="s">
        <v>837</v>
      </c>
      <c r="S17" s="14" t="s">
        <v>825</v>
      </c>
      <c r="T17">
        <v>16.5</v>
      </c>
      <c r="U17" s="14" t="s">
        <v>837</v>
      </c>
      <c r="V17" s="14" t="s">
        <v>825</v>
      </c>
      <c r="W17">
        <v>17.600000000000001</v>
      </c>
      <c r="X17" s="14" t="s">
        <v>837</v>
      </c>
      <c r="Y17" s="14" t="s">
        <v>825</v>
      </c>
      <c r="Z17">
        <v>18.700000000000003</v>
      </c>
      <c r="AA17" s="14" t="s">
        <v>837</v>
      </c>
      <c r="AB17" s="14" t="s">
        <v>825</v>
      </c>
      <c r="AC17">
        <v>19.8</v>
      </c>
      <c r="AD17" s="14" t="s">
        <v>837</v>
      </c>
      <c r="AE17" s="14" t="s">
        <v>825</v>
      </c>
      <c r="AF17">
        <v>22</v>
      </c>
      <c r="AG17" s="14" t="s">
        <v>837</v>
      </c>
      <c r="AH17" s="14" t="s">
        <v>825</v>
      </c>
      <c r="AI17">
        <v>24.200000000000003</v>
      </c>
      <c r="AJ17" s="14" t="s">
        <v>837</v>
      </c>
      <c r="AK17" s="14" t="s">
        <v>825</v>
      </c>
      <c r="AL17">
        <v>25.3</v>
      </c>
      <c r="AM17" s="14" t="s">
        <v>837</v>
      </c>
      <c r="AN17" s="14" t="s">
        <v>825</v>
      </c>
      <c r="AO17">
        <v>24.200000000000003</v>
      </c>
      <c r="AP17" s="14" t="s">
        <v>837</v>
      </c>
      <c r="AQ17" s="14" t="s">
        <v>825</v>
      </c>
      <c r="AR17">
        <v>26.400000000000002</v>
      </c>
      <c r="AS17" s="14" t="s">
        <v>837</v>
      </c>
      <c r="AT17" s="14" t="s">
        <v>825</v>
      </c>
      <c r="AU17">
        <v>27.500000000000004</v>
      </c>
      <c r="AV17" s="14" t="s">
        <v>837</v>
      </c>
      <c r="AW17" s="14" t="s">
        <v>825</v>
      </c>
      <c r="AX17">
        <v>28.6</v>
      </c>
      <c r="AY17" s="14" t="s">
        <v>837</v>
      </c>
      <c r="AZ17" s="14" t="s">
        <v>825</v>
      </c>
      <c r="BA17">
        <v>30.800000000000004</v>
      </c>
      <c r="BB17" s="14" t="s">
        <v>837</v>
      </c>
      <c r="BC17" s="14" t="s">
        <v>825</v>
      </c>
      <c r="BD17">
        <v>28.6</v>
      </c>
      <c r="BE17" s="14" t="s">
        <v>837</v>
      </c>
      <c r="BF17" s="14" t="s">
        <v>825</v>
      </c>
      <c r="BG17" t="str">
        <f t="shared" si="1"/>
        <v xml:space="preserve">INSERT INTO SC_SystemeProduits(RefDimension,NomSysteme,typePresta,ligne,Quantite,formule,cte1,DateModif) values (1,'FV3','MOC',37,null,'1.1*CTE1','PERIMETRE',now());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(2,'FV3','MOC',37,null,'1.1*CTE1','PERIMETRE',now());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(3,'FV3','MOC',37,null,'1.1*CTE1','PERIMETRE',now());
</v>
      </c>
      <c r="BP17" t="str">
        <f t="shared" si="4"/>
        <v xml:space="preserve">INSERT INTO SC_SystemeProduits(RefDimension,NomSysteme,typePresta,ligne,Quantite,formule,cte1,DateModif) values (4,'FV3','MOC',37,null,'1.1*CTE1','PERIMETRE',now());
</v>
      </c>
      <c r="BS17" t="str">
        <f t="shared" si="5"/>
        <v xml:space="preserve">INSERT INTO SC_SystemeProduits(RefDimension,NomSysteme,typePresta,ligne,Quantite,formule,cte1,DateModif) values (5,'FV3','MOC',37,null,'1.1*CTE1','PERIMETRE',now());
</v>
      </c>
      <c r="BV17" t="str">
        <f t="shared" si="6"/>
        <v xml:space="preserve">INSERT INTO SC_SystemeProduits(RefDimension,NomSysteme,typePresta,ligne,Quantite,formule,cte1,DateModif) values (6,'FV3','MOC',37,null,'1.1*CTE1','PERIMETRE',now());
</v>
      </c>
      <c r="BY17" t="str">
        <f t="shared" si="7"/>
        <v xml:space="preserve">INSERT INTO SC_SystemeProduits(RefDimension,NomSysteme,typePresta,ligne,Quantite,formule,cte1,DateModif) values (7,'FV3','MOC',37,null,'1.1*CTE1','PERIMETRE',now());
</v>
      </c>
      <c r="CB17" t="str">
        <f t="shared" si="8"/>
        <v xml:space="preserve">INSERT INTO SC_SystemeProduits(RefDimension,NomSysteme,typePresta,ligne,Quantite,formule,cte1,DateModif) values (8,'FV3','MOC',37,null,'1.1*CTE1','PERIMETRE',now());
</v>
      </c>
      <c r="CE17" t="str">
        <f t="shared" si="9"/>
        <v xml:space="preserve">INSERT INTO SC_SystemeProduits(RefDimension,NomSysteme,typePresta,ligne,Quantite,formule,cte1,DateModif) values (9,'FV3','MOC',37,null,'1.1*CTE1','PERIMETRE',now());
</v>
      </c>
      <c r="CH17" t="str">
        <f t="shared" si="10"/>
        <v xml:space="preserve">INSERT INTO SC_SystemeProduits(RefDimension,NomSysteme,typePresta,ligne,Quantite,formule,cte1,DateModif) values (10,'FV3','MOC',37,null,'1.1*CTE1','PERIMETRE',now());
</v>
      </c>
      <c r="CK17" t="str">
        <f t="shared" si="11"/>
        <v xml:space="preserve">INSERT INTO SC_SystemeProduits(RefDimension,NomSysteme,typePresta,ligne,Quantite,formule,cte1,DateModif) values (11,'FV3','MOC',37,null,'1.1*CTE1','PERIMETRE',now());
</v>
      </c>
      <c r="CN17" t="str">
        <f t="shared" si="12"/>
        <v xml:space="preserve">INSERT INTO SC_SystemeProduits(RefDimension,NomSysteme,typePresta,ligne,Quantite,formule,cte1,DateModif) values (12,'FV3','MOC',37,null,'1.1*CTE1','PERIMETRE',now());
</v>
      </c>
      <c r="CQ17" t="str">
        <f t="shared" si="13"/>
        <v xml:space="preserve">INSERT INTO SC_SystemeProduits(RefDimension,NomSysteme,typePresta,ligne,Quantite,formule,cte1,DateModif) values (13,'FV3','MOC',37,null,'1.1*CTE1','PERIMETRE',now());
</v>
      </c>
      <c r="CT17" t="str">
        <f t="shared" si="14"/>
        <v xml:space="preserve">INSERT INTO SC_SystemeProduits(RefDimension,NomSysteme,typePresta,ligne,Quantite,formule,cte1,DateModif) values (14,'FV3','MOC',37,null,'1.1*CTE1','PERIMETRE',now());
</v>
      </c>
      <c r="CW17" t="str">
        <f t="shared" si="15"/>
        <v xml:space="preserve">INSERT INTO SC_SystemeProduits(RefDimension,NomSysteme,typePresta,ligne,Quantite,formule,cte1,DateModif) values (15,'FV3','MOC',37,null,'1.1*CTE1','PERIMETRE',now());
</v>
      </c>
      <c r="CZ17" t="str">
        <f t="shared" si="16"/>
        <v xml:space="preserve">INSERT INTO SC_SystemeProduits(RefDimension,NomSysteme,typePresta,ligne,Quantite,formule,cte1,DateModif) values (16,'FV3','MOC',37,null,'1.1*CTE1','PERIMETRE',now());
</v>
      </c>
      <c r="DC17" t="str">
        <f t="shared" si="17"/>
        <v xml:space="preserve">INSERT INTO SC_SystemeProduits(RefDimension,NomSysteme,typePresta,ligne,Quantite,formule,cte1,DateModif) values (17,'FV3','MOC',37,null,'1.1*CTE1','PERIMETRE',now());
</v>
      </c>
      <c r="DF17" t="str">
        <f t="shared" si="18"/>
        <v xml:space="preserve">INSERT INTO SC_SystemeProduits(RefDimension,NomSysteme,typePresta,ligne,Quantite,formule,cte1,DateModif) values (18,'FV3','MOC',37,null,'1.1*CTE1','PERIMETRE',now());
</v>
      </c>
    </row>
    <row r="18" spans="1:110" x14ac:dyDescent="0.3">
      <c r="A18" s="12">
        <f>VLOOKUP($C18,[1]CHANTIER!$A$2:$K$291,11,0)</f>
        <v>39</v>
      </c>
      <c r="B18" t="s">
        <v>332</v>
      </c>
      <c r="C18" t="s">
        <v>161</v>
      </c>
      <c r="D18" t="s">
        <v>47</v>
      </c>
      <c r="E18">
        <v>1</v>
      </c>
      <c r="H18">
        <v>1</v>
      </c>
      <c r="K18">
        <v>1</v>
      </c>
      <c r="N18">
        <v>1</v>
      </c>
      <c r="Q18">
        <v>1</v>
      </c>
      <c r="T18">
        <v>1</v>
      </c>
      <c r="W18">
        <v>1</v>
      </c>
      <c r="Z18">
        <v>1</v>
      </c>
      <c r="AC18">
        <v>1</v>
      </c>
      <c r="AF18">
        <v>1</v>
      </c>
      <c r="AI18">
        <v>1</v>
      </c>
      <c r="AL18">
        <v>1</v>
      </c>
      <c r="AO18">
        <v>1</v>
      </c>
      <c r="AR18">
        <v>1</v>
      </c>
      <c r="AU18">
        <v>1</v>
      </c>
      <c r="AX18">
        <v>1</v>
      </c>
      <c r="BA18">
        <v>1</v>
      </c>
      <c r="BD18">
        <v>1</v>
      </c>
      <c r="BG18" t="str">
        <f t="shared" si="1"/>
        <v xml:space="preserve">INSERT INTO SC_SystemeProduits(RefDimension,NomSysteme,typePresta,ligne,Quantite,formule,cte1,DateModif) values (1,'FV3','MOC',39,1,null,null,now());
</v>
      </c>
      <c r="BH18"/>
      <c r="BI18"/>
      <c r="BJ18" t="str">
        <f t="shared" si="2"/>
        <v xml:space="preserve">INSERT INTO SC_SystemeProduits(RefDimension,NomSysteme,typePresta,ligne,Quantite,formule,cte1,DateModif) values (2,'FV3','MOC',39,1,null,null,now());
</v>
      </c>
      <c r="BK18"/>
      <c r="BL18"/>
      <c r="BM18" t="str">
        <f t="shared" si="3"/>
        <v xml:space="preserve">INSERT INTO SC_SystemeProduits(RefDimension,NomSysteme,typePresta,ligne,Quantite,formule,cte1,DateModif) values (3,'FV3','MOC',39,1,null,null,now());
</v>
      </c>
      <c r="BP18" t="str">
        <f t="shared" si="4"/>
        <v xml:space="preserve">INSERT INTO SC_SystemeProduits(RefDimension,NomSysteme,typePresta,ligne,Quantite,formule,cte1,DateModif) values (4,'FV3','MOC',39,1,null,null,now());
</v>
      </c>
      <c r="BS18" t="str">
        <f t="shared" si="5"/>
        <v xml:space="preserve">INSERT INTO SC_SystemeProduits(RefDimension,NomSysteme,typePresta,ligne,Quantite,formule,cte1,DateModif) values (5,'FV3','MOC',39,1,null,null,now());
</v>
      </c>
      <c r="BV18" t="str">
        <f t="shared" si="6"/>
        <v xml:space="preserve">INSERT INTO SC_SystemeProduits(RefDimension,NomSysteme,typePresta,ligne,Quantite,formule,cte1,DateModif) values (6,'FV3','MOC',39,1,null,null,now());
</v>
      </c>
      <c r="BY18" t="str">
        <f t="shared" si="7"/>
        <v xml:space="preserve">INSERT INTO SC_SystemeProduits(RefDimension,NomSysteme,typePresta,ligne,Quantite,formule,cte1,DateModif) values (7,'FV3','MOC',39,1,null,null,now());
</v>
      </c>
      <c r="CB18" t="str">
        <f t="shared" si="8"/>
        <v xml:space="preserve">INSERT INTO SC_SystemeProduits(RefDimension,NomSysteme,typePresta,ligne,Quantite,formule,cte1,DateModif) values (8,'FV3','MOC',39,1,null,null,now());
</v>
      </c>
      <c r="CE18" t="str">
        <f t="shared" si="9"/>
        <v xml:space="preserve">INSERT INTO SC_SystemeProduits(RefDimension,NomSysteme,typePresta,ligne,Quantite,formule,cte1,DateModif) values (9,'FV3','MOC',39,1,null,null,now());
</v>
      </c>
      <c r="CH18" t="str">
        <f t="shared" si="10"/>
        <v xml:space="preserve">INSERT INTO SC_SystemeProduits(RefDimension,NomSysteme,typePresta,ligne,Quantite,formule,cte1,DateModif) values (10,'FV3','MOC',39,1,null,null,now());
</v>
      </c>
      <c r="CK18" t="str">
        <f t="shared" si="11"/>
        <v xml:space="preserve">INSERT INTO SC_SystemeProduits(RefDimension,NomSysteme,typePresta,ligne,Quantite,formule,cte1,DateModif) values (11,'FV3','MOC',39,1,null,null,now());
</v>
      </c>
      <c r="CN18" t="str">
        <f t="shared" si="12"/>
        <v xml:space="preserve">INSERT INTO SC_SystemeProduits(RefDimension,NomSysteme,typePresta,ligne,Quantite,formule,cte1,DateModif) values (12,'FV3','MOC',39,1,null,null,now());
</v>
      </c>
      <c r="CQ18" t="str">
        <f t="shared" si="13"/>
        <v xml:space="preserve">INSERT INTO SC_SystemeProduits(RefDimension,NomSysteme,typePresta,ligne,Quantite,formule,cte1,DateModif) values (13,'FV3','MOC',39,1,null,null,now());
</v>
      </c>
      <c r="CT18" t="str">
        <f t="shared" si="14"/>
        <v xml:space="preserve">INSERT INTO SC_SystemeProduits(RefDimension,NomSysteme,typePresta,ligne,Quantite,formule,cte1,DateModif) values (14,'FV3','MOC',39,1,null,null,now());
</v>
      </c>
      <c r="CW18" t="str">
        <f t="shared" si="15"/>
        <v xml:space="preserve">INSERT INTO SC_SystemeProduits(RefDimension,NomSysteme,typePresta,ligne,Quantite,formule,cte1,DateModif) values (15,'FV3','MOC',39,1,null,null,now());
</v>
      </c>
      <c r="CZ18" t="str">
        <f t="shared" si="16"/>
        <v xml:space="preserve">INSERT INTO SC_SystemeProduits(RefDimension,NomSysteme,typePresta,ligne,Quantite,formule,cte1,DateModif) values (16,'FV3','MOC',39,1,null,null,now());
</v>
      </c>
      <c r="DC18" t="str">
        <f t="shared" si="17"/>
        <v xml:space="preserve">INSERT INTO SC_SystemeProduits(RefDimension,NomSysteme,typePresta,ligne,Quantite,formule,cte1,DateModif) values (17,'FV3','MOC',39,1,null,null,now());
</v>
      </c>
      <c r="DF18" t="str">
        <f t="shared" si="18"/>
        <v xml:space="preserve">INSERT INTO SC_SystemeProduits(RefDimension,NomSysteme,typePresta,ligne,Quantite,formule,cte1,DateModif) values (18,'FV3','MOC',39,1,null,null,now());
</v>
      </c>
    </row>
    <row r="19" spans="1:110" x14ac:dyDescent="0.3">
      <c r="A19" s="12">
        <f>VLOOKUP($C19,[1]CHANTIER!$A$2:$K$291,11,0)</f>
        <v>44</v>
      </c>
      <c r="B19" t="s">
        <v>332</v>
      </c>
      <c r="C19" t="s">
        <v>171</v>
      </c>
      <c r="D19" t="s">
        <v>8</v>
      </c>
      <c r="E19">
        <v>4</v>
      </c>
      <c r="H19">
        <v>4</v>
      </c>
      <c r="K19">
        <v>4</v>
      </c>
      <c r="N19">
        <v>4</v>
      </c>
      <c r="Q19">
        <v>4</v>
      </c>
      <c r="T19">
        <v>4</v>
      </c>
      <c r="W19">
        <v>4</v>
      </c>
      <c r="Z19">
        <v>4</v>
      </c>
      <c r="AC19">
        <v>4</v>
      </c>
      <c r="AF19">
        <v>4</v>
      </c>
      <c r="AI19">
        <v>4</v>
      </c>
      <c r="AL19">
        <v>4</v>
      </c>
      <c r="AO19">
        <v>4</v>
      </c>
      <c r="AR19">
        <v>4</v>
      </c>
      <c r="AU19">
        <v>4</v>
      </c>
      <c r="AX19">
        <v>4</v>
      </c>
      <c r="BA19">
        <v>4</v>
      </c>
      <c r="BD19">
        <v>4</v>
      </c>
      <c r="BG19" t="str">
        <f t="shared" si="1"/>
        <v xml:space="preserve">INSERT INTO SC_SystemeProduits(RefDimension,NomSysteme,typePresta,ligne,Quantite,formule,cte1,DateModif) values (1,'FV3','MOC',44,4,null,null,now());
</v>
      </c>
      <c r="BH19"/>
      <c r="BI19"/>
      <c r="BJ19" t="str">
        <f t="shared" si="2"/>
        <v xml:space="preserve">INSERT INTO SC_SystemeProduits(RefDimension,NomSysteme,typePresta,ligne,Quantite,formule,cte1,DateModif) values (2,'FV3','MOC',44,4,null,null,now());
</v>
      </c>
      <c r="BK19"/>
      <c r="BL19"/>
      <c r="BM19" t="str">
        <f t="shared" si="3"/>
        <v xml:space="preserve">INSERT INTO SC_SystemeProduits(RefDimension,NomSysteme,typePresta,ligne,Quantite,formule,cte1,DateModif) values (3,'FV3','MOC',44,4,null,null,now());
</v>
      </c>
      <c r="BP19" t="str">
        <f t="shared" si="4"/>
        <v xml:space="preserve">INSERT INTO SC_SystemeProduits(RefDimension,NomSysteme,typePresta,ligne,Quantite,formule,cte1,DateModif) values (4,'FV3','MOC',44,4,null,null,now());
</v>
      </c>
      <c r="BS19" t="str">
        <f t="shared" si="5"/>
        <v xml:space="preserve">INSERT INTO SC_SystemeProduits(RefDimension,NomSysteme,typePresta,ligne,Quantite,formule,cte1,DateModif) values (5,'FV3','MOC',44,4,null,null,now());
</v>
      </c>
      <c r="BV19" t="str">
        <f t="shared" si="6"/>
        <v xml:space="preserve">INSERT INTO SC_SystemeProduits(RefDimension,NomSysteme,typePresta,ligne,Quantite,formule,cte1,DateModif) values (6,'FV3','MOC',44,4,null,null,now());
</v>
      </c>
      <c r="BY19" t="str">
        <f t="shared" si="7"/>
        <v xml:space="preserve">INSERT INTO SC_SystemeProduits(RefDimension,NomSysteme,typePresta,ligne,Quantite,formule,cte1,DateModif) values (7,'FV3','MOC',44,4,null,null,now());
</v>
      </c>
      <c r="CB19" t="str">
        <f t="shared" si="8"/>
        <v xml:space="preserve">INSERT INTO SC_SystemeProduits(RefDimension,NomSysteme,typePresta,ligne,Quantite,formule,cte1,DateModif) values (8,'FV3','MOC',44,4,null,null,now());
</v>
      </c>
      <c r="CE19" t="str">
        <f t="shared" si="9"/>
        <v xml:space="preserve">INSERT INTO SC_SystemeProduits(RefDimension,NomSysteme,typePresta,ligne,Quantite,formule,cte1,DateModif) values (9,'FV3','MOC',44,4,null,null,now());
</v>
      </c>
      <c r="CH19" t="str">
        <f t="shared" si="10"/>
        <v xml:space="preserve">INSERT INTO SC_SystemeProduits(RefDimension,NomSysteme,typePresta,ligne,Quantite,formule,cte1,DateModif) values (10,'FV3','MOC',44,4,null,null,now());
</v>
      </c>
      <c r="CK19" t="str">
        <f t="shared" si="11"/>
        <v xml:space="preserve">INSERT INTO SC_SystemeProduits(RefDimension,NomSysteme,typePresta,ligne,Quantite,formule,cte1,DateModif) values (11,'FV3','MOC',44,4,null,null,now());
</v>
      </c>
      <c r="CN19" t="str">
        <f t="shared" si="12"/>
        <v xml:space="preserve">INSERT INTO SC_SystemeProduits(RefDimension,NomSysteme,typePresta,ligne,Quantite,formule,cte1,DateModif) values (12,'FV3','MOC',44,4,null,null,now());
</v>
      </c>
      <c r="CQ19" t="str">
        <f t="shared" si="13"/>
        <v xml:space="preserve">INSERT INTO SC_SystemeProduits(RefDimension,NomSysteme,typePresta,ligne,Quantite,formule,cte1,DateModif) values (13,'FV3','MOC',44,4,null,null,now());
</v>
      </c>
      <c r="CT19" t="str">
        <f t="shared" si="14"/>
        <v xml:space="preserve">INSERT INTO SC_SystemeProduits(RefDimension,NomSysteme,typePresta,ligne,Quantite,formule,cte1,DateModif) values (14,'FV3','MOC',44,4,null,null,now());
</v>
      </c>
      <c r="CW19" t="str">
        <f t="shared" si="15"/>
        <v xml:space="preserve">INSERT INTO SC_SystemeProduits(RefDimension,NomSysteme,typePresta,ligne,Quantite,formule,cte1,DateModif) values (15,'FV3','MOC',44,4,null,null,now());
</v>
      </c>
      <c r="CZ19" t="str">
        <f t="shared" si="16"/>
        <v xml:space="preserve">INSERT INTO SC_SystemeProduits(RefDimension,NomSysteme,typePresta,ligne,Quantite,formule,cte1,DateModif) values (16,'FV3','MOC',44,4,null,null,now());
</v>
      </c>
      <c r="DC19" t="str">
        <f t="shared" si="17"/>
        <v xml:space="preserve">INSERT INTO SC_SystemeProduits(RefDimension,NomSysteme,typePresta,ligne,Quantite,formule,cte1,DateModif) values (17,'FV3','MOC',44,4,null,null,now());
</v>
      </c>
      <c r="DF19" t="str">
        <f t="shared" si="18"/>
        <v xml:space="preserve">INSERT INTO SC_SystemeProduits(RefDimension,NomSysteme,typePresta,ligne,Quantite,formule,cte1,DateModif) values (18,'FV3','MOC',44,4,null,null,now());
</v>
      </c>
    </row>
    <row r="20" spans="1:110" x14ac:dyDescent="0.3">
      <c r="A20" s="12">
        <f>VLOOKUP($C20,[1]CHANTIER!$A$2:$K$291,11,0)</f>
        <v>46</v>
      </c>
      <c r="B20" t="s">
        <v>332</v>
      </c>
      <c r="C20" t="s">
        <v>175</v>
      </c>
      <c r="D20" t="s">
        <v>47</v>
      </c>
      <c r="E20">
        <v>15.743999999999998</v>
      </c>
      <c r="F20" s="14" t="s">
        <v>887</v>
      </c>
      <c r="G20" s="14" t="s">
        <v>825</v>
      </c>
      <c r="H20">
        <v>19.2</v>
      </c>
      <c r="I20" s="14" t="s">
        <v>887</v>
      </c>
      <c r="J20" s="14" t="s">
        <v>825</v>
      </c>
      <c r="K20">
        <v>23.04</v>
      </c>
      <c r="L20" s="14" t="s">
        <v>887</v>
      </c>
      <c r="M20" s="14" t="s">
        <v>825</v>
      </c>
      <c r="N20">
        <v>24.96</v>
      </c>
      <c r="O20" s="14" t="s">
        <v>887</v>
      </c>
      <c r="P20" s="14" t="s">
        <v>825</v>
      </c>
      <c r="Q20">
        <v>26.88</v>
      </c>
      <c r="R20" s="14" t="s">
        <v>887</v>
      </c>
      <c r="S20" s="14" t="s">
        <v>825</v>
      </c>
      <c r="T20">
        <v>28.799999999999997</v>
      </c>
      <c r="U20" s="14" t="s">
        <v>887</v>
      </c>
      <c r="V20" s="14" t="s">
        <v>825</v>
      </c>
      <c r="W20">
        <v>30.72</v>
      </c>
      <c r="X20" s="14" t="s">
        <v>887</v>
      </c>
      <c r="Y20" s="14" t="s">
        <v>825</v>
      </c>
      <c r="Z20">
        <v>32.64</v>
      </c>
      <c r="AA20" s="14" t="s">
        <v>887</v>
      </c>
      <c r="AB20" s="14" t="s">
        <v>825</v>
      </c>
      <c r="AC20">
        <v>34.56</v>
      </c>
      <c r="AD20" s="14" t="s">
        <v>887</v>
      </c>
      <c r="AE20" s="14" t="s">
        <v>825</v>
      </c>
      <c r="AF20">
        <v>38.4</v>
      </c>
      <c r="AG20" s="14" t="s">
        <v>887</v>
      </c>
      <c r="AH20" s="14" t="s">
        <v>825</v>
      </c>
      <c r="AI20">
        <v>42.239999999999995</v>
      </c>
      <c r="AJ20" s="14" t="s">
        <v>887</v>
      </c>
      <c r="AK20" s="14" t="s">
        <v>825</v>
      </c>
      <c r="AL20">
        <v>44.16</v>
      </c>
      <c r="AM20" s="14" t="s">
        <v>887</v>
      </c>
      <c r="AN20" s="14" t="s">
        <v>825</v>
      </c>
      <c r="AO20">
        <v>42.239999999999995</v>
      </c>
      <c r="AP20" s="14" t="s">
        <v>887</v>
      </c>
      <c r="AQ20" s="14" t="s">
        <v>825</v>
      </c>
      <c r="AR20">
        <v>46.08</v>
      </c>
      <c r="AS20" s="14" t="s">
        <v>887</v>
      </c>
      <c r="AT20" s="14" t="s">
        <v>825</v>
      </c>
      <c r="AU20">
        <v>48</v>
      </c>
      <c r="AV20" s="14" t="s">
        <v>887</v>
      </c>
      <c r="AW20" s="14" t="s">
        <v>825</v>
      </c>
      <c r="AX20">
        <v>49.92</v>
      </c>
      <c r="AY20" s="14" t="s">
        <v>887</v>
      </c>
      <c r="AZ20" s="14" t="s">
        <v>825</v>
      </c>
      <c r="BA20">
        <v>53.76</v>
      </c>
      <c r="BB20" s="14" t="s">
        <v>887</v>
      </c>
      <c r="BC20" s="14" t="s">
        <v>825</v>
      </c>
      <c r="BD20">
        <v>49.92</v>
      </c>
      <c r="BE20" s="14" t="s">
        <v>887</v>
      </c>
      <c r="BF20" s="14" t="s">
        <v>825</v>
      </c>
      <c r="BG20" t="str">
        <f t="shared" si="1"/>
        <v xml:space="preserve">INSERT INTO SC_SystemeProduits(RefDimension,NomSysteme,typePresta,ligne,Quantite,formule,cte1,DateModif) values (1,'FV3','MOC',46,null,'1.92*CTE1','PERIMETRE',now());
</v>
      </c>
      <c r="BH20"/>
      <c r="BI20"/>
      <c r="BJ20" t="str">
        <f t="shared" si="2"/>
        <v xml:space="preserve">INSERT INTO SC_SystemeProduits(RefDimension,NomSysteme,typePresta,ligne,Quantite,formule,cte1,DateModif) values (2,'FV3','MOC',46,null,'1.92*CTE1','PERIMETRE',now());
</v>
      </c>
      <c r="BK20"/>
      <c r="BL20"/>
      <c r="BM20" t="str">
        <f t="shared" si="3"/>
        <v xml:space="preserve">INSERT INTO SC_SystemeProduits(RefDimension,NomSysteme,typePresta,ligne,Quantite,formule,cte1,DateModif) values (3,'FV3','MOC',46,null,'1.92*CTE1','PERIMETRE',now());
</v>
      </c>
      <c r="BP20" t="str">
        <f t="shared" si="4"/>
        <v xml:space="preserve">INSERT INTO SC_SystemeProduits(RefDimension,NomSysteme,typePresta,ligne,Quantite,formule,cte1,DateModif) values (4,'FV3','MOC',46,null,'1.92*CTE1','PERIMETRE',now());
</v>
      </c>
      <c r="BS20" t="str">
        <f t="shared" si="5"/>
        <v xml:space="preserve">INSERT INTO SC_SystemeProduits(RefDimension,NomSysteme,typePresta,ligne,Quantite,formule,cte1,DateModif) values (5,'FV3','MOC',46,null,'1.92*CTE1','PERIMETRE',now());
</v>
      </c>
      <c r="BV20" t="str">
        <f t="shared" si="6"/>
        <v xml:space="preserve">INSERT INTO SC_SystemeProduits(RefDimension,NomSysteme,typePresta,ligne,Quantite,formule,cte1,DateModif) values (6,'FV3','MOC',46,null,'1.92*CTE1','PERIMETRE',now());
</v>
      </c>
      <c r="BY20" t="str">
        <f t="shared" si="7"/>
        <v xml:space="preserve">INSERT INTO SC_SystemeProduits(RefDimension,NomSysteme,typePresta,ligne,Quantite,formule,cte1,DateModif) values (7,'FV3','MOC',46,null,'1.92*CTE1','PERIMETRE',now());
</v>
      </c>
      <c r="CB20" t="str">
        <f t="shared" si="8"/>
        <v xml:space="preserve">INSERT INTO SC_SystemeProduits(RefDimension,NomSysteme,typePresta,ligne,Quantite,formule,cte1,DateModif) values (8,'FV3','MOC',46,null,'1.92*CTE1','PERIMETRE',now());
</v>
      </c>
      <c r="CE20" t="str">
        <f t="shared" si="9"/>
        <v xml:space="preserve">INSERT INTO SC_SystemeProduits(RefDimension,NomSysteme,typePresta,ligne,Quantite,formule,cte1,DateModif) values (9,'FV3','MOC',46,null,'1.92*CTE1','PERIMETRE',now());
</v>
      </c>
      <c r="CH20" t="str">
        <f t="shared" si="10"/>
        <v xml:space="preserve">INSERT INTO SC_SystemeProduits(RefDimension,NomSysteme,typePresta,ligne,Quantite,formule,cte1,DateModif) values (10,'FV3','MOC',46,null,'1.92*CTE1','PERIMETRE',now());
</v>
      </c>
      <c r="CK20" t="str">
        <f t="shared" si="11"/>
        <v xml:space="preserve">INSERT INTO SC_SystemeProduits(RefDimension,NomSysteme,typePresta,ligne,Quantite,formule,cte1,DateModif) values (11,'FV3','MOC',46,null,'1.92*CTE1','PERIMETRE',now());
</v>
      </c>
      <c r="CN20" t="str">
        <f t="shared" si="12"/>
        <v xml:space="preserve">INSERT INTO SC_SystemeProduits(RefDimension,NomSysteme,typePresta,ligne,Quantite,formule,cte1,DateModif) values (12,'FV3','MOC',46,null,'1.92*CTE1','PERIMETRE',now());
</v>
      </c>
      <c r="CQ20" t="str">
        <f t="shared" si="13"/>
        <v xml:space="preserve">INSERT INTO SC_SystemeProduits(RefDimension,NomSysteme,typePresta,ligne,Quantite,formule,cte1,DateModif) values (13,'FV3','MOC',46,null,'1.92*CTE1','PERIMETRE',now());
</v>
      </c>
      <c r="CT20" t="str">
        <f t="shared" si="14"/>
        <v xml:space="preserve">INSERT INTO SC_SystemeProduits(RefDimension,NomSysteme,typePresta,ligne,Quantite,formule,cte1,DateModif) values (14,'FV3','MOC',46,null,'1.92*CTE1','PERIMETRE',now());
</v>
      </c>
      <c r="CW20" t="str">
        <f t="shared" si="15"/>
        <v xml:space="preserve">INSERT INTO SC_SystemeProduits(RefDimension,NomSysteme,typePresta,ligne,Quantite,formule,cte1,DateModif) values (15,'FV3','MOC',46,null,'1.92*CTE1','PERIMETRE',now());
</v>
      </c>
      <c r="CZ20" t="str">
        <f t="shared" si="16"/>
        <v xml:space="preserve">INSERT INTO SC_SystemeProduits(RefDimension,NomSysteme,typePresta,ligne,Quantite,formule,cte1,DateModif) values (16,'FV3','MOC',46,null,'1.92*CTE1','PERIMETRE',now());
</v>
      </c>
      <c r="DC20" t="str">
        <f t="shared" si="17"/>
        <v xml:space="preserve">INSERT INTO SC_SystemeProduits(RefDimension,NomSysteme,typePresta,ligne,Quantite,formule,cte1,DateModif) values (17,'FV3','MOC',46,null,'1.92*CTE1','PERIMETRE',now());
</v>
      </c>
      <c r="DF20" t="str">
        <f t="shared" si="18"/>
        <v xml:space="preserve">INSERT INTO SC_SystemeProduits(RefDimension,NomSysteme,typePresta,ligne,Quantite,formule,cte1,DateModif) values (18,'FV3','MOC',46,null,'1.92*CTE1','PERIMETRE',now());
</v>
      </c>
    </row>
    <row r="21" spans="1:110" x14ac:dyDescent="0.3">
      <c r="BG21" t="str">
        <f t="shared" si="1"/>
        <v/>
      </c>
      <c r="BH21"/>
      <c r="BI21"/>
      <c r="BJ21" t="str">
        <f t="shared" si="2"/>
        <v/>
      </c>
      <c r="BK21"/>
      <c r="BL21"/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BG22" t="str">
        <f t="shared" si="1"/>
        <v/>
      </c>
      <c r="BH22"/>
      <c r="BI22"/>
      <c r="BJ22" t="str">
        <f t="shared" si="2"/>
        <v/>
      </c>
      <c r="BK22"/>
      <c r="BL22"/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3">
      <c r="A23" s="12">
        <f>VLOOKUP($C23,[1]MINIPELLE!$A$2:$K$291,11,0)</f>
        <v>9</v>
      </c>
      <c r="B23" t="s">
        <v>333</v>
      </c>
      <c r="C23" t="s">
        <v>247</v>
      </c>
      <c r="D23" t="s">
        <v>47</v>
      </c>
      <c r="E23">
        <v>15.743999999999998</v>
      </c>
      <c r="F23" s="14" t="s">
        <v>887</v>
      </c>
      <c r="G23" s="14" t="s">
        <v>825</v>
      </c>
      <c r="H23">
        <v>19.2</v>
      </c>
      <c r="I23" s="14" t="s">
        <v>887</v>
      </c>
      <c r="J23" s="14" t="s">
        <v>825</v>
      </c>
      <c r="K23">
        <v>23.04</v>
      </c>
      <c r="L23" s="14" t="s">
        <v>887</v>
      </c>
      <c r="M23" s="14" t="s">
        <v>825</v>
      </c>
      <c r="N23">
        <v>24.96</v>
      </c>
      <c r="O23" s="14" t="s">
        <v>887</v>
      </c>
      <c r="P23" s="14" t="s">
        <v>825</v>
      </c>
      <c r="Q23">
        <v>26.88</v>
      </c>
      <c r="R23" s="14" t="s">
        <v>887</v>
      </c>
      <c r="S23" s="14" t="s">
        <v>825</v>
      </c>
      <c r="T23">
        <v>28.799999999999997</v>
      </c>
      <c r="U23" s="14" t="s">
        <v>887</v>
      </c>
      <c r="V23" s="14" t="s">
        <v>825</v>
      </c>
      <c r="W23">
        <v>30.72</v>
      </c>
      <c r="X23" s="14" t="s">
        <v>887</v>
      </c>
      <c r="Y23" s="14" t="s">
        <v>825</v>
      </c>
      <c r="Z23">
        <v>32.64</v>
      </c>
      <c r="AA23" s="14" t="s">
        <v>887</v>
      </c>
      <c r="AB23" s="14" t="s">
        <v>825</v>
      </c>
      <c r="AC23">
        <v>34.56</v>
      </c>
      <c r="AD23" s="14" t="s">
        <v>887</v>
      </c>
      <c r="AE23" s="14" t="s">
        <v>825</v>
      </c>
      <c r="AF23">
        <v>38.4</v>
      </c>
      <c r="AG23" s="14" t="s">
        <v>887</v>
      </c>
      <c r="AH23" s="14" t="s">
        <v>825</v>
      </c>
      <c r="AI23">
        <v>42.239999999999995</v>
      </c>
      <c r="AJ23" s="14" t="s">
        <v>887</v>
      </c>
      <c r="AK23" s="14" t="s">
        <v>825</v>
      </c>
      <c r="AL23">
        <v>44.16</v>
      </c>
      <c r="AM23" s="14" t="s">
        <v>887</v>
      </c>
      <c r="AN23" s="14" t="s">
        <v>825</v>
      </c>
      <c r="AO23">
        <v>42.239999999999995</v>
      </c>
      <c r="AP23" s="14" t="s">
        <v>887</v>
      </c>
      <c r="AQ23" s="14" t="s">
        <v>825</v>
      </c>
      <c r="AR23">
        <v>46.08</v>
      </c>
      <c r="AS23" s="14" t="s">
        <v>887</v>
      </c>
      <c r="AT23" s="14" t="s">
        <v>825</v>
      </c>
      <c r="AU23">
        <v>48</v>
      </c>
      <c r="AV23" s="14" t="s">
        <v>887</v>
      </c>
      <c r="AW23" s="14" t="s">
        <v>825</v>
      </c>
      <c r="AX23">
        <v>49.92</v>
      </c>
      <c r="AY23" s="14" t="s">
        <v>887</v>
      </c>
      <c r="AZ23" s="14" t="s">
        <v>825</v>
      </c>
      <c r="BA23">
        <v>53.76</v>
      </c>
      <c r="BB23" s="14" t="s">
        <v>887</v>
      </c>
      <c r="BC23" s="14" t="s">
        <v>825</v>
      </c>
      <c r="BD23">
        <v>49.92</v>
      </c>
      <c r="BE23" s="14" t="s">
        <v>887</v>
      </c>
      <c r="BF23" s="14" t="s">
        <v>825</v>
      </c>
      <c r="BG23" t="str">
        <f t="shared" si="1"/>
        <v xml:space="preserve">INSERT INTO SC_SystemeProduits(RefDimension,NomSysteme,typePresta,ligne,Quantite,formule,cte1,DateModif) values (1,'FV3','MP',9,null,'1.92*CTE1','PERIMETRE',now());
</v>
      </c>
      <c r="BH23"/>
      <c r="BI23"/>
      <c r="BJ23" t="str">
        <f t="shared" si="2"/>
        <v xml:space="preserve">INSERT INTO SC_SystemeProduits(RefDimension,NomSysteme,typePresta,ligne,Quantite,formule,cte1,DateModif) values (2,'FV3','MP',9,null,'1.92*CTE1','PERIMETRE',now());
</v>
      </c>
      <c r="BK23"/>
      <c r="BL23"/>
      <c r="BM23" t="str">
        <f t="shared" si="3"/>
        <v xml:space="preserve">INSERT INTO SC_SystemeProduits(RefDimension,NomSysteme,typePresta,ligne,Quantite,formule,cte1,DateModif) values (3,'FV3','MP',9,null,'1.92*CTE1','PERIMETRE',now());
</v>
      </c>
      <c r="BP23" t="str">
        <f t="shared" si="4"/>
        <v xml:space="preserve">INSERT INTO SC_SystemeProduits(RefDimension,NomSysteme,typePresta,ligne,Quantite,formule,cte1,DateModif) values (4,'FV3','MP',9,null,'1.92*CTE1','PERIMETRE',now());
</v>
      </c>
      <c r="BS23" t="str">
        <f t="shared" si="5"/>
        <v xml:space="preserve">INSERT INTO SC_SystemeProduits(RefDimension,NomSysteme,typePresta,ligne,Quantite,formule,cte1,DateModif) values (5,'FV3','MP',9,null,'1.92*CTE1','PERIMETRE',now());
</v>
      </c>
      <c r="BV23" t="str">
        <f t="shared" si="6"/>
        <v xml:space="preserve">INSERT INTO SC_SystemeProduits(RefDimension,NomSysteme,typePresta,ligne,Quantite,formule,cte1,DateModif) values (6,'FV3','MP',9,null,'1.92*CTE1','PERIMETRE',now());
</v>
      </c>
      <c r="BY23" t="str">
        <f t="shared" si="7"/>
        <v xml:space="preserve">INSERT INTO SC_SystemeProduits(RefDimension,NomSysteme,typePresta,ligne,Quantite,formule,cte1,DateModif) values (7,'FV3','MP',9,null,'1.92*CTE1','PERIMETRE',now());
</v>
      </c>
      <c r="CB23" t="str">
        <f t="shared" si="8"/>
        <v xml:space="preserve">INSERT INTO SC_SystemeProduits(RefDimension,NomSysteme,typePresta,ligne,Quantite,formule,cte1,DateModif) values (8,'FV3','MP',9,null,'1.92*CTE1','PERIMETRE',now());
</v>
      </c>
      <c r="CE23" t="str">
        <f t="shared" si="9"/>
        <v xml:space="preserve">INSERT INTO SC_SystemeProduits(RefDimension,NomSysteme,typePresta,ligne,Quantite,formule,cte1,DateModif) values (9,'FV3','MP',9,null,'1.92*CTE1','PERIMETRE',now());
</v>
      </c>
      <c r="CH23" t="str">
        <f t="shared" si="10"/>
        <v xml:space="preserve">INSERT INTO SC_SystemeProduits(RefDimension,NomSysteme,typePresta,ligne,Quantite,formule,cte1,DateModif) values (10,'FV3','MP',9,null,'1.92*CTE1','PERIMETRE',now());
</v>
      </c>
      <c r="CK23" t="str">
        <f t="shared" si="11"/>
        <v xml:space="preserve">INSERT INTO SC_SystemeProduits(RefDimension,NomSysteme,typePresta,ligne,Quantite,formule,cte1,DateModif) values (11,'FV3','MP',9,null,'1.92*CTE1','PERIMETRE',now());
</v>
      </c>
      <c r="CN23" t="str">
        <f t="shared" si="12"/>
        <v xml:space="preserve">INSERT INTO SC_SystemeProduits(RefDimension,NomSysteme,typePresta,ligne,Quantite,formule,cte1,DateModif) values (12,'FV3','MP',9,null,'1.92*CTE1','PERIMETRE',now());
</v>
      </c>
      <c r="CQ23" t="str">
        <f t="shared" si="13"/>
        <v xml:space="preserve">INSERT INTO SC_SystemeProduits(RefDimension,NomSysteme,typePresta,ligne,Quantite,formule,cte1,DateModif) values (13,'FV3','MP',9,null,'1.92*CTE1','PERIMETRE',now());
</v>
      </c>
      <c r="CT23" t="str">
        <f t="shared" si="14"/>
        <v xml:space="preserve">INSERT INTO SC_SystemeProduits(RefDimension,NomSysteme,typePresta,ligne,Quantite,formule,cte1,DateModif) values (14,'FV3','MP',9,null,'1.92*CTE1','PERIMETRE',now());
</v>
      </c>
      <c r="CW23" t="str">
        <f t="shared" si="15"/>
        <v xml:space="preserve">INSERT INTO SC_SystemeProduits(RefDimension,NomSysteme,typePresta,ligne,Quantite,formule,cte1,DateModif) values (15,'FV3','MP',9,null,'1.92*CTE1','PERIMETRE',now());
</v>
      </c>
      <c r="CZ23" t="str">
        <f t="shared" si="16"/>
        <v xml:space="preserve">INSERT INTO SC_SystemeProduits(RefDimension,NomSysteme,typePresta,ligne,Quantite,formule,cte1,DateModif) values (16,'FV3','MP',9,null,'1.92*CTE1','PERIMETRE',now());
</v>
      </c>
      <c r="DC23" t="str">
        <f t="shared" si="17"/>
        <v xml:space="preserve">INSERT INTO SC_SystemeProduits(RefDimension,NomSysteme,typePresta,ligne,Quantite,formule,cte1,DateModif) values (17,'FV3','MP',9,null,'1.92*CTE1','PERIMETRE',now());
</v>
      </c>
      <c r="DF23" t="str">
        <f t="shared" si="18"/>
        <v xml:space="preserve">INSERT INTO SC_SystemeProduits(RefDimension,NomSysteme,typePresta,ligne,Quantite,formule,cte1,DateModif) values (18,'FV3','MP',9,null,'1.92*CTE1','PERIMETRE',now());
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DH23"/>
  <sheetViews>
    <sheetView workbookViewId="0">
      <selection activeCell="E1" sqref="E1:DH1048576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871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(#DIM#,8,'#TYPE#',#LIGNE#,#Q#,now());",CHAR(10))</f>
        <v xml:space="preserve">INSERT INTO SC_SystemeProduits(RefDimension,RefSysteme,typePresta,ligne,Quantite,DateModif) values (#DIM#,8,'#TYPE#',#LIGNE#,#Q#,now());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3">
      <c r="D4" t="s">
        <v>319</v>
      </c>
      <c r="BH4"/>
      <c r="BI4"/>
      <c r="BK4"/>
      <c r="BL4"/>
    </row>
    <row r="5" spans="1:112" x14ac:dyDescent="0.3">
      <c r="A5" s="12">
        <f>VLOOKUP($C5,[1]MATIERES!$A$2:$K$379,11,0)</f>
        <v>377</v>
      </c>
      <c r="B5" t="s">
        <v>328</v>
      </c>
      <c r="C5" t="s">
        <v>380</v>
      </c>
      <c r="D5" t="s">
        <v>8</v>
      </c>
      <c r="E5">
        <v>24.599999999999998</v>
      </c>
      <c r="H5">
        <v>30</v>
      </c>
      <c r="K5">
        <v>36</v>
      </c>
      <c r="N5">
        <v>39</v>
      </c>
      <c r="Q5">
        <v>42</v>
      </c>
      <c r="T5">
        <v>45</v>
      </c>
      <c r="W5">
        <v>48</v>
      </c>
      <c r="Z5">
        <v>51</v>
      </c>
      <c r="AC5">
        <v>54</v>
      </c>
      <c r="AF5">
        <v>60</v>
      </c>
      <c r="AI5">
        <v>66</v>
      </c>
      <c r="AL5">
        <v>69</v>
      </c>
      <c r="AO5">
        <v>66</v>
      </c>
      <c r="AR5">
        <v>72</v>
      </c>
      <c r="AU5">
        <v>75</v>
      </c>
      <c r="AX5">
        <v>78</v>
      </c>
      <c r="BA5">
        <v>84</v>
      </c>
      <c r="BD5">
        <v>78</v>
      </c>
      <c r="BH5"/>
      <c r="BI5"/>
      <c r="BK5"/>
      <c r="BL5"/>
    </row>
    <row r="6" spans="1:112" x14ac:dyDescent="0.3">
      <c r="A6" s="12">
        <f>VLOOKUP($C6,[1]MATIERES!$A$2:$K$379,11,0)</f>
        <v>378</v>
      </c>
      <c r="B6" t="s">
        <v>328</v>
      </c>
      <c r="C6" t="s">
        <v>381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H6"/>
      <c r="BI6"/>
      <c r="BK6"/>
      <c r="BL6"/>
    </row>
    <row r="7" spans="1:112" x14ac:dyDescent="0.3">
      <c r="A7" s="12">
        <f>VLOOKUP($C7,[1]MATIERES!$A$2:$K$379,11,0)</f>
        <v>379</v>
      </c>
      <c r="B7" t="s">
        <v>328</v>
      </c>
      <c r="C7" t="s">
        <v>382</v>
      </c>
      <c r="D7" t="s">
        <v>8</v>
      </c>
      <c r="E7">
        <v>17</v>
      </c>
      <c r="H7">
        <v>20</v>
      </c>
      <c r="K7">
        <v>24</v>
      </c>
      <c r="N7">
        <v>26</v>
      </c>
      <c r="Q7">
        <v>28</v>
      </c>
      <c r="T7">
        <v>30</v>
      </c>
      <c r="W7">
        <v>32</v>
      </c>
      <c r="Z7">
        <v>34</v>
      </c>
      <c r="AC7">
        <v>36</v>
      </c>
      <c r="AF7">
        <v>40</v>
      </c>
      <c r="AI7">
        <v>44</v>
      </c>
      <c r="AL7">
        <v>46</v>
      </c>
      <c r="AO7">
        <v>44</v>
      </c>
      <c r="AR7">
        <v>48</v>
      </c>
      <c r="AU7">
        <v>50</v>
      </c>
      <c r="AX7">
        <v>52</v>
      </c>
      <c r="BA7">
        <v>56</v>
      </c>
      <c r="BD7">
        <v>52</v>
      </c>
      <c r="BH7"/>
      <c r="BI7"/>
      <c r="BK7"/>
      <c r="BL7"/>
    </row>
    <row r="8" spans="1:112" x14ac:dyDescent="0.3">
      <c r="A8" s="12">
        <f>VLOOKUP($C8,[1]MATIERES!$A$2:$K$379,11,0)</f>
        <v>169</v>
      </c>
      <c r="B8" t="s">
        <v>328</v>
      </c>
      <c r="C8" t="s">
        <v>383</v>
      </c>
      <c r="D8" t="s">
        <v>8</v>
      </c>
      <c r="E8">
        <v>16.5</v>
      </c>
      <c r="H8">
        <v>18</v>
      </c>
      <c r="K8">
        <v>20</v>
      </c>
      <c r="N8">
        <v>21</v>
      </c>
      <c r="Q8">
        <v>22</v>
      </c>
      <c r="T8">
        <v>23</v>
      </c>
      <c r="W8">
        <v>24</v>
      </c>
      <c r="Z8">
        <v>25</v>
      </c>
      <c r="AC8">
        <v>26</v>
      </c>
      <c r="AF8">
        <v>28</v>
      </c>
      <c r="AI8">
        <v>30</v>
      </c>
      <c r="AL8">
        <v>31</v>
      </c>
      <c r="AO8">
        <v>30</v>
      </c>
      <c r="AR8">
        <v>32</v>
      </c>
      <c r="AU8">
        <v>33</v>
      </c>
      <c r="AX8">
        <v>34</v>
      </c>
      <c r="BA8">
        <v>36</v>
      </c>
      <c r="BD8">
        <v>34</v>
      </c>
      <c r="BH8"/>
      <c r="BI8"/>
      <c r="BK8"/>
      <c r="BL8"/>
    </row>
    <row r="9" spans="1:112" x14ac:dyDescent="0.3">
      <c r="A9" s="12">
        <f>VLOOKUP($C9,[1]MATIERES!$A$2:$K$379,11,0)</f>
        <v>90</v>
      </c>
      <c r="B9" t="s">
        <v>328</v>
      </c>
      <c r="C9" t="s">
        <v>375</v>
      </c>
      <c r="D9" t="s">
        <v>47</v>
      </c>
      <c r="E9">
        <v>24.599999999999998</v>
      </c>
      <c r="H9">
        <v>30</v>
      </c>
      <c r="K9">
        <v>36</v>
      </c>
      <c r="N9">
        <v>39</v>
      </c>
      <c r="Q9">
        <v>42</v>
      </c>
      <c r="T9">
        <v>45</v>
      </c>
      <c r="W9">
        <v>48</v>
      </c>
      <c r="Z9">
        <v>51</v>
      </c>
      <c r="AC9">
        <v>54</v>
      </c>
      <c r="AF9">
        <v>60</v>
      </c>
      <c r="AI9">
        <v>66</v>
      </c>
      <c r="AL9">
        <v>69</v>
      </c>
      <c r="AO9">
        <v>66</v>
      </c>
      <c r="AR9">
        <v>72</v>
      </c>
      <c r="AU9">
        <v>75</v>
      </c>
      <c r="AX9">
        <v>78</v>
      </c>
      <c r="BA9">
        <v>84</v>
      </c>
      <c r="BD9">
        <v>78</v>
      </c>
      <c r="BH9"/>
      <c r="BI9"/>
      <c r="BK9"/>
      <c r="BL9"/>
    </row>
    <row r="10" spans="1:112" x14ac:dyDescent="0.3">
      <c r="D10" t="s">
        <v>319</v>
      </c>
      <c r="BH10"/>
      <c r="BI10"/>
      <c r="BK10"/>
      <c r="BL10"/>
    </row>
    <row r="11" spans="1:112" x14ac:dyDescent="0.3">
      <c r="D11" t="s">
        <v>319</v>
      </c>
      <c r="BH11"/>
      <c r="BI11"/>
      <c r="BK11"/>
      <c r="BL11"/>
    </row>
    <row r="12" spans="1:112" x14ac:dyDescent="0.3">
      <c r="BH12"/>
      <c r="BI12"/>
      <c r="BK12"/>
      <c r="BL12"/>
    </row>
    <row r="13" spans="1:112" x14ac:dyDescent="0.3">
      <c r="B13" t="s">
        <v>331</v>
      </c>
      <c r="C13" t="s">
        <v>384</v>
      </c>
      <c r="D13" t="s">
        <v>319</v>
      </c>
      <c r="E13">
        <v>4</v>
      </c>
      <c r="H13">
        <v>2</v>
      </c>
      <c r="K13">
        <v>3</v>
      </c>
      <c r="N13">
        <v>4</v>
      </c>
      <c r="Q13">
        <v>5</v>
      </c>
      <c r="T13">
        <v>6</v>
      </c>
      <c r="W13">
        <v>7</v>
      </c>
      <c r="Z13">
        <v>8</v>
      </c>
      <c r="AC13">
        <v>9</v>
      </c>
      <c r="AF13">
        <v>10</v>
      </c>
      <c r="AI13">
        <v>11</v>
      </c>
      <c r="AL13">
        <v>12</v>
      </c>
      <c r="AO13">
        <v>13</v>
      </c>
      <c r="AR13">
        <v>14</v>
      </c>
      <c r="AU13">
        <v>15</v>
      </c>
      <c r="AX13">
        <v>16</v>
      </c>
      <c r="BA13">
        <v>17</v>
      </c>
      <c r="BD13">
        <v>18</v>
      </c>
      <c r="BH13"/>
      <c r="BI13"/>
      <c r="BK13"/>
      <c r="BL13"/>
    </row>
    <row r="14" spans="1:112" x14ac:dyDescent="0.3">
      <c r="B14" t="s">
        <v>331</v>
      </c>
      <c r="C14" t="s">
        <v>384</v>
      </c>
      <c r="D14" t="s">
        <v>319</v>
      </c>
      <c r="E14">
        <v>2</v>
      </c>
      <c r="H14">
        <v>3</v>
      </c>
      <c r="K14">
        <v>4</v>
      </c>
      <c r="N14">
        <v>5</v>
      </c>
      <c r="Q14">
        <v>6</v>
      </c>
      <c r="T14">
        <v>7</v>
      </c>
      <c r="W14">
        <v>8</v>
      </c>
      <c r="Z14">
        <v>9</v>
      </c>
      <c r="AC14">
        <v>10</v>
      </c>
      <c r="AF14">
        <v>11</v>
      </c>
      <c r="AI14">
        <v>12</v>
      </c>
      <c r="AL14">
        <v>13</v>
      </c>
      <c r="AO14">
        <v>14</v>
      </c>
      <c r="AR14">
        <v>15</v>
      </c>
      <c r="AU14">
        <v>16</v>
      </c>
      <c r="AX14">
        <v>17</v>
      </c>
      <c r="BA14">
        <v>18</v>
      </c>
      <c r="BD14">
        <v>19</v>
      </c>
      <c r="BH14"/>
      <c r="BI14"/>
      <c r="BK14"/>
      <c r="BL14"/>
    </row>
    <row r="15" spans="1:112" x14ac:dyDescent="0.3">
      <c r="BH15"/>
      <c r="BI15"/>
      <c r="BK15"/>
      <c r="BL15"/>
    </row>
    <row r="16" spans="1:112" x14ac:dyDescent="0.3">
      <c r="B16" t="s">
        <v>332</v>
      </c>
      <c r="C16" t="s">
        <v>185</v>
      </c>
      <c r="D16" t="s">
        <v>8</v>
      </c>
      <c r="H16">
        <v>2</v>
      </c>
      <c r="K16">
        <v>3</v>
      </c>
      <c r="N16">
        <v>4</v>
      </c>
      <c r="Q16">
        <v>5</v>
      </c>
      <c r="T16">
        <v>6</v>
      </c>
      <c r="W16">
        <v>7</v>
      </c>
      <c r="Z16">
        <v>8</v>
      </c>
      <c r="AC16">
        <v>9</v>
      </c>
      <c r="AF16">
        <v>10</v>
      </c>
      <c r="AI16">
        <v>11</v>
      </c>
      <c r="AL16">
        <v>12</v>
      </c>
      <c r="AO16">
        <v>13</v>
      </c>
      <c r="AR16">
        <v>14</v>
      </c>
      <c r="AU16">
        <v>15</v>
      </c>
      <c r="AX16">
        <v>16</v>
      </c>
      <c r="BA16">
        <v>17</v>
      </c>
      <c r="BD16">
        <v>18</v>
      </c>
      <c r="BH16"/>
      <c r="BI16"/>
      <c r="BK16"/>
      <c r="BL16"/>
    </row>
    <row r="17" spans="2:64" x14ac:dyDescent="0.3">
      <c r="C17" t="s">
        <v>384</v>
      </c>
      <c r="D17" t="s">
        <v>319</v>
      </c>
      <c r="E17">
        <v>4</v>
      </c>
      <c r="H17">
        <v>6</v>
      </c>
      <c r="K17">
        <v>8</v>
      </c>
      <c r="N17">
        <v>10</v>
      </c>
      <c r="Q17">
        <v>12</v>
      </c>
      <c r="T17">
        <v>14</v>
      </c>
      <c r="W17">
        <v>16</v>
      </c>
      <c r="Z17">
        <v>18</v>
      </c>
      <c r="AC17">
        <v>20</v>
      </c>
      <c r="AF17">
        <v>24</v>
      </c>
      <c r="AI17">
        <v>24</v>
      </c>
      <c r="AL17">
        <v>28</v>
      </c>
      <c r="AO17">
        <v>28</v>
      </c>
      <c r="AR17">
        <v>32</v>
      </c>
      <c r="AU17">
        <v>36</v>
      </c>
      <c r="AX17">
        <v>36</v>
      </c>
      <c r="BA17">
        <v>40</v>
      </c>
      <c r="BD17">
        <v>40</v>
      </c>
      <c r="BH17"/>
      <c r="BI17"/>
      <c r="BK17"/>
      <c r="BL17"/>
    </row>
    <row r="18" spans="2:64" x14ac:dyDescent="0.3">
      <c r="BH18"/>
      <c r="BI18"/>
      <c r="BK18"/>
      <c r="BL18"/>
    </row>
    <row r="19" spans="2:64" x14ac:dyDescent="0.3">
      <c r="BH19"/>
      <c r="BI19"/>
      <c r="BK19"/>
      <c r="BL19"/>
    </row>
    <row r="20" spans="2:64" x14ac:dyDescent="0.3">
      <c r="BH20"/>
      <c r="BI20"/>
      <c r="BK20"/>
      <c r="BL20"/>
    </row>
    <row r="21" spans="2:64" x14ac:dyDescent="0.3">
      <c r="BH21"/>
      <c r="BI21"/>
      <c r="BK21"/>
      <c r="BL21"/>
    </row>
    <row r="22" spans="2:64" x14ac:dyDescent="0.3">
      <c r="B22" t="s">
        <v>333</v>
      </c>
      <c r="C22" t="s">
        <v>182</v>
      </c>
      <c r="D22" t="s">
        <v>183</v>
      </c>
      <c r="E22">
        <v>1.2299999999999998</v>
      </c>
      <c r="H22">
        <v>1.5</v>
      </c>
      <c r="K22">
        <v>1.7999999999999998</v>
      </c>
      <c r="N22">
        <v>1.95</v>
      </c>
      <c r="Q22">
        <v>2.1</v>
      </c>
      <c r="T22">
        <v>2.25</v>
      </c>
      <c r="W22">
        <v>2.4</v>
      </c>
      <c r="Z22">
        <v>2.5499999999999998</v>
      </c>
      <c r="AC22">
        <v>2.6999999999999997</v>
      </c>
      <c r="AF22">
        <v>3</v>
      </c>
      <c r="AI22">
        <v>3.3</v>
      </c>
      <c r="AL22">
        <v>3.4499999999999997</v>
      </c>
      <c r="AO22">
        <v>3.3</v>
      </c>
      <c r="AR22">
        <v>3.5999999999999996</v>
      </c>
      <c r="AU22">
        <v>3.75</v>
      </c>
      <c r="AX22">
        <v>3.9</v>
      </c>
      <c r="BA22">
        <v>4.2</v>
      </c>
      <c r="BD22">
        <v>3.9</v>
      </c>
      <c r="BH22"/>
      <c r="BI22"/>
      <c r="BK22"/>
      <c r="BL22"/>
    </row>
    <row r="23" spans="2:64" x14ac:dyDescent="0.3">
      <c r="BH23"/>
      <c r="BI23"/>
      <c r="BK23"/>
      <c r="BL2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1"/>
  <dimension ref="A1:DH23"/>
  <sheetViews>
    <sheetView workbookViewId="0">
      <selection activeCell="L26" sqref="L26"/>
    </sheetView>
  </sheetViews>
  <sheetFormatPr baseColWidth="10" defaultRowHeight="14.4" x14ac:dyDescent="0.3"/>
  <cols>
    <col min="3" max="3" width="35.33203125" customWidth="1"/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872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3">
      <c r="A4" s="12">
        <f>VLOOKUP($C4,[1]MATIERES!$A$2:$K$379,11,0)</f>
        <v>65</v>
      </c>
      <c r="B4" t="s">
        <v>328</v>
      </c>
      <c r="C4" t="s">
        <v>377</v>
      </c>
      <c r="D4" t="s">
        <v>47</v>
      </c>
      <c r="E4">
        <v>10.62</v>
      </c>
      <c r="F4" s="14" t="s">
        <v>890</v>
      </c>
      <c r="G4" s="14" t="s">
        <v>825</v>
      </c>
      <c r="H4">
        <v>13</v>
      </c>
      <c r="I4" s="14" t="s">
        <v>890</v>
      </c>
      <c r="J4" s="14" t="s">
        <v>825</v>
      </c>
      <c r="K4">
        <v>15.200000000000001</v>
      </c>
      <c r="L4" s="14" t="s">
        <v>890</v>
      </c>
      <c r="M4" s="14" t="s">
        <v>825</v>
      </c>
      <c r="N4">
        <v>16.8</v>
      </c>
      <c r="O4" s="14" t="s">
        <v>890</v>
      </c>
      <c r="P4" s="14" t="s">
        <v>825</v>
      </c>
      <c r="Q4">
        <v>18.400000000000002</v>
      </c>
      <c r="R4" s="14" t="s">
        <v>890</v>
      </c>
      <c r="S4" s="14" t="s">
        <v>825</v>
      </c>
      <c r="T4">
        <v>20</v>
      </c>
      <c r="U4" s="14" t="s">
        <v>890</v>
      </c>
      <c r="V4" s="14" t="s">
        <v>825</v>
      </c>
      <c r="W4">
        <v>21.6</v>
      </c>
      <c r="X4" s="14" t="s">
        <v>890</v>
      </c>
      <c r="Y4" s="14" t="s">
        <v>825</v>
      </c>
      <c r="Z4">
        <v>22.700000000000003</v>
      </c>
      <c r="AA4" s="14" t="s">
        <v>890</v>
      </c>
      <c r="AB4" s="14" t="s">
        <v>825</v>
      </c>
      <c r="AC4">
        <v>23.8</v>
      </c>
      <c r="AD4" s="14" t="s">
        <v>890</v>
      </c>
      <c r="AE4" s="14" t="s">
        <v>825</v>
      </c>
      <c r="AF4">
        <v>26</v>
      </c>
      <c r="AG4" s="14" t="s">
        <v>890</v>
      </c>
      <c r="AH4" s="14" t="s">
        <v>825</v>
      </c>
      <c r="AI4">
        <v>27.200000000000003</v>
      </c>
      <c r="AJ4" s="14" t="s">
        <v>890</v>
      </c>
      <c r="AK4" s="14" t="s">
        <v>825</v>
      </c>
      <c r="AL4">
        <v>28.8</v>
      </c>
      <c r="AM4" s="14" t="s">
        <v>890</v>
      </c>
      <c r="AN4" s="14" t="s">
        <v>825</v>
      </c>
      <c r="AO4">
        <v>28.200000000000003</v>
      </c>
      <c r="AP4" s="14" t="s">
        <v>890</v>
      </c>
      <c r="AQ4" s="14" t="s">
        <v>825</v>
      </c>
      <c r="AR4">
        <v>30.400000000000002</v>
      </c>
      <c r="AS4" s="14" t="s">
        <v>890</v>
      </c>
      <c r="AT4" s="14" t="s">
        <v>825</v>
      </c>
      <c r="AU4">
        <v>32</v>
      </c>
      <c r="AV4" s="14" t="s">
        <v>890</v>
      </c>
      <c r="AW4" s="14" t="s">
        <v>825</v>
      </c>
      <c r="AX4">
        <v>32.6</v>
      </c>
      <c r="AY4" s="14" t="s">
        <v>890</v>
      </c>
      <c r="AZ4" s="14" t="s">
        <v>825</v>
      </c>
      <c r="BA4">
        <v>34.800000000000004</v>
      </c>
      <c r="BB4" s="14" t="s">
        <v>890</v>
      </c>
      <c r="BC4" s="14" t="s">
        <v>825</v>
      </c>
      <c r="BD4">
        <v>33.6</v>
      </c>
      <c r="BE4" s="14" t="s">
        <v>890</v>
      </c>
      <c r="BF4" s="14" t="s">
        <v>825</v>
      </c>
      <c r="BG4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SC_SystemeProduits(RefDimension,NomSysteme,typePresta,ligne,Quantite,formule,cte1,cte2,DateModif) values (1,'FV5','MATIERE',65,null,'CTE1+1.1*CTE2','PERIMETRE','LONGUEUR',now());
</v>
      </c>
      <c r="BH4"/>
      <c r="BI4"/>
      <c r="BJ4" t="str">
        <f t="shared" ref="BJ4:DF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SC_SystemeProduits(RefDimension,NomSysteme,typePresta,ligne,Quantite,formule,cte1,cte2,DateModif) values (2,'FV5','MATIERE',65,null,'CTE1+1.1*CTE2','PERIMETRE','LONGUEUR',now());
</v>
      </c>
      <c r="BK4"/>
      <c r="BL4"/>
      <c r="BM4" t="str">
        <f t="shared" si="0"/>
        <v xml:space="preserve">INSERT INTO SC_SystemeProduits(RefDimension,NomSysteme,typePresta,ligne,Quantite,formule,cte1,cte2,DateModif) values (3,'FV5','MATIERE',65,null,'CTE1+1.1*CTE2','PERIMETRE','LONGUEUR',now());
</v>
      </c>
      <c r="BP4" t="str">
        <f t="shared" si="0"/>
        <v xml:space="preserve">INSERT INTO SC_SystemeProduits(RefDimension,NomSysteme,typePresta,ligne,Quantite,formule,cte1,cte2,DateModif) values (4,'FV5','MATIERE',65,null,'CTE1+1.1*CTE2','PERIMETRE','LONGUEUR',now());
</v>
      </c>
      <c r="BS4" t="str">
        <f t="shared" si="0"/>
        <v xml:space="preserve">INSERT INTO SC_SystemeProduits(RefDimension,NomSysteme,typePresta,ligne,Quantite,formule,cte1,cte2,DateModif) values (5,'FV5','MATIERE',65,null,'CTE1+1.1*CTE2','PERIMETRE','LONGUEUR',now());
</v>
      </c>
      <c r="BV4" t="str">
        <f t="shared" si="0"/>
        <v xml:space="preserve">INSERT INTO SC_SystemeProduits(RefDimension,NomSysteme,typePresta,ligne,Quantite,formule,cte1,cte2,DateModif) values (6,'FV5','MATIERE',65,null,'CTE1+1.1*CTE2','PERIMETRE','LONGUEUR',now());
</v>
      </c>
      <c r="BY4" t="str">
        <f t="shared" si="0"/>
        <v xml:space="preserve">INSERT INTO SC_SystemeProduits(RefDimension,NomSysteme,typePresta,ligne,Quantite,formule,cte1,cte2,DateModif) values (7,'FV5','MATIERE',65,null,'CTE1+1.1*CTE2','PERIMETRE','LONGUEUR',now());
</v>
      </c>
      <c r="CB4" t="str">
        <f t="shared" si="0"/>
        <v xml:space="preserve">INSERT INTO SC_SystemeProduits(RefDimension,NomSysteme,typePresta,ligne,Quantite,formule,cte1,cte2,DateModif) values (8,'FV5','MATIERE',65,null,'CTE1+1.1*CTE2','PERIMETRE','LONGUEUR',now());
</v>
      </c>
      <c r="CE4" t="str">
        <f t="shared" si="0"/>
        <v xml:space="preserve">INSERT INTO SC_SystemeProduits(RefDimension,NomSysteme,typePresta,ligne,Quantite,formule,cte1,cte2,DateModif) values (9,'FV5','MATIERE',65,null,'CTE1+1.1*CTE2','PERIMETRE','LONGUEUR',now());
</v>
      </c>
      <c r="CH4" t="str">
        <f t="shared" si="0"/>
        <v xml:space="preserve">INSERT INTO SC_SystemeProduits(RefDimension,NomSysteme,typePresta,ligne,Quantite,formule,cte1,cte2,DateModif) values (10,'FV5','MATIERE',65,null,'CTE1+1.1*CTE2','PERIMETRE','LONGUEUR',now());
</v>
      </c>
      <c r="CK4" t="str">
        <f t="shared" si="0"/>
        <v xml:space="preserve">INSERT INTO SC_SystemeProduits(RefDimension,NomSysteme,typePresta,ligne,Quantite,formule,cte1,cte2,DateModif) values (11,'FV5','MATIERE',65,null,'CTE1+1.1*CTE2','PERIMETRE','LONGUEUR',now());
</v>
      </c>
      <c r="CN4" t="str">
        <f t="shared" si="0"/>
        <v xml:space="preserve">INSERT INTO SC_SystemeProduits(RefDimension,NomSysteme,typePresta,ligne,Quantite,formule,cte1,cte2,DateModif) values (12,'FV5','MATIERE',65,null,'CTE1+1.1*CTE2','PERIMETRE','LONGUEUR',now());
</v>
      </c>
      <c r="CQ4" t="str">
        <f t="shared" si="0"/>
        <v xml:space="preserve">INSERT INTO SC_SystemeProduits(RefDimension,NomSysteme,typePresta,ligne,Quantite,formule,cte1,cte2,DateModif) values (13,'FV5','MATIERE',65,null,'CTE1+1.1*CTE2','PERIMETRE','LONGUEUR',now());
</v>
      </c>
      <c r="CT4" t="str">
        <f t="shared" si="0"/>
        <v xml:space="preserve">INSERT INTO SC_SystemeProduits(RefDimension,NomSysteme,typePresta,ligne,Quantite,formule,cte1,cte2,DateModif) values (14,'FV5','MATIERE',65,null,'CTE1+1.1*CTE2','PERIMETRE','LONGUEUR',now());
</v>
      </c>
      <c r="CW4" t="str">
        <f t="shared" si="0"/>
        <v xml:space="preserve">INSERT INTO SC_SystemeProduits(RefDimension,NomSysteme,typePresta,ligne,Quantite,formule,cte1,cte2,DateModif) values (15,'FV5','MATIERE',65,null,'CTE1+1.1*CTE2','PERIMETRE','LONGUEUR',now());
</v>
      </c>
      <c r="CZ4" t="str">
        <f t="shared" si="0"/>
        <v xml:space="preserve">INSERT INTO SC_SystemeProduits(RefDimension,NomSysteme,typePresta,ligne,Quantite,formule,cte1,cte2,DateModif) values (16,'FV5','MATIERE',65,null,'CTE1+1.1*CTE2','PERIMETRE','LONGUEUR',now());
</v>
      </c>
      <c r="DC4" t="str">
        <f t="shared" si="0"/>
        <v xml:space="preserve">INSERT INTO SC_SystemeProduits(RefDimension,NomSysteme,typePresta,ligne,Quantite,formule,cte1,cte2,DateModif) values (17,'FV5','MATIERE',65,null,'CTE1+1.1*CTE2','PERIMETRE','LONGUEUR',now());
</v>
      </c>
      <c r="DF4" t="str">
        <f t="shared" si="0"/>
        <v xml:space="preserve">INSERT INTO SC_SystemeProduits(RefDimension,NomSysteme,typePresta,ligne,Quantite,formule,cte1,cte2,DateModif) values (18,'FV5','MATIERE',65,null,'CTE1+1.1*CTE2','PERIMETRE','LONGUEUR',now());
</v>
      </c>
    </row>
    <row r="5" spans="1:112" x14ac:dyDescent="0.3">
      <c r="A5" s="12">
        <f>VLOOKUP($C5,[1]MATIERES!$A$2:$K$379,11,0)</f>
        <v>168</v>
      </c>
      <c r="B5" t="s">
        <v>328</v>
      </c>
      <c r="C5" t="s">
        <v>315</v>
      </c>
      <c r="D5" t="s">
        <v>47</v>
      </c>
      <c r="E5">
        <v>4.0999999999999996</v>
      </c>
      <c r="F5" s="14" t="s">
        <v>891</v>
      </c>
      <c r="G5" s="14" t="s">
        <v>825</v>
      </c>
      <c r="H5">
        <v>5</v>
      </c>
      <c r="I5" s="14" t="s">
        <v>891</v>
      </c>
      <c r="J5" s="14" t="s">
        <v>825</v>
      </c>
      <c r="K5">
        <v>6</v>
      </c>
      <c r="L5" s="14" t="s">
        <v>891</v>
      </c>
      <c r="M5" s="14" t="s">
        <v>825</v>
      </c>
      <c r="N5">
        <v>6.5</v>
      </c>
      <c r="O5" s="14" t="s">
        <v>891</v>
      </c>
      <c r="P5" s="14" t="s">
        <v>825</v>
      </c>
      <c r="Q5">
        <v>7</v>
      </c>
      <c r="R5" s="14" t="s">
        <v>891</v>
      </c>
      <c r="S5" s="14" t="s">
        <v>825</v>
      </c>
      <c r="T5">
        <v>7.5</v>
      </c>
      <c r="U5" s="14" t="s">
        <v>891</v>
      </c>
      <c r="V5" s="14" t="s">
        <v>825</v>
      </c>
      <c r="W5">
        <v>8</v>
      </c>
      <c r="X5" s="14" t="s">
        <v>891</v>
      </c>
      <c r="Y5" s="14" t="s">
        <v>825</v>
      </c>
      <c r="Z5">
        <v>8.5</v>
      </c>
      <c r="AA5" s="14" t="s">
        <v>891</v>
      </c>
      <c r="AB5" s="14" t="s">
        <v>825</v>
      </c>
      <c r="AC5">
        <v>9</v>
      </c>
      <c r="AD5" s="14" t="s">
        <v>891</v>
      </c>
      <c r="AE5" s="14" t="s">
        <v>825</v>
      </c>
      <c r="AF5">
        <v>10</v>
      </c>
      <c r="AG5" s="14" t="s">
        <v>891</v>
      </c>
      <c r="AH5" s="14" t="s">
        <v>825</v>
      </c>
      <c r="AI5">
        <v>11</v>
      </c>
      <c r="AJ5" s="14" t="s">
        <v>891</v>
      </c>
      <c r="AK5" s="14" t="s">
        <v>825</v>
      </c>
      <c r="AL5">
        <v>11.5</v>
      </c>
      <c r="AM5" s="14" t="s">
        <v>891</v>
      </c>
      <c r="AN5" s="14" t="s">
        <v>825</v>
      </c>
      <c r="AO5">
        <v>11</v>
      </c>
      <c r="AP5" s="14" t="s">
        <v>891</v>
      </c>
      <c r="AQ5" s="14" t="s">
        <v>825</v>
      </c>
      <c r="AR5">
        <v>12</v>
      </c>
      <c r="AS5" s="14" t="s">
        <v>891</v>
      </c>
      <c r="AT5" s="14" t="s">
        <v>825</v>
      </c>
      <c r="AU5">
        <v>12.5</v>
      </c>
      <c r="AV5" s="14" t="s">
        <v>891</v>
      </c>
      <c r="AW5" s="14" t="s">
        <v>825</v>
      </c>
      <c r="AX5">
        <v>13</v>
      </c>
      <c r="AY5" s="14" t="s">
        <v>891</v>
      </c>
      <c r="AZ5" s="14" t="s">
        <v>825</v>
      </c>
      <c r="BA5">
        <v>14</v>
      </c>
      <c r="BB5" s="14" t="s">
        <v>891</v>
      </c>
      <c r="BC5" s="14" t="s">
        <v>825</v>
      </c>
      <c r="BD5">
        <v>13</v>
      </c>
      <c r="BE5" s="14" t="s">
        <v>891</v>
      </c>
      <c r="BF5" s="14" t="s">
        <v>825</v>
      </c>
      <c r="BG5" t="str">
        <f t="shared" ref="BG5:BG2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(1,'FV5','MATIERE',168,null,'0.5*CTE1','PERIMETRE',now());
</v>
      </c>
      <c r="BH5"/>
      <c r="BI5"/>
      <c r="BJ5" t="str">
        <f t="shared" ref="BJ5:BJ22" si="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(2,'FV5','MATIERE',168,null,'0.5*CTE1','PERIMETRE',now());
</v>
      </c>
      <c r="BK5"/>
      <c r="BL5"/>
      <c r="BM5" t="str">
        <f t="shared" ref="BM5:BM22" si="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(3,'FV5','MATIERE',168,null,'0.5*CTE1','PERIMETRE',now());
</v>
      </c>
      <c r="BP5" t="str">
        <f t="shared" ref="BP5:BP22" si="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(4,'FV5','MATIERE',168,null,'0.5*CTE1','PERIMETRE',now());
</v>
      </c>
      <c r="BS5" t="str">
        <f t="shared" ref="BS5:BS22" si="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(5,'FV5','MATIERE',168,null,'0.5*CTE1','PERIMETRE',now());
</v>
      </c>
      <c r="BV5" t="str">
        <f t="shared" ref="BV5:BV22" si="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(6,'FV5','MATIERE',168,null,'0.5*CTE1','PERIMETRE',now());
</v>
      </c>
      <c r="BY5" t="str">
        <f t="shared" ref="BY5:BY22" si="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(7,'FV5','MATIERE',168,null,'0.5*CTE1','PERIMETRE',now());
</v>
      </c>
      <c r="CB5" t="str">
        <f t="shared" ref="CB5:CB22" si="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(8,'FV5','MATIERE',168,null,'0.5*CTE1','PERIMETRE',now());
</v>
      </c>
      <c r="CE5" t="str">
        <f t="shared" ref="CE5:CE22" si="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(9,'FV5','MATIERE',168,null,'0.5*CTE1','PERIMETRE',now());
</v>
      </c>
      <c r="CH5" t="str">
        <f t="shared" ref="CH5:CH22" si="1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(10,'FV5','MATIERE',168,null,'0.5*CTE1','PERIMETRE',now());
</v>
      </c>
      <c r="CK5" t="str">
        <f t="shared" ref="CK5:CK22" si="1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(11,'FV5','MATIERE',168,null,'0.5*CTE1','PERIMETRE',now());
</v>
      </c>
      <c r="CN5" t="str">
        <f t="shared" ref="CN5:CN22" si="1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(12,'FV5','MATIERE',168,null,'0.5*CTE1','PERIMETRE',now());
</v>
      </c>
      <c r="CQ5" t="str">
        <f t="shared" ref="CQ5:CQ22" si="1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(13,'FV5','MATIERE',168,null,'0.5*CTE1','PERIMETRE',now());
</v>
      </c>
      <c r="CT5" t="str">
        <f t="shared" ref="CT5:CT22" si="1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(14,'FV5','MATIERE',168,null,'0.5*CTE1','PERIMETRE',now());
</v>
      </c>
      <c r="CW5" t="str">
        <f t="shared" ref="CW5:CW22" si="1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(15,'FV5','MATIERE',168,null,'0.5*CTE1','PERIMETRE',now());
</v>
      </c>
      <c r="CZ5" t="str">
        <f t="shared" ref="CZ5:CZ22" si="1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(16,'FV5','MATIERE',168,null,'0.5*CTE1','PERIMETRE',now());
</v>
      </c>
      <c r="DC5" t="str">
        <f t="shared" ref="DC5:DC22" si="1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(17,'FV5','MATIERE',168,null,'0.5*CTE1','PERIMETRE',now());
</v>
      </c>
      <c r="DF5" t="str">
        <f t="shared" ref="DF5:DF22" si="1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(18,'FV5','MATIERE',168,null,'0.5*CTE1','PERIMETRE',now());
</v>
      </c>
    </row>
    <row r="6" spans="1:112" x14ac:dyDescent="0.3">
      <c r="A6" s="12">
        <f>VLOOKUP($C6,[1]MATIERES!$A$2:$K$379,11,0)</f>
        <v>300</v>
      </c>
      <c r="B6" t="s">
        <v>328</v>
      </c>
      <c r="C6" t="s">
        <v>378</v>
      </c>
      <c r="D6" t="s">
        <v>8</v>
      </c>
      <c r="E6">
        <v>12</v>
      </c>
      <c r="H6">
        <v>13</v>
      </c>
      <c r="K6">
        <v>14</v>
      </c>
      <c r="N6">
        <v>15</v>
      </c>
      <c r="Q6">
        <v>16</v>
      </c>
      <c r="T6">
        <v>17</v>
      </c>
      <c r="W6">
        <v>18</v>
      </c>
      <c r="Z6">
        <v>19</v>
      </c>
      <c r="AC6">
        <v>20</v>
      </c>
      <c r="AF6">
        <v>21</v>
      </c>
      <c r="AI6">
        <v>22</v>
      </c>
      <c r="AL6">
        <v>23</v>
      </c>
      <c r="AO6">
        <v>24</v>
      </c>
      <c r="AR6">
        <v>25</v>
      </c>
      <c r="AU6">
        <v>26</v>
      </c>
      <c r="AX6">
        <v>27</v>
      </c>
      <c r="BA6">
        <v>28</v>
      </c>
      <c r="BD6">
        <v>29</v>
      </c>
      <c r="BG6" t="str">
        <f t="shared" si="1"/>
        <v xml:space="preserve">INSERT INTO SC_SystemeProduits(RefDimension,NomSysteme,typePresta,ligne,Quantite,formule,cte1,DateModif) values (1,'FV5','MATIERE',300,12,null,null,now());
</v>
      </c>
      <c r="BH6"/>
      <c r="BI6"/>
      <c r="BJ6" t="str">
        <f t="shared" si="2"/>
        <v xml:space="preserve">INSERT INTO SC_SystemeProduits(RefDimension,NomSysteme,typePresta,ligne,Quantite,formule,cte1,DateModif) values (2,'FV5','MATIERE',300,13,null,null,now());
</v>
      </c>
      <c r="BK6"/>
      <c r="BL6"/>
      <c r="BM6" t="str">
        <f t="shared" si="3"/>
        <v xml:space="preserve">INSERT INTO SC_SystemeProduits(RefDimension,NomSysteme,typePresta,ligne,Quantite,formule,cte1,DateModif) values (3,'FV5','MATIERE',300,14,null,null,now());
</v>
      </c>
      <c r="BP6" t="str">
        <f t="shared" si="4"/>
        <v xml:space="preserve">INSERT INTO SC_SystemeProduits(RefDimension,NomSysteme,typePresta,ligne,Quantite,formule,cte1,DateModif) values (4,'FV5','MATIERE',300,15,null,null,now());
</v>
      </c>
      <c r="BS6" t="str">
        <f t="shared" si="5"/>
        <v xml:space="preserve">INSERT INTO SC_SystemeProduits(RefDimension,NomSysteme,typePresta,ligne,Quantite,formule,cte1,DateModif) values (5,'FV5','MATIERE',300,16,null,null,now());
</v>
      </c>
      <c r="BV6" t="str">
        <f t="shared" si="6"/>
        <v xml:space="preserve">INSERT INTO SC_SystemeProduits(RefDimension,NomSysteme,typePresta,ligne,Quantite,formule,cte1,DateModif) values (6,'FV5','MATIERE',300,17,null,null,now());
</v>
      </c>
      <c r="BY6" t="str">
        <f t="shared" si="7"/>
        <v xml:space="preserve">INSERT INTO SC_SystemeProduits(RefDimension,NomSysteme,typePresta,ligne,Quantite,formule,cte1,DateModif) values (7,'FV5','MATIERE',300,18,null,null,now());
</v>
      </c>
      <c r="CB6" t="str">
        <f t="shared" si="8"/>
        <v xml:space="preserve">INSERT INTO SC_SystemeProduits(RefDimension,NomSysteme,typePresta,ligne,Quantite,formule,cte1,DateModif) values (8,'FV5','MATIERE',300,19,null,null,now());
</v>
      </c>
      <c r="CE6" t="str">
        <f t="shared" si="9"/>
        <v xml:space="preserve">INSERT INTO SC_SystemeProduits(RefDimension,NomSysteme,typePresta,ligne,Quantite,formule,cte1,DateModif) values (9,'FV5','MATIERE',300,20,null,null,now());
</v>
      </c>
      <c r="CH6" t="str">
        <f t="shared" si="10"/>
        <v xml:space="preserve">INSERT INTO SC_SystemeProduits(RefDimension,NomSysteme,typePresta,ligne,Quantite,formule,cte1,DateModif) values (10,'FV5','MATIERE',300,21,null,null,now());
</v>
      </c>
      <c r="CK6" t="str">
        <f t="shared" si="11"/>
        <v xml:space="preserve">INSERT INTO SC_SystemeProduits(RefDimension,NomSysteme,typePresta,ligne,Quantite,formule,cte1,DateModif) values (11,'FV5','MATIERE',300,22,null,null,now());
</v>
      </c>
      <c r="CN6" t="str">
        <f t="shared" si="12"/>
        <v xml:space="preserve">INSERT INTO SC_SystemeProduits(RefDimension,NomSysteme,typePresta,ligne,Quantite,formule,cte1,DateModif) values (12,'FV5','MATIERE',300,23,null,null,now());
</v>
      </c>
      <c r="CQ6" t="str">
        <f t="shared" si="13"/>
        <v xml:space="preserve">INSERT INTO SC_SystemeProduits(RefDimension,NomSysteme,typePresta,ligne,Quantite,formule,cte1,DateModif) values (13,'FV5','MATIERE',300,24,null,null,now());
</v>
      </c>
      <c r="CT6" t="str">
        <f t="shared" si="14"/>
        <v xml:space="preserve">INSERT INTO SC_SystemeProduits(RefDimension,NomSysteme,typePresta,ligne,Quantite,formule,cte1,DateModif) values (14,'FV5','MATIERE',300,25,null,null,now());
</v>
      </c>
      <c r="CW6" t="str">
        <f t="shared" si="15"/>
        <v xml:space="preserve">INSERT INTO SC_SystemeProduits(RefDimension,NomSysteme,typePresta,ligne,Quantite,formule,cte1,DateModif) values (15,'FV5','MATIERE',300,26,null,null,now());
</v>
      </c>
      <c r="CZ6" t="str">
        <f t="shared" si="16"/>
        <v xml:space="preserve">INSERT INTO SC_SystemeProduits(RefDimension,NomSysteme,typePresta,ligne,Quantite,formule,cte1,DateModif) values (16,'FV5','MATIERE',300,27,null,null,now());
</v>
      </c>
      <c r="DC6" t="str">
        <f t="shared" si="17"/>
        <v xml:space="preserve">INSERT INTO SC_SystemeProduits(RefDimension,NomSysteme,typePresta,ligne,Quantite,formule,cte1,DateModif) values (17,'FV5','MATIERE',300,28,null,null,now());
</v>
      </c>
      <c r="DF6" t="str">
        <f t="shared" si="18"/>
        <v xml:space="preserve">INSERT INTO SC_SystemeProduits(RefDimension,NomSysteme,typePresta,ligne,Quantite,formule,cte1,DateModif) values (18,'FV5','MATIERE',300,29,null,null,now());
</v>
      </c>
    </row>
    <row r="7" spans="1:112" x14ac:dyDescent="0.3">
      <c r="A7" s="12">
        <f>VLOOKUP($C7,[1]MATIERES!$A$2:$K$379,11,0)</f>
        <v>297</v>
      </c>
      <c r="B7" t="s">
        <v>328</v>
      </c>
      <c r="C7" t="s">
        <v>379</v>
      </c>
      <c r="D7" t="s">
        <v>8</v>
      </c>
      <c r="E7">
        <v>12.299999999999999</v>
      </c>
      <c r="F7" s="14" t="s">
        <v>892</v>
      </c>
      <c r="G7" s="14" t="s">
        <v>825</v>
      </c>
      <c r="H7">
        <v>15</v>
      </c>
      <c r="I7" s="14" t="s">
        <v>892</v>
      </c>
      <c r="J7" s="14" t="s">
        <v>825</v>
      </c>
      <c r="K7">
        <v>18</v>
      </c>
      <c r="L7" s="14" t="s">
        <v>892</v>
      </c>
      <c r="M7" s="14" t="s">
        <v>825</v>
      </c>
      <c r="N7">
        <v>19.5</v>
      </c>
      <c r="O7" s="14" t="s">
        <v>892</v>
      </c>
      <c r="P7" s="14" t="s">
        <v>825</v>
      </c>
      <c r="Q7">
        <v>21</v>
      </c>
      <c r="R7" s="14" t="s">
        <v>892</v>
      </c>
      <c r="S7" s="14" t="s">
        <v>825</v>
      </c>
      <c r="T7">
        <v>22.5</v>
      </c>
      <c r="U7" s="14" t="s">
        <v>892</v>
      </c>
      <c r="V7" s="14" t="s">
        <v>825</v>
      </c>
      <c r="W7">
        <v>24</v>
      </c>
      <c r="X7" s="14" t="s">
        <v>892</v>
      </c>
      <c r="Y7" s="14" t="s">
        <v>825</v>
      </c>
      <c r="Z7">
        <v>25.5</v>
      </c>
      <c r="AA7" s="14" t="s">
        <v>892</v>
      </c>
      <c r="AB7" s="14" t="s">
        <v>825</v>
      </c>
      <c r="AC7">
        <v>27</v>
      </c>
      <c r="AD7" s="14" t="s">
        <v>892</v>
      </c>
      <c r="AE7" s="14" t="s">
        <v>825</v>
      </c>
      <c r="AF7">
        <v>30</v>
      </c>
      <c r="AG7" s="14" t="s">
        <v>892</v>
      </c>
      <c r="AH7" s="14" t="s">
        <v>825</v>
      </c>
      <c r="AI7">
        <v>33</v>
      </c>
      <c r="AJ7" s="14" t="s">
        <v>892</v>
      </c>
      <c r="AK7" s="14" t="s">
        <v>825</v>
      </c>
      <c r="AL7">
        <v>34.5</v>
      </c>
      <c r="AM7" s="14" t="s">
        <v>892</v>
      </c>
      <c r="AN7" s="14" t="s">
        <v>825</v>
      </c>
      <c r="AO7">
        <v>33</v>
      </c>
      <c r="AP7" s="14" t="s">
        <v>892</v>
      </c>
      <c r="AQ7" s="14" t="s">
        <v>825</v>
      </c>
      <c r="AR7">
        <v>36</v>
      </c>
      <c r="AS7" s="14" t="s">
        <v>892</v>
      </c>
      <c r="AT7" s="14" t="s">
        <v>825</v>
      </c>
      <c r="AU7">
        <v>37.5</v>
      </c>
      <c r="AV7" s="14" t="s">
        <v>892</v>
      </c>
      <c r="AW7" s="14" t="s">
        <v>825</v>
      </c>
      <c r="AX7">
        <v>39</v>
      </c>
      <c r="AY7" s="14" t="s">
        <v>892</v>
      </c>
      <c r="AZ7" s="14" t="s">
        <v>825</v>
      </c>
      <c r="BA7">
        <v>42</v>
      </c>
      <c r="BB7" s="14" t="s">
        <v>892</v>
      </c>
      <c r="BC7" s="14" t="s">
        <v>825</v>
      </c>
      <c r="BD7">
        <v>39</v>
      </c>
      <c r="BE7" s="14" t="s">
        <v>892</v>
      </c>
      <c r="BF7" s="14" t="s">
        <v>825</v>
      </c>
      <c r="BG7" t="str">
        <f t="shared" si="1"/>
        <v xml:space="preserve">INSERT INTO SC_SystemeProduits(RefDimension,NomSysteme,typePresta,ligne,Quantite,formule,cte1,DateModif) values (1,'FV5','MATIERE',297,null,'1.5*CTE1','PERIMETRE',now());
</v>
      </c>
      <c r="BH7"/>
      <c r="BI7"/>
      <c r="BJ7" t="str">
        <f t="shared" si="2"/>
        <v xml:space="preserve">INSERT INTO SC_SystemeProduits(RefDimension,NomSysteme,typePresta,ligne,Quantite,formule,cte1,DateModif) values (2,'FV5','MATIERE',297,null,'1.5*CTE1','PERIMETRE',now());
</v>
      </c>
      <c r="BK7"/>
      <c r="BL7"/>
      <c r="BM7" t="str">
        <f t="shared" si="3"/>
        <v xml:space="preserve">INSERT INTO SC_SystemeProduits(RefDimension,NomSysteme,typePresta,ligne,Quantite,formule,cte1,DateModif) values (3,'FV5','MATIERE',297,null,'1.5*CTE1','PERIMETRE',now());
</v>
      </c>
      <c r="BP7" t="str">
        <f t="shared" si="4"/>
        <v xml:space="preserve">INSERT INTO SC_SystemeProduits(RefDimension,NomSysteme,typePresta,ligne,Quantite,formule,cte1,DateModif) values (4,'FV5','MATIERE',297,null,'1.5*CTE1','PERIMETRE',now());
</v>
      </c>
      <c r="BS7" t="str">
        <f t="shared" si="5"/>
        <v xml:space="preserve">INSERT INTO SC_SystemeProduits(RefDimension,NomSysteme,typePresta,ligne,Quantite,formule,cte1,DateModif) values (5,'FV5','MATIERE',297,null,'1.5*CTE1','PERIMETRE',now());
</v>
      </c>
      <c r="BV7" t="str">
        <f t="shared" si="6"/>
        <v xml:space="preserve">INSERT INTO SC_SystemeProduits(RefDimension,NomSysteme,typePresta,ligne,Quantite,formule,cte1,DateModif) values (6,'FV5','MATIERE',297,null,'1.5*CTE1','PERIMETRE',now());
</v>
      </c>
      <c r="BY7" t="str">
        <f t="shared" si="7"/>
        <v xml:space="preserve">INSERT INTO SC_SystemeProduits(RefDimension,NomSysteme,typePresta,ligne,Quantite,formule,cte1,DateModif) values (7,'FV5','MATIERE',297,null,'1.5*CTE1','PERIMETRE',now());
</v>
      </c>
      <c r="CB7" t="str">
        <f t="shared" si="8"/>
        <v xml:space="preserve">INSERT INTO SC_SystemeProduits(RefDimension,NomSysteme,typePresta,ligne,Quantite,formule,cte1,DateModif) values (8,'FV5','MATIERE',297,null,'1.5*CTE1','PERIMETRE',now());
</v>
      </c>
      <c r="CE7" t="str">
        <f t="shared" si="9"/>
        <v xml:space="preserve">INSERT INTO SC_SystemeProduits(RefDimension,NomSysteme,typePresta,ligne,Quantite,formule,cte1,DateModif) values (9,'FV5','MATIERE',297,null,'1.5*CTE1','PERIMETRE',now());
</v>
      </c>
      <c r="CH7" t="str">
        <f t="shared" si="10"/>
        <v xml:space="preserve">INSERT INTO SC_SystemeProduits(RefDimension,NomSysteme,typePresta,ligne,Quantite,formule,cte1,DateModif) values (10,'FV5','MATIERE',297,null,'1.5*CTE1','PERIMETRE',now());
</v>
      </c>
      <c r="CK7" t="str">
        <f t="shared" si="11"/>
        <v xml:space="preserve">INSERT INTO SC_SystemeProduits(RefDimension,NomSysteme,typePresta,ligne,Quantite,formule,cte1,DateModif) values (11,'FV5','MATIERE',297,null,'1.5*CTE1','PERIMETRE',now());
</v>
      </c>
      <c r="CN7" t="str">
        <f t="shared" si="12"/>
        <v xml:space="preserve">INSERT INTO SC_SystemeProduits(RefDimension,NomSysteme,typePresta,ligne,Quantite,formule,cte1,DateModif) values (12,'FV5','MATIERE',297,null,'1.5*CTE1','PERIMETRE',now());
</v>
      </c>
      <c r="CQ7" t="str">
        <f t="shared" si="13"/>
        <v xml:space="preserve">INSERT INTO SC_SystemeProduits(RefDimension,NomSysteme,typePresta,ligne,Quantite,formule,cte1,DateModif) values (13,'FV5','MATIERE',297,null,'1.5*CTE1','PERIMETRE',now());
</v>
      </c>
      <c r="CT7" t="str">
        <f t="shared" si="14"/>
        <v xml:space="preserve">INSERT INTO SC_SystemeProduits(RefDimension,NomSysteme,typePresta,ligne,Quantite,formule,cte1,DateModif) values (14,'FV5','MATIERE',297,null,'1.5*CTE1','PERIMETRE',now());
</v>
      </c>
      <c r="CW7" t="str">
        <f t="shared" si="15"/>
        <v xml:space="preserve">INSERT INTO SC_SystemeProduits(RefDimension,NomSysteme,typePresta,ligne,Quantite,formule,cte1,DateModif) values (15,'FV5','MATIERE',297,null,'1.5*CTE1','PERIMETRE',now());
</v>
      </c>
      <c r="CZ7" t="str">
        <f t="shared" si="16"/>
        <v xml:space="preserve">INSERT INTO SC_SystemeProduits(RefDimension,NomSysteme,typePresta,ligne,Quantite,formule,cte1,DateModif) values (16,'FV5','MATIERE',297,null,'1.5*CTE1','PERIMETRE',now());
</v>
      </c>
      <c r="DC7" t="str">
        <f t="shared" si="17"/>
        <v xml:space="preserve">INSERT INTO SC_SystemeProduits(RefDimension,NomSysteme,typePresta,ligne,Quantite,formule,cte1,DateModif) values (17,'FV5','MATIERE',297,null,'1.5*CTE1','PERIMETRE',now());
</v>
      </c>
      <c r="DF7" t="str">
        <f t="shared" si="18"/>
        <v xml:space="preserve">INSERT INTO SC_SystemeProduits(RefDimension,NomSysteme,typePresta,ligne,Quantite,formule,cte1,DateModif) values (18,'FV5','MATIERE',297,null,'1.5*CTE1','PERIMETRE',now());
</v>
      </c>
    </row>
    <row r="8" spans="1:112" x14ac:dyDescent="0.3">
      <c r="D8" t="s">
        <v>319</v>
      </c>
      <c r="BG8" t="str">
        <f t="shared" si="1"/>
        <v/>
      </c>
      <c r="BH8"/>
      <c r="BI8"/>
      <c r="BJ8" t="str">
        <f t="shared" si="2"/>
        <v/>
      </c>
      <c r="BK8"/>
      <c r="BL8"/>
      <c r="BM8" t="str">
        <f t="shared" si="3"/>
        <v/>
      </c>
      <c r="BP8" t="str">
        <f t="shared" si="4"/>
        <v/>
      </c>
      <c r="BS8" t="str">
        <f t="shared" si="5"/>
        <v/>
      </c>
      <c r="BV8" t="str">
        <f t="shared" si="6"/>
        <v/>
      </c>
      <c r="BY8" t="str">
        <f t="shared" si="7"/>
        <v/>
      </c>
      <c r="CB8" t="str">
        <f t="shared" si="8"/>
        <v/>
      </c>
      <c r="CE8" t="str">
        <f t="shared" si="9"/>
        <v/>
      </c>
      <c r="CH8" t="str">
        <f t="shared" si="10"/>
        <v/>
      </c>
      <c r="CK8" t="str">
        <f t="shared" si="11"/>
        <v/>
      </c>
      <c r="CN8" t="str">
        <f t="shared" si="12"/>
        <v/>
      </c>
      <c r="CQ8" t="str">
        <f t="shared" si="13"/>
        <v/>
      </c>
      <c r="CT8" t="str">
        <f t="shared" si="14"/>
        <v/>
      </c>
      <c r="CW8" t="str">
        <f t="shared" si="15"/>
        <v/>
      </c>
      <c r="CZ8" t="str">
        <f t="shared" si="16"/>
        <v/>
      </c>
      <c r="DC8" t="str">
        <f t="shared" si="17"/>
        <v/>
      </c>
      <c r="DF8" t="str">
        <f t="shared" si="18"/>
        <v/>
      </c>
    </row>
    <row r="9" spans="1:112" x14ac:dyDescent="0.3">
      <c r="BG9" t="str">
        <f t="shared" si="1"/>
        <v/>
      </c>
      <c r="BH9"/>
      <c r="BI9"/>
      <c r="BJ9" t="str">
        <f t="shared" si="2"/>
        <v/>
      </c>
      <c r="BK9"/>
      <c r="BL9"/>
      <c r="BM9" t="str">
        <f t="shared" si="3"/>
        <v/>
      </c>
      <c r="BP9" t="str">
        <f t="shared" si="4"/>
        <v/>
      </c>
      <c r="BS9" t="str">
        <f t="shared" si="5"/>
        <v/>
      </c>
      <c r="BV9" t="str">
        <f t="shared" si="6"/>
        <v/>
      </c>
      <c r="BY9" t="str">
        <f t="shared" si="7"/>
        <v/>
      </c>
      <c r="CB9" t="str">
        <f t="shared" si="8"/>
        <v/>
      </c>
      <c r="CE9" t="str">
        <f t="shared" si="9"/>
        <v/>
      </c>
      <c r="CH9" t="str">
        <f t="shared" si="10"/>
        <v/>
      </c>
      <c r="CK9" t="str">
        <f t="shared" si="11"/>
        <v/>
      </c>
      <c r="CN9" t="str">
        <f t="shared" si="12"/>
        <v/>
      </c>
      <c r="CQ9" t="str">
        <f t="shared" si="13"/>
        <v/>
      </c>
      <c r="CT9" t="str">
        <f t="shared" si="14"/>
        <v/>
      </c>
      <c r="CW9" t="str">
        <f t="shared" si="15"/>
        <v/>
      </c>
      <c r="CZ9" t="str">
        <f t="shared" si="16"/>
        <v/>
      </c>
      <c r="DC9" t="str">
        <f t="shared" si="17"/>
        <v/>
      </c>
      <c r="DF9" t="str">
        <f t="shared" si="18"/>
        <v/>
      </c>
    </row>
    <row r="10" spans="1:112" x14ac:dyDescent="0.3">
      <c r="A10" s="12">
        <f>VLOOKUP($C10,[1]ATELIER!$A$2:$K$291,11,0)</f>
        <v>14</v>
      </c>
      <c r="B10" t="s">
        <v>331</v>
      </c>
      <c r="C10" t="s">
        <v>35</v>
      </c>
      <c r="D10" t="s">
        <v>8</v>
      </c>
      <c r="E10">
        <v>5</v>
      </c>
      <c r="H10">
        <v>5</v>
      </c>
      <c r="K10">
        <v>5</v>
      </c>
      <c r="N10">
        <v>5</v>
      </c>
      <c r="Q10">
        <v>5</v>
      </c>
      <c r="T10">
        <v>5</v>
      </c>
      <c r="W10">
        <v>5</v>
      </c>
      <c r="Z10">
        <v>5</v>
      </c>
      <c r="AC10">
        <v>5</v>
      </c>
      <c r="AF10">
        <v>5</v>
      </c>
      <c r="AI10">
        <v>5</v>
      </c>
      <c r="AL10">
        <v>5</v>
      </c>
      <c r="AO10">
        <v>5</v>
      </c>
      <c r="AR10">
        <v>5</v>
      </c>
      <c r="AU10">
        <v>5</v>
      </c>
      <c r="AX10">
        <v>5</v>
      </c>
      <c r="BA10">
        <v>5</v>
      </c>
      <c r="BD10">
        <v>5</v>
      </c>
      <c r="BG10" t="str">
        <f t="shared" si="1"/>
        <v xml:space="preserve">INSERT INTO SC_SystemeProduits(RefDimension,NomSysteme,typePresta,ligne,Quantite,formule,cte1,DateModif) values (1,'FV5','MOA',14,5,null,null,now());
</v>
      </c>
      <c r="BH10"/>
      <c r="BI10"/>
      <c r="BJ10" t="str">
        <f t="shared" si="2"/>
        <v xml:space="preserve">INSERT INTO SC_SystemeProduits(RefDimension,NomSysteme,typePresta,ligne,Quantite,formule,cte1,DateModif) values (2,'FV5','MOA',14,5,null,null,now());
</v>
      </c>
      <c r="BK10"/>
      <c r="BL10"/>
      <c r="BM10" t="str">
        <f t="shared" si="3"/>
        <v xml:space="preserve">INSERT INTO SC_SystemeProduits(RefDimension,NomSysteme,typePresta,ligne,Quantite,formule,cte1,DateModif) values (3,'FV5','MOA',14,5,null,null,now());
</v>
      </c>
      <c r="BP10" t="str">
        <f t="shared" si="4"/>
        <v xml:space="preserve">INSERT INTO SC_SystemeProduits(RefDimension,NomSysteme,typePresta,ligne,Quantite,formule,cte1,DateModif) values (4,'FV5','MOA',14,5,null,null,now());
</v>
      </c>
      <c r="BS10" t="str">
        <f t="shared" si="5"/>
        <v xml:space="preserve">INSERT INTO SC_SystemeProduits(RefDimension,NomSysteme,typePresta,ligne,Quantite,formule,cte1,DateModif) values (5,'FV5','MOA',14,5,null,null,now());
</v>
      </c>
      <c r="BV10" t="str">
        <f t="shared" si="6"/>
        <v xml:space="preserve">INSERT INTO SC_SystemeProduits(RefDimension,NomSysteme,typePresta,ligne,Quantite,formule,cte1,DateModif) values (6,'FV5','MOA',14,5,null,null,now());
</v>
      </c>
      <c r="BY10" t="str">
        <f t="shared" si="7"/>
        <v xml:space="preserve">INSERT INTO SC_SystemeProduits(RefDimension,NomSysteme,typePresta,ligne,Quantite,formule,cte1,DateModif) values (7,'FV5','MOA',14,5,null,null,now());
</v>
      </c>
      <c r="CB10" t="str">
        <f t="shared" si="8"/>
        <v xml:space="preserve">INSERT INTO SC_SystemeProduits(RefDimension,NomSysteme,typePresta,ligne,Quantite,formule,cte1,DateModif) values (8,'FV5','MOA',14,5,null,null,now());
</v>
      </c>
      <c r="CE10" t="str">
        <f t="shared" si="9"/>
        <v xml:space="preserve">INSERT INTO SC_SystemeProduits(RefDimension,NomSysteme,typePresta,ligne,Quantite,formule,cte1,DateModif) values (9,'FV5','MOA',14,5,null,null,now());
</v>
      </c>
      <c r="CH10" t="str">
        <f t="shared" si="10"/>
        <v xml:space="preserve">INSERT INTO SC_SystemeProduits(RefDimension,NomSysteme,typePresta,ligne,Quantite,formule,cte1,DateModif) values (10,'FV5','MOA',14,5,null,null,now());
</v>
      </c>
      <c r="CK10" t="str">
        <f t="shared" si="11"/>
        <v xml:space="preserve">INSERT INTO SC_SystemeProduits(RefDimension,NomSysteme,typePresta,ligne,Quantite,formule,cte1,DateModif) values (11,'FV5','MOA',14,5,null,null,now());
</v>
      </c>
      <c r="CN10" t="str">
        <f t="shared" si="12"/>
        <v xml:space="preserve">INSERT INTO SC_SystemeProduits(RefDimension,NomSysteme,typePresta,ligne,Quantite,formule,cte1,DateModif) values (12,'FV5','MOA',14,5,null,null,now());
</v>
      </c>
      <c r="CQ10" t="str">
        <f t="shared" si="13"/>
        <v xml:space="preserve">INSERT INTO SC_SystemeProduits(RefDimension,NomSysteme,typePresta,ligne,Quantite,formule,cte1,DateModif) values (13,'FV5','MOA',14,5,null,null,now());
</v>
      </c>
      <c r="CT10" t="str">
        <f t="shared" si="14"/>
        <v xml:space="preserve">INSERT INTO SC_SystemeProduits(RefDimension,NomSysteme,typePresta,ligne,Quantite,formule,cte1,DateModif) values (14,'FV5','MOA',14,5,null,null,now());
</v>
      </c>
      <c r="CW10" t="str">
        <f t="shared" si="15"/>
        <v xml:space="preserve">INSERT INTO SC_SystemeProduits(RefDimension,NomSysteme,typePresta,ligne,Quantite,formule,cte1,DateModif) values (15,'FV5','MOA',14,5,null,null,now());
</v>
      </c>
      <c r="CZ10" t="str">
        <f t="shared" si="16"/>
        <v xml:space="preserve">INSERT INTO SC_SystemeProduits(RefDimension,NomSysteme,typePresta,ligne,Quantite,formule,cte1,DateModif) values (16,'FV5','MOA',14,5,null,null,now());
</v>
      </c>
      <c r="DC10" t="str">
        <f t="shared" si="17"/>
        <v xml:space="preserve">INSERT INTO SC_SystemeProduits(RefDimension,NomSysteme,typePresta,ligne,Quantite,formule,cte1,DateModif) values (17,'FV5','MOA',14,5,null,null,now());
</v>
      </c>
      <c r="DF10" t="str">
        <f t="shared" si="18"/>
        <v xml:space="preserve">INSERT INTO SC_SystemeProduits(RefDimension,NomSysteme,typePresta,ligne,Quantite,formule,cte1,DateModif) values (18,'FV5','MOA',14,5,null,null,now());
</v>
      </c>
    </row>
    <row r="11" spans="1:112" x14ac:dyDescent="0.3">
      <c r="A11" s="12">
        <f>VLOOKUP($C11,[1]ATELIER!$A$2:$K$291,11,0)</f>
        <v>9</v>
      </c>
      <c r="B11" t="s">
        <v>331</v>
      </c>
      <c r="C11" t="s">
        <v>25</v>
      </c>
      <c r="D11" t="s">
        <v>8</v>
      </c>
      <c r="E11">
        <v>2</v>
      </c>
      <c r="H11">
        <v>2</v>
      </c>
      <c r="K11">
        <v>2</v>
      </c>
      <c r="N11">
        <v>2</v>
      </c>
      <c r="Q11">
        <v>2</v>
      </c>
      <c r="T11">
        <v>2</v>
      </c>
      <c r="W11">
        <v>2</v>
      </c>
      <c r="Z11">
        <v>2</v>
      </c>
      <c r="AC11">
        <v>2</v>
      </c>
      <c r="AF11">
        <v>2</v>
      </c>
      <c r="AI11">
        <v>2</v>
      </c>
      <c r="AL11">
        <v>2</v>
      </c>
      <c r="AO11">
        <v>2</v>
      </c>
      <c r="AR11">
        <v>2</v>
      </c>
      <c r="AU11">
        <v>2</v>
      </c>
      <c r="AX11">
        <v>2</v>
      </c>
      <c r="BA11">
        <v>2</v>
      </c>
      <c r="BD11">
        <v>2</v>
      </c>
      <c r="BG11" t="str">
        <f t="shared" si="1"/>
        <v xml:space="preserve">INSERT INTO SC_SystemeProduits(RefDimension,NomSysteme,typePresta,ligne,Quantite,formule,cte1,DateModif) values (1,'FV5','MOA',9,2,null,null,now());
</v>
      </c>
      <c r="BH11"/>
      <c r="BI11"/>
      <c r="BJ11" t="str">
        <f t="shared" si="2"/>
        <v xml:space="preserve">INSERT INTO SC_SystemeProduits(RefDimension,NomSysteme,typePresta,ligne,Quantite,formule,cte1,DateModif) values (2,'FV5','MOA',9,2,null,null,now());
</v>
      </c>
      <c r="BK11"/>
      <c r="BL11"/>
      <c r="BM11" t="str">
        <f t="shared" si="3"/>
        <v xml:space="preserve">INSERT INTO SC_SystemeProduits(RefDimension,NomSysteme,typePresta,ligne,Quantite,formule,cte1,DateModif) values (3,'FV5','MOA',9,2,null,null,now());
</v>
      </c>
      <c r="BP11" t="str">
        <f t="shared" si="4"/>
        <v xml:space="preserve">INSERT INTO SC_SystemeProduits(RefDimension,NomSysteme,typePresta,ligne,Quantite,formule,cte1,DateModif) values (4,'FV5','MOA',9,2,null,null,now());
</v>
      </c>
      <c r="BS11" t="str">
        <f t="shared" si="5"/>
        <v xml:space="preserve">INSERT INTO SC_SystemeProduits(RefDimension,NomSysteme,typePresta,ligne,Quantite,formule,cte1,DateModif) values (5,'FV5','MOA',9,2,null,null,now());
</v>
      </c>
      <c r="BV11" t="str">
        <f t="shared" si="6"/>
        <v xml:space="preserve">INSERT INTO SC_SystemeProduits(RefDimension,NomSysteme,typePresta,ligne,Quantite,formule,cte1,DateModif) values (6,'FV5','MOA',9,2,null,null,now());
</v>
      </c>
      <c r="BY11" t="str">
        <f t="shared" si="7"/>
        <v xml:space="preserve">INSERT INTO SC_SystemeProduits(RefDimension,NomSysteme,typePresta,ligne,Quantite,formule,cte1,DateModif) values (7,'FV5','MOA',9,2,null,null,now());
</v>
      </c>
      <c r="CB11" t="str">
        <f t="shared" si="8"/>
        <v xml:space="preserve">INSERT INTO SC_SystemeProduits(RefDimension,NomSysteme,typePresta,ligne,Quantite,formule,cte1,DateModif) values (8,'FV5','MOA',9,2,null,null,now());
</v>
      </c>
      <c r="CE11" t="str">
        <f t="shared" si="9"/>
        <v xml:space="preserve">INSERT INTO SC_SystemeProduits(RefDimension,NomSysteme,typePresta,ligne,Quantite,formule,cte1,DateModif) values (9,'FV5','MOA',9,2,null,null,now());
</v>
      </c>
      <c r="CH11" t="str">
        <f t="shared" si="10"/>
        <v xml:space="preserve">INSERT INTO SC_SystemeProduits(RefDimension,NomSysteme,typePresta,ligne,Quantite,formule,cte1,DateModif) values (10,'FV5','MOA',9,2,null,null,now());
</v>
      </c>
      <c r="CK11" t="str">
        <f t="shared" si="11"/>
        <v xml:space="preserve">INSERT INTO SC_SystemeProduits(RefDimension,NomSysteme,typePresta,ligne,Quantite,formule,cte1,DateModif) values (11,'FV5','MOA',9,2,null,null,now());
</v>
      </c>
      <c r="CN11" t="str">
        <f t="shared" si="12"/>
        <v xml:space="preserve">INSERT INTO SC_SystemeProduits(RefDimension,NomSysteme,typePresta,ligne,Quantite,formule,cte1,DateModif) values (12,'FV5','MOA',9,2,null,null,now());
</v>
      </c>
      <c r="CQ11" t="str">
        <f t="shared" si="13"/>
        <v xml:space="preserve">INSERT INTO SC_SystemeProduits(RefDimension,NomSysteme,typePresta,ligne,Quantite,formule,cte1,DateModif) values (13,'FV5','MOA',9,2,null,null,now());
</v>
      </c>
      <c r="CT11" t="str">
        <f t="shared" si="14"/>
        <v xml:space="preserve">INSERT INTO SC_SystemeProduits(RefDimension,NomSysteme,typePresta,ligne,Quantite,formule,cte1,DateModif) values (14,'FV5','MOA',9,2,null,null,now());
</v>
      </c>
      <c r="CW11" t="str">
        <f t="shared" si="15"/>
        <v xml:space="preserve">INSERT INTO SC_SystemeProduits(RefDimension,NomSysteme,typePresta,ligne,Quantite,formule,cte1,DateModif) values (15,'FV5','MOA',9,2,null,null,now());
</v>
      </c>
      <c r="CZ11" t="str">
        <f t="shared" si="16"/>
        <v xml:space="preserve">INSERT INTO SC_SystemeProduits(RefDimension,NomSysteme,typePresta,ligne,Quantite,formule,cte1,DateModif) values (16,'FV5','MOA',9,2,null,null,now());
</v>
      </c>
      <c r="DC11" t="str">
        <f t="shared" si="17"/>
        <v xml:space="preserve">INSERT INTO SC_SystemeProduits(RefDimension,NomSysteme,typePresta,ligne,Quantite,formule,cte1,DateModif) values (17,'FV5','MOA',9,2,null,null,now());
</v>
      </c>
      <c r="DF11" t="str">
        <f t="shared" si="18"/>
        <v xml:space="preserve">INSERT INTO SC_SystemeProduits(RefDimension,NomSysteme,typePresta,ligne,Quantite,formule,cte1,DateModif) values (18,'FV5','MOA',9,2,null,null,now());
</v>
      </c>
    </row>
    <row r="12" spans="1:112" x14ac:dyDescent="0.3">
      <c r="A12" s="12">
        <f>VLOOKUP($C12,[1]ATELIER!$A$2:$K$291,11,0)</f>
        <v>11</v>
      </c>
      <c r="B12" t="s">
        <v>331</v>
      </c>
      <c r="C12" t="s">
        <v>29</v>
      </c>
      <c r="D12" t="s">
        <v>8</v>
      </c>
      <c r="E12">
        <v>12.299999999999999</v>
      </c>
      <c r="F12" s="14" t="s">
        <v>892</v>
      </c>
      <c r="G12" s="14" t="s">
        <v>825</v>
      </c>
      <c r="H12">
        <v>15</v>
      </c>
      <c r="I12" s="14" t="s">
        <v>892</v>
      </c>
      <c r="J12" s="14" t="s">
        <v>825</v>
      </c>
      <c r="K12">
        <v>18</v>
      </c>
      <c r="L12" s="14" t="s">
        <v>892</v>
      </c>
      <c r="M12" s="14" t="s">
        <v>825</v>
      </c>
      <c r="N12">
        <v>19.5</v>
      </c>
      <c r="O12" s="14" t="s">
        <v>892</v>
      </c>
      <c r="P12" s="14" t="s">
        <v>825</v>
      </c>
      <c r="Q12">
        <v>21</v>
      </c>
      <c r="R12" s="14" t="s">
        <v>892</v>
      </c>
      <c r="S12" s="14" t="s">
        <v>825</v>
      </c>
      <c r="T12">
        <v>22.5</v>
      </c>
      <c r="U12" s="14" t="s">
        <v>892</v>
      </c>
      <c r="V12" s="14" t="s">
        <v>825</v>
      </c>
      <c r="W12">
        <v>24</v>
      </c>
      <c r="X12" s="14" t="s">
        <v>892</v>
      </c>
      <c r="Y12" s="14" t="s">
        <v>825</v>
      </c>
      <c r="Z12">
        <v>25.5</v>
      </c>
      <c r="AA12" s="14" t="s">
        <v>892</v>
      </c>
      <c r="AB12" s="14" t="s">
        <v>825</v>
      </c>
      <c r="AC12">
        <v>27</v>
      </c>
      <c r="AD12" s="14" t="s">
        <v>892</v>
      </c>
      <c r="AE12" s="14" t="s">
        <v>825</v>
      </c>
      <c r="AF12">
        <v>30</v>
      </c>
      <c r="AG12" s="14" t="s">
        <v>892</v>
      </c>
      <c r="AH12" s="14" t="s">
        <v>825</v>
      </c>
      <c r="AI12">
        <v>33</v>
      </c>
      <c r="AJ12" s="14" t="s">
        <v>892</v>
      </c>
      <c r="AK12" s="14" t="s">
        <v>825</v>
      </c>
      <c r="AL12">
        <v>34.5</v>
      </c>
      <c r="AM12" s="14" t="s">
        <v>892</v>
      </c>
      <c r="AN12" s="14" t="s">
        <v>825</v>
      </c>
      <c r="AO12">
        <v>33</v>
      </c>
      <c r="AP12" s="14" t="s">
        <v>892</v>
      </c>
      <c r="AQ12" s="14" t="s">
        <v>825</v>
      </c>
      <c r="AR12">
        <v>36</v>
      </c>
      <c r="AS12" s="14" t="s">
        <v>892</v>
      </c>
      <c r="AT12" s="14" t="s">
        <v>825</v>
      </c>
      <c r="AU12">
        <v>37.5</v>
      </c>
      <c r="AV12" s="14" t="s">
        <v>892</v>
      </c>
      <c r="AW12" s="14" t="s">
        <v>825</v>
      </c>
      <c r="AX12">
        <v>39</v>
      </c>
      <c r="AY12" s="14" t="s">
        <v>892</v>
      </c>
      <c r="AZ12" s="14" t="s">
        <v>825</v>
      </c>
      <c r="BA12">
        <v>42</v>
      </c>
      <c r="BB12" s="14" t="s">
        <v>892</v>
      </c>
      <c r="BC12" s="14" t="s">
        <v>825</v>
      </c>
      <c r="BD12">
        <v>39</v>
      </c>
      <c r="BE12" s="14" t="s">
        <v>892</v>
      </c>
      <c r="BF12" s="14" t="s">
        <v>825</v>
      </c>
      <c r="BG12" t="str">
        <f t="shared" si="1"/>
        <v xml:space="preserve">INSERT INTO SC_SystemeProduits(RefDimension,NomSysteme,typePresta,ligne,Quantite,formule,cte1,DateModif) values (1,'FV5','MOA',11,null,'1.5*CTE1','PERIMETRE',now());
</v>
      </c>
      <c r="BH12"/>
      <c r="BI12"/>
      <c r="BJ12" t="str">
        <f t="shared" si="2"/>
        <v xml:space="preserve">INSERT INTO SC_SystemeProduits(RefDimension,NomSysteme,typePresta,ligne,Quantite,formule,cte1,DateModif) values (2,'FV5','MOA',11,null,'1.5*CTE1','PERIMETRE',now());
</v>
      </c>
      <c r="BK12"/>
      <c r="BL12"/>
      <c r="BM12" t="str">
        <f t="shared" si="3"/>
        <v xml:space="preserve">INSERT INTO SC_SystemeProduits(RefDimension,NomSysteme,typePresta,ligne,Quantite,formule,cte1,DateModif) values (3,'FV5','MOA',11,null,'1.5*CTE1','PERIMETRE',now());
</v>
      </c>
      <c r="BP12" t="str">
        <f t="shared" si="4"/>
        <v xml:space="preserve">INSERT INTO SC_SystemeProduits(RefDimension,NomSysteme,typePresta,ligne,Quantite,formule,cte1,DateModif) values (4,'FV5','MOA',11,null,'1.5*CTE1','PERIMETRE',now());
</v>
      </c>
      <c r="BS12" t="str">
        <f t="shared" si="5"/>
        <v xml:space="preserve">INSERT INTO SC_SystemeProduits(RefDimension,NomSysteme,typePresta,ligne,Quantite,formule,cte1,DateModif) values (5,'FV5','MOA',11,null,'1.5*CTE1','PERIMETRE',now());
</v>
      </c>
      <c r="BV12" t="str">
        <f t="shared" si="6"/>
        <v xml:space="preserve">INSERT INTO SC_SystemeProduits(RefDimension,NomSysteme,typePresta,ligne,Quantite,formule,cte1,DateModif) values (6,'FV5','MOA',11,null,'1.5*CTE1','PERIMETRE',now());
</v>
      </c>
      <c r="BY12" t="str">
        <f t="shared" si="7"/>
        <v xml:space="preserve">INSERT INTO SC_SystemeProduits(RefDimension,NomSysteme,typePresta,ligne,Quantite,formule,cte1,DateModif) values (7,'FV5','MOA',11,null,'1.5*CTE1','PERIMETRE',now());
</v>
      </c>
      <c r="CB12" t="str">
        <f t="shared" si="8"/>
        <v xml:space="preserve">INSERT INTO SC_SystemeProduits(RefDimension,NomSysteme,typePresta,ligne,Quantite,formule,cte1,DateModif) values (8,'FV5','MOA',11,null,'1.5*CTE1','PERIMETRE',now());
</v>
      </c>
      <c r="CE12" t="str">
        <f t="shared" si="9"/>
        <v xml:space="preserve">INSERT INTO SC_SystemeProduits(RefDimension,NomSysteme,typePresta,ligne,Quantite,formule,cte1,DateModif) values (9,'FV5','MOA',11,null,'1.5*CTE1','PERIMETRE',now());
</v>
      </c>
      <c r="CH12" t="str">
        <f t="shared" si="10"/>
        <v xml:space="preserve">INSERT INTO SC_SystemeProduits(RefDimension,NomSysteme,typePresta,ligne,Quantite,formule,cte1,DateModif) values (10,'FV5','MOA',11,null,'1.5*CTE1','PERIMETRE',now());
</v>
      </c>
      <c r="CK12" t="str">
        <f t="shared" si="11"/>
        <v xml:space="preserve">INSERT INTO SC_SystemeProduits(RefDimension,NomSysteme,typePresta,ligne,Quantite,formule,cte1,DateModif) values (11,'FV5','MOA',11,null,'1.5*CTE1','PERIMETRE',now());
</v>
      </c>
      <c r="CN12" t="str">
        <f t="shared" si="12"/>
        <v xml:space="preserve">INSERT INTO SC_SystemeProduits(RefDimension,NomSysteme,typePresta,ligne,Quantite,formule,cte1,DateModif) values (12,'FV5','MOA',11,null,'1.5*CTE1','PERIMETRE',now());
</v>
      </c>
      <c r="CQ12" t="str">
        <f t="shared" si="13"/>
        <v xml:space="preserve">INSERT INTO SC_SystemeProduits(RefDimension,NomSysteme,typePresta,ligne,Quantite,formule,cte1,DateModif) values (13,'FV5','MOA',11,null,'1.5*CTE1','PERIMETRE',now());
</v>
      </c>
      <c r="CT12" t="str">
        <f t="shared" si="14"/>
        <v xml:space="preserve">INSERT INTO SC_SystemeProduits(RefDimension,NomSysteme,typePresta,ligne,Quantite,formule,cte1,DateModif) values (14,'FV5','MOA',11,null,'1.5*CTE1','PERIMETRE',now());
</v>
      </c>
      <c r="CW12" t="str">
        <f t="shared" si="15"/>
        <v xml:space="preserve">INSERT INTO SC_SystemeProduits(RefDimension,NomSysteme,typePresta,ligne,Quantite,formule,cte1,DateModif) values (15,'FV5','MOA',11,null,'1.5*CTE1','PERIMETRE',now());
</v>
      </c>
      <c r="CZ12" t="str">
        <f t="shared" si="16"/>
        <v xml:space="preserve">INSERT INTO SC_SystemeProduits(RefDimension,NomSysteme,typePresta,ligne,Quantite,formule,cte1,DateModif) values (16,'FV5','MOA',11,null,'1.5*CTE1','PERIMETRE',now());
</v>
      </c>
      <c r="DC12" t="str">
        <f t="shared" si="17"/>
        <v xml:space="preserve">INSERT INTO SC_SystemeProduits(RefDimension,NomSysteme,typePresta,ligne,Quantite,formule,cte1,DateModif) values (17,'FV5','MOA',11,null,'1.5*CTE1','PERIMETRE',now());
</v>
      </c>
      <c r="DF12" t="str">
        <f t="shared" si="18"/>
        <v xml:space="preserve">INSERT INTO SC_SystemeProduits(RefDimension,NomSysteme,typePresta,ligne,Quantite,formule,cte1,DateModif) values (18,'FV5','MOA',11,null,'1.5*CTE1','PERIMETRE',now());
</v>
      </c>
    </row>
    <row r="13" spans="1:112" x14ac:dyDescent="0.3">
      <c r="D13" t="s">
        <v>319</v>
      </c>
      <c r="BG13" t="str">
        <f t="shared" si="1"/>
        <v/>
      </c>
      <c r="BH13"/>
      <c r="BI13"/>
      <c r="BJ13" t="str">
        <f t="shared" si="2"/>
        <v/>
      </c>
      <c r="BK13"/>
      <c r="BL13"/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BG14" t="str">
        <f t="shared" si="1"/>
        <v/>
      </c>
      <c r="BH14"/>
      <c r="BI14"/>
      <c r="BJ14" t="str">
        <f t="shared" si="2"/>
        <v/>
      </c>
      <c r="BK14"/>
      <c r="BL14"/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VLOOKUP($C15,[1]CHANTIER!$A$2:$K$291,11,0)</f>
        <v>37</v>
      </c>
      <c r="B15" t="s">
        <v>332</v>
      </c>
      <c r="C15" t="s">
        <v>159</v>
      </c>
      <c r="D15" t="s">
        <v>47</v>
      </c>
      <c r="E15">
        <v>8.1999999999999993</v>
      </c>
      <c r="F15" s="14" t="s">
        <v>882</v>
      </c>
      <c r="G15" s="14" t="s">
        <v>825</v>
      </c>
      <c r="H15">
        <v>10</v>
      </c>
      <c r="I15" s="14" t="s">
        <v>882</v>
      </c>
      <c r="J15" s="14" t="s">
        <v>825</v>
      </c>
      <c r="K15">
        <v>12</v>
      </c>
      <c r="L15" s="14" t="s">
        <v>882</v>
      </c>
      <c r="M15" s="14" t="s">
        <v>825</v>
      </c>
      <c r="N15">
        <v>13</v>
      </c>
      <c r="O15" s="14" t="s">
        <v>882</v>
      </c>
      <c r="P15" s="14" t="s">
        <v>825</v>
      </c>
      <c r="Q15">
        <v>14</v>
      </c>
      <c r="R15" s="14" t="s">
        <v>882</v>
      </c>
      <c r="S15" s="14" t="s">
        <v>825</v>
      </c>
      <c r="T15">
        <v>15</v>
      </c>
      <c r="U15" s="14" t="s">
        <v>882</v>
      </c>
      <c r="V15" s="14" t="s">
        <v>825</v>
      </c>
      <c r="W15">
        <v>16</v>
      </c>
      <c r="X15" s="14" t="s">
        <v>882</v>
      </c>
      <c r="Y15" s="14" t="s">
        <v>825</v>
      </c>
      <c r="Z15">
        <v>17</v>
      </c>
      <c r="AA15" s="14" t="s">
        <v>882</v>
      </c>
      <c r="AB15" s="14" t="s">
        <v>825</v>
      </c>
      <c r="AC15">
        <v>18</v>
      </c>
      <c r="AD15" s="14" t="s">
        <v>882</v>
      </c>
      <c r="AE15" s="14" t="s">
        <v>825</v>
      </c>
      <c r="AF15">
        <v>20</v>
      </c>
      <c r="AG15" s="14" t="s">
        <v>882</v>
      </c>
      <c r="AH15" s="14" t="s">
        <v>825</v>
      </c>
      <c r="AI15">
        <v>22</v>
      </c>
      <c r="AJ15" s="14" t="s">
        <v>882</v>
      </c>
      <c r="AK15" s="14" t="s">
        <v>825</v>
      </c>
      <c r="AL15">
        <v>23</v>
      </c>
      <c r="AM15" s="14" t="s">
        <v>882</v>
      </c>
      <c r="AN15" s="14" t="s">
        <v>825</v>
      </c>
      <c r="AO15">
        <v>22</v>
      </c>
      <c r="AP15" s="14" t="s">
        <v>882</v>
      </c>
      <c r="AQ15" s="14" t="s">
        <v>825</v>
      </c>
      <c r="AR15">
        <v>24</v>
      </c>
      <c r="AS15" s="14" t="s">
        <v>882</v>
      </c>
      <c r="AT15" s="14" t="s">
        <v>825</v>
      </c>
      <c r="AU15">
        <v>25</v>
      </c>
      <c r="AV15" s="14" t="s">
        <v>882</v>
      </c>
      <c r="AW15" s="14" t="s">
        <v>825</v>
      </c>
      <c r="AX15">
        <v>26</v>
      </c>
      <c r="AY15" s="14" t="s">
        <v>882</v>
      </c>
      <c r="AZ15" s="14" t="s">
        <v>825</v>
      </c>
      <c r="BA15">
        <v>28</v>
      </c>
      <c r="BB15" s="14" t="s">
        <v>882</v>
      </c>
      <c r="BC15" s="14" t="s">
        <v>825</v>
      </c>
      <c r="BD15">
        <v>26</v>
      </c>
      <c r="BE15" s="14" t="s">
        <v>882</v>
      </c>
      <c r="BF15" s="14" t="s">
        <v>825</v>
      </c>
      <c r="BG15" t="str">
        <f t="shared" si="1"/>
        <v xml:space="preserve">INSERT INTO SC_SystemeProduits(RefDimension,NomSysteme,typePresta,ligne,Quantite,formule,cte1,DateModif) values (1,'FV5','MOC',37,null,'1*CTE1','PERIMETRE',now());
</v>
      </c>
      <c r="BH15"/>
      <c r="BI15"/>
      <c r="BJ15" t="str">
        <f t="shared" si="2"/>
        <v xml:space="preserve">INSERT INTO SC_SystemeProduits(RefDimension,NomSysteme,typePresta,ligne,Quantite,formule,cte1,DateModif) values (2,'FV5','MOC',37,null,'1*CTE1','PERIMETRE',now());
</v>
      </c>
      <c r="BK15"/>
      <c r="BL15"/>
      <c r="BM15" t="str">
        <f t="shared" si="3"/>
        <v xml:space="preserve">INSERT INTO SC_SystemeProduits(RefDimension,NomSysteme,typePresta,ligne,Quantite,formule,cte1,DateModif) values (3,'FV5','MOC',37,null,'1*CTE1','PERIMETRE',now());
</v>
      </c>
      <c r="BP15" t="str">
        <f t="shared" si="4"/>
        <v xml:space="preserve">INSERT INTO SC_SystemeProduits(RefDimension,NomSysteme,typePresta,ligne,Quantite,formule,cte1,DateModif) values (4,'FV5','MOC',37,null,'1*CTE1','PERIMETRE',now());
</v>
      </c>
      <c r="BS15" t="str">
        <f t="shared" si="5"/>
        <v xml:space="preserve">INSERT INTO SC_SystemeProduits(RefDimension,NomSysteme,typePresta,ligne,Quantite,formule,cte1,DateModif) values (5,'FV5','MOC',37,null,'1*CTE1','PERIMETRE',now());
</v>
      </c>
      <c r="BV15" t="str">
        <f t="shared" si="6"/>
        <v xml:space="preserve">INSERT INTO SC_SystemeProduits(RefDimension,NomSysteme,typePresta,ligne,Quantite,formule,cte1,DateModif) values (6,'FV5','MOC',37,null,'1*CTE1','PERIMETRE',now());
</v>
      </c>
      <c r="BY15" t="str">
        <f t="shared" si="7"/>
        <v xml:space="preserve">INSERT INTO SC_SystemeProduits(RefDimension,NomSysteme,typePresta,ligne,Quantite,formule,cte1,DateModif) values (7,'FV5','MOC',37,null,'1*CTE1','PERIMETRE',now());
</v>
      </c>
      <c r="CB15" t="str">
        <f t="shared" si="8"/>
        <v xml:space="preserve">INSERT INTO SC_SystemeProduits(RefDimension,NomSysteme,typePresta,ligne,Quantite,formule,cte1,DateModif) values (8,'FV5','MOC',37,null,'1*CTE1','PERIMETRE',now());
</v>
      </c>
      <c r="CE15" t="str">
        <f t="shared" si="9"/>
        <v xml:space="preserve">INSERT INTO SC_SystemeProduits(RefDimension,NomSysteme,typePresta,ligne,Quantite,formule,cte1,DateModif) values (9,'FV5','MOC',37,null,'1*CTE1','PERIMETRE',now());
</v>
      </c>
      <c r="CH15" t="str">
        <f t="shared" si="10"/>
        <v xml:space="preserve">INSERT INTO SC_SystemeProduits(RefDimension,NomSysteme,typePresta,ligne,Quantite,formule,cte1,DateModif) values (10,'FV5','MOC',37,null,'1*CTE1','PERIMETRE',now());
</v>
      </c>
      <c r="CK15" t="str">
        <f t="shared" si="11"/>
        <v xml:space="preserve">INSERT INTO SC_SystemeProduits(RefDimension,NomSysteme,typePresta,ligne,Quantite,formule,cte1,DateModif) values (11,'FV5','MOC',37,null,'1*CTE1','PERIMETRE',now());
</v>
      </c>
      <c r="CN15" t="str">
        <f t="shared" si="12"/>
        <v xml:space="preserve">INSERT INTO SC_SystemeProduits(RefDimension,NomSysteme,typePresta,ligne,Quantite,formule,cte1,DateModif) values (12,'FV5','MOC',37,null,'1*CTE1','PERIMETRE',now());
</v>
      </c>
      <c r="CQ15" t="str">
        <f t="shared" si="13"/>
        <v xml:space="preserve">INSERT INTO SC_SystemeProduits(RefDimension,NomSysteme,typePresta,ligne,Quantite,formule,cte1,DateModif) values (13,'FV5','MOC',37,null,'1*CTE1','PERIMETRE',now());
</v>
      </c>
      <c r="CT15" t="str">
        <f t="shared" si="14"/>
        <v xml:space="preserve">INSERT INTO SC_SystemeProduits(RefDimension,NomSysteme,typePresta,ligne,Quantite,formule,cte1,DateModif) values (14,'FV5','MOC',37,null,'1*CTE1','PERIMETRE',now());
</v>
      </c>
      <c r="CW15" t="str">
        <f t="shared" si="15"/>
        <v xml:space="preserve">INSERT INTO SC_SystemeProduits(RefDimension,NomSysteme,typePresta,ligne,Quantite,formule,cte1,DateModif) values (15,'FV5','MOC',37,null,'1*CTE1','PERIMETRE',now());
</v>
      </c>
      <c r="CZ15" t="str">
        <f t="shared" si="16"/>
        <v xml:space="preserve">INSERT INTO SC_SystemeProduits(RefDimension,NomSysteme,typePresta,ligne,Quantite,formule,cte1,DateModif) values (16,'FV5','MOC',37,null,'1*CTE1','PERIMETRE',now());
</v>
      </c>
      <c r="DC15" t="str">
        <f t="shared" si="17"/>
        <v xml:space="preserve">INSERT INTO SC_SystemeProduits(RefDimension,NomSysteme,typePresta,ligne,Quantite,formule,cte1,DateModif) values (17,'FV5','MOC',37,null,'1*CTE1','PERIMETRE',now());
</v>
      </c>
      <c r="DF15" t="str">
        <f t="shared" si="18"/>
        <v xml:space="preserve">INSERT INTO SC_SystemeProduits(RefDimension,NomSysteme,typePresta,ligne,Quantite,formule,cte1,DateModif) values (18,'FV5','MOC',37,null,'1*CTE1','PERIMETRE',now());
</v>
      </c>
    </row>
    <row r="16" spans="1:112" x14ac:dyDescent="0.3">
      <c r="A16" s="12">
        <f>VLOOKUP($C16,[1]CHANTIER!$A$2:$K$291,11,0)</f>
        <v>39</v>
      </c>
      <c r="B16" t="s">
        <v>332</v>
      </c>
      <c r="C16" t="s">
        <v>161</v>
      </c>
      <c r="D16" t="s">
        <v>47</v>
      </c>
      <c r="E16">
        <v>1</v>
      </c>
      <c r="H16">
        <v>1</v>
      </c>
      <c r="K16">
        <v>1</v>
      </c>
      <c r="N16">
        <v>1</v>
      </c>
      <c r="Q16">
        <v>1</v>
      </c>
      <c r="T16">
        <v>1</v>
      </c>
      <c r="W16">
        <v>1</v>
      </c>
      <c r="Z16">
        <v>1</v>
      </c>
      <c r="AC16">
        <v>1</v>
      </c>
      <c r="AF16">
        <v>1</v>
      </c>
      <c r="AI16">
        <v>1</v>
      </c>
      <c r="AL16">
        <v>1</v>
      </c>
      <c r="AO16">
        <v>1</v>
      </c>
      <c r="AR16">
        <v>1</v>
      </c>
      <c r="AU16">
        <v>1</v>
      </c>
      <c r="AX16">
        <v>1</v>
      </c>
      <c r="BA16">
        <v>1</v>
      </c>
      <c r="BD16">
        <v>1</v>
      </c>
      <c r="BG16" t="str">
        <f t="shared" si="1"/>
        <v xml:space="preserve">INSERT INTO SC_SystemeProduits(RefDimension,NomSysteme,typePresta,ligne,Quantite,formule,cte1,DateModif) values (1,'FV5','MOC',39,1,null,null,now());
</v>
      </c>
      <c r="BH16"/>
      <c r="BI16"/>
      <c r="BJ16" t="str">
        <f t="shared" si="2"/>
        <v xml:space="preserve">INSERT INTO SC_SystemeProduits(RefDimension,NomSysteme,typePresta,ligne,Quantite,formule,cte1,DateModif) values (2,'FV5','MOC',39,1,null,null,now());
</v>
      </c>
      <c r="BK16"/>
      <c r="BL16"/>
      <c r="BM16" t="str">
        <f t="shared" si="3"/>
        <v xml:space="preserve">INSERT INTO SC_SystemeProduits(RefDimension,NomSysteme,typePresta,ligne,Quantite,formule,cte1,DateModif) values (3,'FV5','MOC',39,1,null,null,now());
</v>
      </c>
      <c r="BP16" t="str">
        <f t="shared" si="4"/>
        <v xml:space="preserve">INSERT INTO SC_SystemeProduits(RefDimension,NomSysteme,typePresta,ligne,Quantite,formule,cte1,DateModif) values (4,'FV5','MOC',39,1,null,null,now());
</v>
      </c>
      <c r="BS16" t="str">
        <f t="shared" si="5"/>
        <v xml:space="preserve">INSERT INTO SC_SystemeProduits(RefDimension,NomSysteme,typePresta,ligne,Quantite,formule,cte1,DateModif) values (5,'FV5','MOC',39,1,null,null,now());
</v>
      </c>
      <c r="BV16" t="str">
        <f t="shared" si="6"/>
        <v xml:space="preserve">INSERT INTO SC_SystemeProduits(RefDimension,NomSysteme,typePresta,ligne,Quantite,formule,cte1,DateModif) values (6,'FV5','MOC',39,1,null,null,now());
</v>
      </c>
      <c r="BY16" t="str">
        <f t="shared" si="7"/>
        <v xml:space="preserve">INSERT INTO SC_SystemeProduits(RefDimension,NomSysteme,typePresta,ligne,Quantite,formule,cte1,DateModif) values (7,'FV5','MOC',39,1,null,null,now());
</v>
      </c>
      <c r="CB16" t="str">
        <f t="shared" si="8"/>
        <v xml:space="preserve">INSERT INTO SC_SystemeProduits(RefDimension,NomSysteme,typePresta,ligne,Quantite,formule,cte1,DateModif) values (8,'FV5','MOC',39,1,null,null,now());
</v>
      </c>
      <c r="CE16" t="str">
        <f t="shared" si="9"/>
        <v xml:space="preserve">INSERT INTO SC_SystemeProduits(RefDimension,NomSysteme,typePresta,ligne,Quantite,formule,cte1,DateModif) values (9,'FV5','MOC',39,1,null,null,now());
</v>
      </c>
      <c r="CH16" t="str">
        <f t="shared" si="10"/>
        <v xml:space="preserve">INSERT INTO SC_SystemeProduits(RefDimension,NomSysteme,typePresta,ligne,Quantite,formule,cte1,DateModif) values (10,'FV5','MOC',39,1,null,null,now());
</v>
      </c>
      <c r="CK16" t="str">
        <f t="shared" si="11"/>
        <v xml:space="preserve">INSERT INTO SC_SystemeProduits(RefDimension,NomSysteme,typePresta,ligne,Quantite,formule,cte1,DateModif) values (11,'FV5','MOC',39,1,null,null,now());
</v>
      </c>
      <c r="CN16" t="str">
        <f t="shared" si="12"/>
        <v xml:space="preserve">INSERT INTO SC_SystemeProduits(RefDimension,NomSysteme,typePresta,ligne,Quantite,formule,cte1,DateModif) values (12,'FV5','MOC',39,1,null,null,now());
</v>
      </c>
      <c r="CQ16" t="str">
        <f t="shared" si="13"/>
        <v xml:space="preserve">INSERT INTO SC_SystemeProduits(RefDimension,NomSysteme,typePresta,ligne,Quantite,formule,cte1,DateModif) values (13,'FV5','MOC',39,1,null,null,now());
</v>
      </c>
      <c r="CT16" t="str">
        <f t="shared" si="14"/>
        <v xml:space="preserve">INSERT INTO SC_SystemeProduits(RefDimension,NomSysteme,typePresta,ligne,Quantite,formule,cte1,DateModif) values (14,'FV5','MOC',39,1,null,null,now());
</v>
      </c>
      <c r="CW16" t="str">
        <f t="shared" si="15"/>
        <v xml:space="preserve">INSERT INTO SC_SystemeProduits(RefDimension,NomSysteme,typePresta,ligne,Quantite,formule,cte1,DateModif) values (15,'FV5','MOC',39,1,null,null,now());
</v>
      </c>
      <c r="CZ16" t="str">
        <f t="shared" si="16"/>
        <v xml:space="preserve">INSERT INTO SC_SystemeProduits(RefDimension,NomSysteme,typePresta,ligne,Quantite,formule,cte1,DateModif) values (16,'FV5','MOC',39,1,null,null,now());
</v>
      </c>
      <c r="DC16" t="str">
        <f t="shared" si="17"/>
        <v xml:space="preserve">INSERT INTO SC_SystemeProduits(RefDimension,NomSysteme,typePresta,ligne,Quantite,formule,cte1,DateModif) values (17,'FV5','MOC',39,1,null,null,now());
</v>
      </c>
      <c r="DF16" t="str">
        <f t="shared" si="18"/>
        <v xml:space="preserve">INSERT INTO SC_SystemeProduits(RefDimension,NomSysteme,typePresta,ligne,Quantite,formule,cte1,DateModif) values (18,'FV5','MOC',39,1,null,null,now());
</v>
      </c>
    </row>
    <row r="17" spans="1:110" x14ac:dyDescent="0.3">
      <c r="A17" s="12">
        <f>VLOOKUP($C17,[1]CHANTIER!$A$2:$K$291,11,0)</f>
        <v>46</v>
      </c>
      <c r="B17" t="s">
        <v>332</v>
      </c>
      <c r="C17" t="s">
        <v>175</v>
      </c>
      <c r="D17" t="s">
        <v>47</v>
      </c>
      <c r="E17">
        <v>4.0999999999999996</v>
      </c>
      <c r="F17" s="14" t="s">
        <v>891</v>
      </c>
      <c r="G17" s="14" t="s">
        <v>825</v>
      </c>
      <c r="H17">
        <v>5</v>
      </c>
      <c r="I17" s="14" t="s">
        <v>891</v>
      </c>
      <c r="J17" s="14" t="s">
        <v>825</v>
      </c>
      <c r="K17">
        <v>6</v>
      </c>
      <c r="L17" s="14" t="s">
        <v>891</v>
      </c>
      <c r="M17" s="14" t="s">
        <v>825</v>
      </c>
      <c r="N17">
        <v>6.5</v>
      </c>
      <c r="O17" s="14" t="s">
        <v>891</v>
      </c>
      <c r="P17" s="14" t="s">
        <v>825</v>
      </c>
      <c r="Q17">
        <v>7</v>
      </c>
      <c r="R17" s="14" t="s">
        <v>891</v>
      </c>
      <c r="S17" s="14" t="s">
        <v>825</v>
      </c>
      <c r="T17">
        <v>7.5</v>
      </c>
      <c r="U17" s="14" t="s">
        <v>891</v>
      </c>
      <c r="V17" s="14" t="s">
        <v>825</v>
      </c>
      <c r="W17">
        <v>8</v>
      </c>
      <c r="X17" s="14" t="s">
        <v>891</v>
      </c>
      <c r="Y17" s="14" t="s">
        <v>825</v>
      </c>
      <c r="Z17">
        <v>8.5</v>
      </c>
      <c r="AA17" s="14" t="s">
        <v>891</v>
      </c>
      <c r="AB17" s="14" t="s">
        <v>825</v>
      </c>
      <c r="AC17">
        <v>9</v>
      </c>
      <c r="AD17" s="14" t="s">
        <v>891</v>
      </c>
      <c r="AE17" s="14" t="s">
        <v>825</v>
      </c>
      <c r="AF17">
        <v>10</v>
      </c>
      <c r="AG17" s="14" t="s">
        <v>891</v>
      </c>
      <c r="AH17" s="14" t="s">
        <v>825</v>
      </c>
      <c r="AI17">
        <v>11</v>
      </c>
      <c r="AJ17" s="14" t="s">
        <v>891</v>
      </c>
      <c r="AK17" s="14" t="s">
        <v>825</v>
      </c>
      <c r="AL17">
        <v>11.5</v>
      </c>
      <c r="AM17" s="14" t="s">
        <v>891</v>
      </c>
      <c r="AN17" s="14" t="s">
        <v>825</v>
      </c>
      <c r="AO17">
        <v>11</v>
      </c>
      <c r="AP17" s="14" t="s">
        <v>891</v>
      </c>
      <c r="AQ17" s="14" t="s">
        <v>825</v>
      </c>
      <c r="AR17">
        <v>12</v>
      </c>
      <c r="AS17" s="14" t="s">
        <v>891</v>
      </c>
      <c r="AT17" s="14" t="s">
        <v>825</v>
      </c>
      <c r="AU17">
        <v>12.5</v>
      </c>
      <c r="AV17" s="14" t="s">
        <v>891</v>
      </c>
      <c r="AW17" s="14" t="s">
        <v>825</v>
      </c>
      <c r="AX17">
        <v>13</v>
      </c>
      <c r="AY17" s="14" t="s">
        <v>891</v>
      </c>
      <c r="AZ17" s="14" t="s">
        <v>825</v>
      </c>
      <c r="BA17">
        <v>14</v>
      </c>
      <c r="BB17" s="14" t="s">
        <v>891</v>
      </c>
      <c r="BC17" s="14" t="s">
        <v>825</v>
      </c>
      <c r="BD17">
        <v>13</v>
      </c>
      <c r="BE17" s="14" t="s">
        <v>891</v>
      </c>
      <c r="BF17" s="14" t="s">
        <v>825</v>
      </c>
      <c r="BG17" t="str">
        <f t="shared" si="1"/>
        <v xml:space="preserve">INSERT INTO SC_SystemeProduits(RefDimension,NomSysteme,typePresta,ligne,Quantite,formule,cte1,DateModif) values (1,'FV5','MOC',46,null,'0.5*CTE1','PERIMETRE',now());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(2,'FV5','MOC',46,null,'0.5*CTE1','PERIMETRE',now());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(3,'FV5','MOC',46,null,'0.5*CTE1','PERIMETRE',now());
</v>
      </c>
      <c r="BP17" t="str">
        <f t="shared" si="4"/>
        <v xml:space="preserve">INSERT INTO SC_SystemeProduits(RefDimension,NomSysteme,typePresta,ligne,Quantite,formule,cte1,DateModif) values (4,'FV5','MOC',46,null,'0.5*CTE1','PERIMETRE',now());
</v>
      </c>
      <c r="BS17" t="str">
        <f t="shared" si="5"/>
        <v xml:space="preserve">INSERT INTO SC_SystemeProduits(RefDimension,NomSysteme,typePresta,ligne,Quantite,formule,cte1,DateModif) values (5,'FV5','MOC',46,null,'0.5*CTE1','PERIMETRE',now());
</v>
      </c>
      <c r="BV17" t="str">
        <f t="shared" si="6"/>
        <v xml:space="preserve">INSERT INTO SC_SystemeProduits(RefDimension,NomSysteme,typePresta,ligne,Quantite,formule,cte1,DateModif) values (6,'FV5','MOC',46,null,'0.5*CTE1','PERIMETRE',now());
</v>
      </c>
      <c r="BY17" t="str">
        <f t="shared" si="7"/>
        <v xml:space="preserve">INSERT INTO SC_SystemeProduits(RefDimension,NomSysteme,typePresta,ligne,Quantite,formule,cte1,DateModif) values (7,'FV5','MOC',46,null,'0.5*CTE1','PERIMETRE',now());
</v>
      </c>
      <c r="CB17" t="str">
        <f t="shared" si="8"/>
        <v xml:space="preserve">INSERT INTO SC_SystemeProduits(RefDimension,NomSysteme,typePresta,ligne,Quantite,formule,cte1,DateModif) values (8,'FV5','MOC',46,null,'0.5*CTE1','PERIMETRE',now());
</v>
      </c>
      <c r="CE17" t="str">
        <f t="shared" si="9"/>
        <v xml:space="preserve">INSERT INTO SC_SystemeProduits(RefDimension,NomSysteme,typePresta,ligne,Quantite,formule,cte1,DateModif) values (9,'FV5','MOC',46,null,'0.5*CTE1','PERIMETRE',now());
</v>
      </c>
      <c r="CH17" t="str">
        <f t="shared" si="10"/>
        <v xml:space="preserve">INSERT INTO SC_SystemeProduits(RefDimension,NomSysteme,typePresta,ligne,Quantite,formule,cte1,DateModif) values (10,'FV5','MOC',46,null,'0.5*CTE1','PERIMETRE',now());
</v>
      </c>
      <c r="CK17" t="str">
        <f t="shared" si="11"/>
        <v xml:space="preserve">INSERT INTO SC_SystemeProduits(RefDimension,NomSysteme,typePresta,ligne,Quantite,formule,cte1,DateModif) values (11,'FV5','MOC',46,null,'0.5*CTE1','PERIMETRE',now());
</v>
      </c>
      <c r="CN17" t="str">
        <f t="shared" si="12"/>
        <v xml:space="preserve">INSERT INTO SC_SystemeProduits(RefDimension,NomSysteme,typePresta,ligne,Quantite,formule,cte1,DateModif) values (12,'FV5','MOC',46,null,'0.5*CTE1','PERIMETRE',now());
</v>
      </c>
      <c r="CQ17" t="str">
        <f t="shared" si="13"/>
        <v xml:space="preserve">INSERT INTO SC_SystemeProduits(RefDimension,NomSysteme,typePresta,ligne,Quantite,formule,cte1,DateModif) values (13,'FV5','MOC',46,null,'0.5*CTE1','PERIMETRE',now());
</v>
      </c>
      <c r="CT17" t="str">
        <f t="shared" si="14"/>
        <v xml:space="preserve">INSERT INTO SC_SystemeProduits(RefDimension,NomSysteme,typePresta,ligne,Quantite,formule,cte1,DateModif) values (14,'FV5','MOC',46,null,'0.5*CTE1','PERIMETRE',now());
</v>
      </c>
      <c r="CW17" t="str">
        <f t="shared" si="15"/>
        <v xml:space="preserve">INSERT INTO SC_SystemeProduits(RefDimension,NomSysteme,typePresta,ligne,Quantite,formule,cte1,DateModif) values (15,'FV5','MOC',46,null,'0.5*CTE1','PERIMETRE',now());
</v>
      </c>
      <c r="CZ17" t="str">
        <f t="shared" si="16"/>
        <v xml:space="preserve">INSERT INTO SC_SystemeProduits(RefDimension,NomSysteme,typePresta,ligne,Quantite,formule,cte1,DateModif) values (16,'FV5','MOC',46,null,'0.5*CTE1','PERIMETRE',now());
</v>
      </c>
      <c r="DC17" t="str">
        <f t="shared" si="17"/>
        <v xml:space="preserve">INSERT INTO SC_SystemeProduits(RefDimension,NomSysteme,typePresta,ligne,Quantite,formule,cte1,DateModif) values (17,'FV5','MOC',46,null,'0.5*CTE1','PERIMETRE',now());
</v>
      </c>
      <c r="DF17" t="str">
        <f t="shared" si="18"/>
        <v xml:space="preserve">INSERT INTO SC_SystemeProduits(RefDimension,NomSysteme,typePresta,ligne,Quantite,formule,cte1,DateModif) values (18,'FV5','MOC',46,null,'0.5*CTE1','PERIMETRE',now());
</v>
      </c>
    </row>
    <row r="18" spans="1:110" x14ac:dyDescent="0.3">
      <c r="D18" t="s">
        <v>319</v>
      </c>
      <c r="BG18" t="str">
        <f t="shared" si="1"/>
        <v/>
      </c>
      <c r="BH18"/>
      <c r="BI18"/>
      <c r="BJ18" t="str">
        <f t="shared" si="2"/>
        <v/>
      </c>
      <c r="BK18"/>
      <c r="BL18"/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BG19" t="str">
        <f t="shared" si="1"/>
        <v/>
      </c>
      <c r="BH19"/>
      <c r="BI19"/>
      <c r="BJ19" t="str">
        <f t="shared" si="2"/>
        <v/>
      </c>
      <c r="BK19"/>
      <c r="BL19"/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A20" s="12">
        <f>VLOOKUP($C20,[1]MINIPELLE!$A$2:$K$291,11,0)</f>
        <v>9</v>
      </c>
      <c r="B20" t="s">
        <v>333</v>
      </c>
      <c r="C20" t="s">
        <v>247</v>
      </c>
      <c r="D20" t="s">
        <v>47</v>
      </c>
      <c r="E20">
        <v>4.0999999999999996</v>
      </c>
      <c r="F20" s="14" t="s">
        <v>891</v>
      </c>
      <c r="G20" s="14" t="s">
        <v>825</v>
      </c>
      <c r="H20">
        <v>5</v>
      </c>
      <c r="I20" s="14" t="s">
        <v>891</v>
      </c>
      <c r="J20" s="14" t="s">
        <v>825</v>
      </c>
      <c r="K20">
        <v>6</v>
      </c>
      <c r="L20" s="14" t="s">
        <v>891</v>
      </c>
      <c r="M20" s="14" t="s">
        <v>825</v>
      </c>
      <c r="N20">
        <v>6.5</v>
      </c>
      <c r="O20" s="14" t="s">
        <v>891</v>
      </c>
      <c r="P20" s="14" t="s">
        <v>825</v>
      </c>
      <c r="Q20">
        <v>7</v>
      </c>
      <c r="R20" s="14" t="s">
        <v>891</v>
      </c>
      <c r="S20" s="14" t="s">
        <v>825</v>
      </c>
      <c r="T20">
        <v>7.5</v>
      </c>
      <c r="U20" s="14" t="s">
        <v>891</v>
      </c>
      <c r="V20" s="14" t="s">
        <v>825</v>
      </c>
      <c r="W20">
        <v>8</v>
      </c>
      <c r="X20" s="14" t="s">
        <v>891</v>
      </c>
      <c r="Y20" s="14" t="s">
        <v>825</v>
      </c>
      <c r="Z20">
        <v>8.5</v>
      </c>
      <c r="AA20" s="14" t="s">
        <v>891</v>
      </c>
      <c r="AB20" s="14" t="s">
        <v>825</v>
      </c>
      <c r="AC20">
        <v>9</v>
      </c>
      <c r="AD20" s="14" t="s">
        <v>891</v>
      </c>
      <c r="AE20" s="14" t="s">
        <v>825</v>
      </c>
      <c r="AF20">
        <v>10</v>
      </c>
      <c r="AG20" s="14" t="s">
        <v>891</v>
      </c>
      <c r="AH20" s="14" t="s">
        <v>825</v>
      </c>
      <c r="AI20">
        <v>11</v>
      </c>
      <c r="AJ20" s="14" t="s">
        <v>891</v>
      </c>
      <c r="AK20" s="14" t="s">
        <v>825</v>
      </c>
      <c r="AL20">
        <v>11.5</v>
      </c>
      <c r="AM20" s="14" t="s">
        <v>891</v>
      </c>
      <c r="AN20" s="14" t="s">
        <v>825</v>
      </c>
      <c r="AO20">
        <v>11</v>
      </c>
      <c r="AP20" s="14" t="s">
        <v>891</v>
      </c>
      <c r="AQ20" s="14" t="s">
        <v>825</v>
      </c>
      <c r="AR20">
        <v>12</v>
      </c>
      <c r="AS20" s="14" t="s">
        <v>891</v>
      </c>
      <c r="AT20" s="14" t="s">
        <v>825</v>
      </c>
      <c r="AU20">
        <v>12.5</v>
      </c>
      <c r="AV20" s="14" t="s">
        <v>891</v>
      </c>
      <c r="AW20" s="14" t="s">
        <v>825</v>
      </c>
      <c r="AX20">
        <v>13</v>
      </c>
      <c r="AY20" s="14" t="s">
        <v>891</v>
      </c>
      <c r="AZ20" s="14" t="s">
        <v>825</v>
      </c>
      <c r="BA20">
        <v>14</v>
      </c>
      <c r="BB20" s="14" t="s">
        <v>891</v>
      </c>
      <c r="BC20" s="14" t="s">
        <v>825</v>
      </c>
      <c r="BD20">
        <v>13</v>
      </c>
      <c r="BE20" s="14" t="s">
        <v>891</v>
      </c>
      <c r="BF20" s="14" t="s">
        <v>825</v>
      </c>
      <c r="BG20" t="str">
        <f t="shared" si="1"/>
        <v xml:space="preserve">INSERT INTO SC_SystemeProduits(RefDimension,NomSysteme,typePresta,ligne,Quantite,formule,cte1,DateModif) values (1,'FV5','MP',9,null,'0.5*CTE1','PERIMETRE',now());
</v>
      </c>
      <c r="BH20"/>
      <c r="BI20"/>
      <c r="BJ20" t="str">
        <f t="shared" si="2"/>
        <v xml:space="preserve">INSERT INTO SC_SystemeProduits(RefDimension,NomSysteme,typePresta,ligne,Quantite,formule,cte1,DateModif) values (2,'FV5','MP',9,null,'0.5*CTE1','PERIMETRE',now());
</v>
      </c>
      <c r="BK20"/>
      <c r="BL20"/>
      <c r="BM20" t="str">
        <f t="shared" si="3"/>
        <v xml:space="preserve">INSERT INTO SC_SystemeProduits(RefDimension,NomSysteme,typePresta,ligne,Quantite,formule,cte1,DateModif) values (3,'FV5','MP',9,null,'0.5*CTE1','PERIMETRE',now());
</v>
      </c>
      <c r="BP20" t="str">
        <f t="shared" si="4"/>
        <v xml:space="preserve">INSERT INTO SC_SystemeProduits(RefDimension,NomSysteme,typePresta,ligne,Quantite,formule,cte1,DateModif) values (4,'FV5','MP',9,null,'0.5*CTE1','PERIMETRE',now());
</v>
      </c>
      <c r="BS20" t="str">
        <f t="shared" si="5"/>
        <v xml:space="preserve">INSERT INTO SC_SystemeProduits(RefDimension,NomSysteme,typePresta,ligne,Quantite,formule,cte1,DateModif) values (5,'FV5','MP',9,null,'0.5*CTE1','PERIMETRE',now());
</v>
      </c>
      <c r="BV20" t="str">
        <f t="shared" si="6"/>
        <v xml:space="preserve">INSERT INTO SC_SystemeProduits(RefDimension,NomSysteme,typePresta,ligne,Quantite,formule,cte1,DateModif) values (6,'FV5','MP',9,null,'0.5*CTE1','PERIMETRE',now());
</v>
      </c>
      <c r="BY20" t="str">
        <f t="shared" si="7"/>
        <v xml:space="preserve">INSERT INTO SC_SystemeProduits(RefDimension,NomSysteme,typePresta,ligne,Quantite,formule,cte1,DateModif) values (7,'FV5','MP',9,null,'0.5*CTE1','PERIMETRE',now());
</v>
      </c>
      <c r="CB20" t="str">
        <f t="shared" si="8"/>
        <v xml:space="preserve">INSERT INTO SC_SystemeProduits(RefDimension,NomSysteme,typePresta,ligne,Quantite,formule,cte1,DateModif) values (8,'FV5','MP',9,null,'0.5*CTE1','PERIMETRE',now());
</v>
      </c>
      <c r="CE20" t="str">
        <f t="shared" si="9"/>
        <v xml:space="preserve">INSERT INTO SC_SystemeProduits(RefDimension,NomSysteme,typePresta,ligne,Quantite,formule,cte1,DateModif) values (9,'FV5','MP',9,null,'0.5*CTE1','PERIMETRE',now());
</v>
      </c>
      <c r="CH20" t="str">
        <f t="shared" si="10"/>
        <v xml:space="preserve">INSERT INTO SC_SystemeProduits(RefDimension,NomSysteme,typePresta,ligne,Quantite,formule,cte1,DateModif) values (10,'FV5','MP',9,null,'0.5*CTE1','PERIMETRE',now());
</v>
      </c>
      <c r="CK20" t="str">
        <f t="shared" si="11"/>
        <v xml:space="preserve">INSERT INTO SC_SystemeProduits(RefDimension,NomSysteme,typePresta,ligne,Quantite,formule,cte1,DateModif) values (11,'FV5','MP',9,null,'0.5*CTE1','PERIMETRE',now());
</v>
      </c>
      <c r="CN20" t="str">
        <f t="shared" si="12"/>
        <v xml:space="preserve">INSERT INTO SC_SystemeProduits(RefDimension,NomSysteme,typePresta,ligne,Quantite,formule,cte1,DateModif) values (12,'FV5','MP',9,null,'0.5*CTE1','PERIMETRE',now());
</v>
      </c>
      <c r="CQ20" t="str">
        <f t="shared" si="13"/>
        <v xml:space="preserve">INSERT INTO SC_SystemeProduits(RefDimension,NomSysteme,typePresta,ligne,Quantite,formule,cte1,DateModif) values (13,'FV5','MP',9,null,'0.5*CTE1','PERIMETRE',now());
</v>
      </c>
      <c r="CT20" t="str">
        <f t="shared" si="14"/>
        <v xml:space="preserve">INSERT INTO SC_SystemeProduits(RefDimension,NomSysteme,typePresta,ligne,Quantite,formule,cte1,DateModif) values (14,'FV5','MP',9,null,'0.5*CTE1','PERIMETRE',now());
</v>
      </c>
      <c r="CW20" t="str">
        <f t="shared" si="15"/>
        <v xml:space="preserve">INSERT INTO SC_SystemeProduits(RefDimension,NomSysteme,typePresta,ligne,Quantite,formule,cte1,DateModif) values (15,'FV5','MP',9,null,'0.5*CTE1','PERIMETRE',now());
</v>
      </c>
      <c r="CZ20" t="str">
        <f t="shared" si="16"/>
        <v xml:space="preserve">INSERT INTO SC_SystemeProduits(RefDimension,NomSysteme,typePresta,ligne,Quantite,formule,cte1,DateModif) values (16,'FV5','MP',9,null,'0.5*CTE1','PERIMETRE',now());
</v>
      </c>
      <c r="DC20" t="str">
        <f t="shared" si="17"/>
        <v xml:space="preserve">INSERT INTO SC_SystemeProduits(RefDimension,NomSysteme,typePresta,ligne,Quantite,formule,cte1,DateModif) values (17,'FV5','MP',9,null,'0.5*CTE1','PERIMETRE',now());
</v>
      </c>
      <c r="DF20" t="str">
        <f t="shared" si="18"/>
        <v xml:space="preserve">INSERT INTO SC_SystemeProduits(RefDimension,NomSysteme,typePresta,ligne,Quantite,formule,cte1,DateModif) values (18,'FV5','MP',9,null,'0.5*CTE1','PERIMETRE',now());
</v>
      </c>
    </row>
    <row r="21" spans="1:110" x14ac:dyDescent="0.3">
      <c r="A21" s="12">
        <f>VLOOKUP($C21,[1]MINIPELLE!$A$2:$K$291,11,0)</f>
        <v>27</v>
      </c>
      <c r="B21" t="s">
        <v>333</v>
      </c>
      <c r="C21" t="s">
        <v>269</v>
      </c>
      <c r="D21" t="s">
        <v>47</v>
      </c>
      <c r="E21">
        <v>4.0999999999999996</v>
      </c>
      <c r="F21" s="14" t="s">
        <v>891</v>
      </c>
      <c r="G21" s="14" t="s">
        <v>825</v>
      </c>
      <c r="H21">
        <v>5</v>
      </c>
      <c r="I21" s="14" t="s">
        <v>891</v>
      </c>
      <c r="J21" s="14" t="s">
        <v>825</v>
      </c>
      <c r="K21">
        <v>6</v>
      </c>
      <c r="L21" s="14" t="s">
        <v>891</v>
      </c>
      <c r="M21" s="14" t="s">
        <v>825</v>
      </c>
      <c r="N21">
        <v>6.5</v>
      </c>
      <c r="O21" s="14" t="s">
        <v>891</v>
      </c>
      <c r="P21" s="14" t="s">
        <v>825</v>
      </c>
      <c r="Q21">
        <v>7</v>
      </c>
      <c r="R21" s="14" t="s">
        <v>891</v>
      </c>
      <c r="S21" s="14" t="s">
        <v>825</v>
      </c>
      <c r="T21">
        <v>7.5</v>
      </c>
      <c r="U21" s="14" t="s">
        <v>891</v>
      </c>
      <c r="V21" s="14" t="s">
        <v>825</v>
      </c>
      <c r="W21">
        <v>8</v>
      </c>
      <c r="X21" s="14" t="s">
        <v>891</v>
      </c>
      <c r="Y21" s="14" t="s">
        <v>825</v>
      </c>
      <c r="Z21">
        <v>8.5</v>
      </c>
      <c r="AA21" s="14" t="s">
        <v>891</v>
      </c>
      <c r="AB21" s="14" t="s">
        <v>825</v>
      </c>
      <c r="AC21">
        <v>9</v>
      </c>
      <c r="AD21" s="14" t="s">
        <v>891</v>
      </c>
      <c r="AE21" s="14" t="s">
        <v>825</v>
      </c>
      <c r="AF21">
        <v>10</v>
      </c>
      <c r="AG21" s="14" t="s">
        <v>891</v>
      </c>
      <c r="AH21" s="14" t="s">
        <v>825</v>
      </c>
      <c r="AI21">
        <v>11</v>
      </c>
      <c r="AJ21" s="14" t="s">
        <v>891</v>
      </c>
      <c r="AK21" s="14" t="s">
        <v>825</v>
      </c>
      <c r="AL21">
        <v>11.5</v>
      </c>
      <c r="AM21" s="14" t="s">
        <v>891</v>
      </c>
      <c r="AN21" s="14" t="s">
        <v>825</v>
      </c>
      <c r="AO21">
        <v>11</v>
      </c>
      <c r="AP21" s="14" t="s">
        <v>891</v>
      </c>
      <c r="AQ21" s="14" t="s">
        <v>825</v>
      </c>
      <c r="AR21">
        <v>12</v>
      </c>
      <c r="AS21" s="14" t="s">
        <v>891</v>
      </c>
      <c r="AT21" s="14" t="s">
        <v>825</v>
      </c>
      <c r="AU21">
        <v>12.5</v>
      </c>
      <c r="AV21" s="14" t="s">
        <v>891</v>
      </c>
      <c r="AW21" s="14" t="s">
        <v>825</v>
      </c>
      <c r="AX21">
        <v>13</v>
      </c>
      <c r="AY21" s="14" t="s">
        <v>891</v>
      </c>
      <c r="AZ21" s="14" t="s">
        <v>825</v>
      </c>
      <c r="BA21">
        <v>14</v>
      </c>
      <c r="BB21" s="14" t="s">
        <v>891</v>
      </c>
      <c r="BC21" s="14" t="s">
        <v>825</v>
      </c>
      <c r="BD21">
        <v>13</v>
      </c>
      <c r="BE21" s="14" t="s">
        <v>891</v>
      </c>
      <c r="BF21" s="14" t="s">
        <v>825</v>
      </c>
      <c r="BG21" t="str">
        <f t="shared" si="1"/>
        <v xml:space="preserve">INSERT INTO SC_SystemeProduits(RefDimension,NomSysteme,typePresta,ligne,Quantite,formule,cte1,DateModif) values (1,'FV5','MP',27,null,'0.5*CTE1','PERIMETRE',now());
</v>
      </c>
      <c r="BH21"/>
      <c r="BI21"/>
      <c r="BJ21" t="str">
        <f t="shared" si="2"/>
        <v xml:space="preserve">INSERT INTO SC_SystemeProduits(RefDimension,NomSysteme,typePresta,ligne,Quantite,formule,cte1,DateModif) values (2,'FV5','MP',27,null,'0.5*CTE1','PERIMETRE',now());
</v>
      </c>
      <c r="BK21"/>
      <c r="BL21"/>
      <c r="BM21" t="str">
        <f t="shared" si="3"/>
        <v xml:space="preserve">INSERT INTO SC_SystemeProduits(RefDimension,NomSysteme,typePresta,ligne,Quantite,formule,cte1,DateModif) values (3,'FV5','MP',27,null,'0.5*CTE1','PERIMETRE',now());
</v>
      </c>
      <c r="BP21" t="str">
        <f t="shared" si="4"/>
        <v xml:space="preserve">INSERT INTO SC_SystemeProduits(RefDimension,NomSysteme,typePresta,ligne,Quantite,formule,cte1,DateModif) values (4,'FV5','MP',27,null,'0.5*CTE1','PERIMETRE',now());
</v>
      </c>
      <c r="BS21" t="str">
        <f t="shared" si="5"/>
        <v xml:space="preserve">INSERT INTO SC_SystemeProduits(RefDimension,NomSysteme,typePresta,ligne,Quantite,formule,cte1,DateModif) values (5,'FV5','MP',27,null,'0.5*CTE1','PERIMETRE',now());
</v>
      </c>
      <c r="BV21" t="str">
        <f t="shared" si="6"/>
        <v xml:space="preserve">INSERT INTO SC_SystemeProduits(RefDimension,NomSysteme,typePresta,ligne,Quantite,formule,cte1,DateModif) values (6,'FV5','MP',27,null,'0.5*CTE1','PERIMETRE',now());
</v>
      </c>
      <c r="BY21" t="str">
        <f t="shared" si="7"/>
        <v xml:space="preserve">INSERT INTO SC_SystemeProduits(RefDimension,NomSysteme,typePresta,ligne,Quantite,formule,cte1,DateModif) values (7,'FV5','MP',27,null,'0.5*CTE1','PERIMETRE',now());
</v>
      </c>
      <c r="CB21" t="str">
        <f t="shared" si="8"/>
        <v xml:space="preserve">INSERT INTO SC_SystemeProduits(RefDimension,NomSysteme,typePresta,ligne,Quantite,formule,cte1,DateModif) values (8,'FV5','MP',27,null,'0.5*CTE1','PERIMETRE',now());
</v>
      </c>
      <c r="CE21" t="str">
        <f t="shared" si="9"/>
        <v xml:space="preserve">INSERT INTO SC_SystemeProduits(RefDimension,NomSysteme,typePresta,ligne,Quantite,formule,cte1,DateModif) values (9,'FV5','MP',27,null,'0.5*CTE1','PERIMETRE',now());
</v>
      </c>
      <c r="CH21" t="str">
        <f t="shared" si="10"/>
        <v xml:space="preserve">INSERT INTO SC_SystemeProduits(RefDimension,NomSysteme,typePresta,ligne,Quantite,formule,cte1,DateModif) values (10,'FV5','MP',27,null,'0.5*CTE1','PERIMETRE',now());
</v>
      </c>
      <c r="CK21" t="str">
        <f t="shared" si="11"/>
        <v xml:space="preserve">INSERT INTO SC_SystemeProduits(RefDimension,NomSysteme,typePresta,ligne,Quantite,formule,cte1,DateModif) values (11,'FV5','MP',27,null,'0.5*CTE1','PERIMETRE',now());
</v>
      </c>
      <c r="CN21" t="str">
        <f t="shared" si="12"/>
        <v xml:space="preserve">INSERT INTO SC_SystemeProduits(RefDimension,NomSysteme,typePresta,ligne,Quantite,formule,cte1,DateModif) values (12,'FV5','MP',27,null,'0.5*CTE1','PERIMETRE',now());
</v>
      </c>
      <c r="CQ21" t="str">
        <f t="shared" si="13"/>
        <v xml:space="preserve">INSERT INTO SC_SystemeProduits(RefDimension,NomSysteme,typePresta,ligne,Quantite,formule,cte1,DateModif) values (13,'FV5','MP',27,null,'0.5*CTE1','PERIMETRE',now());
</v>
      </c>
      <c r="CT21" t="str">
        <f t="shared" si="14"/>
        <v xml:space="preserve">INSERT INTO SC_SystemeProduits(RefDimension,NomSysteme,typePresta,ligne,Quantite,formule,cte1,DateModif) values (14,'FV5','MP',27,null,'0.5*CTE1','PERIMETRE',now());
</v>
      </c>
      <c r="CW21" t="str">
        <f t="shared" si="15"/>
        <v xml:space="preserve">INSERT INTO SC_SystemeProduits(RefDimension,NomSysteme,typePresta,ligne,Quantite,formule,cte1,DateModif) values (15,'FV5','MP',27,null,'0.5*CTE1','PERIMETRE',now());
</v>
      </c>
      <c r="CZ21" t="str">
        <f t="shared" si="16"/>
        <v xml:space="preserve">INSERT INTO SC_SystemeProduits(RefDimension,NomSysteme,typePresta,ligne,Quantite,formule,cte1,DateModif) values (16,'FV5','MP',27,null,'0.5*CTE1','PERIMETRE',now());
</v>
      </c>
      <c r="DC21" t="str">
        <f t="shared" si="17"/>
        <v xml:space="preserve">INSERT INTO SC_SystemeProduits(RefDimension,NomSysteme,typePresta,ligne,Quantite,formule,cte1,DateModif) values (17,'FV5','MP',27,null,'0.5*CTE1','PERIMETRE',now());
</v>
      </c>
      <c r="DF21" t="str">
        <f t="shared" si="18"/>
        <v xml:space="preserve">INSERT INTO SC_SystemeProduits(RefDimension,NomSysteme,typePresta,ligne,Quantite,formule,cte1,DateModif) values (18,'FV5','MP',27,null,'0.5*CTE1','PERIMETRE',now());
</v>
      </c>
    </row>
    <row r="22" spans="1:110" x14ac:dyDescent="0.3">
      <c r="A22" s="12">
        <f>VLOOKUP($C22,[1]MINIPELLE!$A$2:$K$291,11,0)</f>
        <v>13</v>
      </c>
      <c r="B22" t="s">
        <v>333</v>
      </c>
      <c r="C22" t="s">
        <v>182</v>
      </c>
      <c r="D22" t="s">
        <v>183</v>
      </c>
      <c r="E22">
        <v>2.2000000000000002</v>
      </c>
      <c r="H22">
        <v>3.3000000000000003</v>
      </c>
      <c r="K22">
        <v>4.4000000000000004</v>
      </c>
      <c r="N22">
        <v>5.5</v>
      </c>
      <c r="Q22">
        <v>6.6000000000000005</v>
      </c>
      <c r="T22">
        <v>7.7000000000000011</v>
      </c>
      <c r="W22">
        <v>8.8000000000000007</v>
      </c>
      <c r="Z22">
        <v>9.9</v>
      </c>
      <c r="AC22">
        <v>11</v>
      </c>
      <c r="AF22">
        <v>13.200000000000001</v>
      </c>
      <c r="AI22">
        <v>13.200000000000001</v>
      </c>
      <c r="AL22">
        <v>15.400000000000002</v>
      </c>
      <c r="AO22">
        <v>15.400000000000002</v>
      </c>
      <c r="AR22">
        <v>17.600000000000001</v>
      </c>
      <c r="AU22">
        <v>19.8</v>
      </c>
      <c r="AX22">
        <v>19.8</v>
      </c>
      <c r="BA22">
        <v>22</v>
      </c>
      <c r="BD22">
        <v>22</v>
      </c>
      <c r="BG22" t="str">
        <f t="shared" si="1"/>
        <v xml:space="preserve">INSERT INTO SC_SystemeProduits(RefDimension,NomSysteme,typePresta,ligne,Quantite,formule,cte1,DateModif) values (1,'FV5','MP',13,2.2,null,null,now());
</v>
      </c>
      <c r="BH22"/>
      <c r="BI22"/>
      <c r="BJ22" t="str">
        <f t="shared" si="2"/>
        <v xml:space="preserve">INSERT INTO SC_SystemeProduits(RefDimension,NomSysteme,typePresta,ligne,Quantite,formule,cte1,DateModif) values (2,'FV5','MP',13,3.3,null,null,now());
</v>
      </c>
      <c r="BK22"/>
      <c r="BL22"/>
      <c r="BM22" t="str">
        <f t="shared" si="3"/>
        <v xml:space="preserve">INSERT INTO SC_SystemeProduits(RefDimension,NomSysteme,typePresta,ligne,Quantite,formule,cte1,DateModif) values (3,'FV5','MP',13,4.4,null,null,now());
</v>
      </c>
      <c r="BP22" t="str">
        <f t="shared" si="4"/>
        <v xml:space="preserve">INSERT INTO SC_SystemeProduits(RefDimension,NomSysteme,typePresta,ligne,Quantite,formule,cte1,DateModif) values (4,'FV5','MP',13,5.5,null,null,now());
</v>
      </c>
      <c r="BS22" t="str">
        <f t="shared" si="5"/>
        <v xml:space="preserve">INSERT INTO SC_SystemeProduits(RefDimension,NomSysteme,typePresta,ligne,Quantite,formule,cte1,DateModif) values (5,'FV5','MP',13,6.6,null,null,now());
</v>
      </c>
      <c r="BV22" t="str">
        <f t="shared" si="6"/>
        <v xml:space="preserve">INSERT INTO SC_SystemeProduits(RefDimension,NomSysteme,typePresta,ligne,Quantite,formule,cte1,DateModif) values (6,'FV5','MP',13,7.7,null,null,now());
</v>
      </c>
      <c r="BY22" t="str">
        <f t="shared" si="7"/>
        <v xml:space="preserve">INSERT INTO SC_SystemeProduits(RefDimension,NomSysteme,typePresta,ligne,Quantite,formule,cte1,DateModif) values (7,'FV5','MP',13,8.8,null,null,now());
</v>
      </c>
      <c r="CB22" t="str">
        <f t="shared" si="8"/>
        <v xml:space="preserve">INSERT INTO SC_SystemeProduits(RefDimension,NomSysteme,typePresta,ligne,Quantite,formule,cte1,DateModif) values (8,'FV5','MP',13,9.9,null,null,now());
</v>
      </c>
      <c r="CE22" t="str">
        <f t="shared" si="9"/>
        <v xml:space="preserve">INSERT INTO SC_SystemeProduits(RefDimension,NomSysteme,typePresta,ligne,Quantite,formule,cte1,DateModif) values (9,'FV5','MP',13,11,null,null,now());
</v>
      </c>
      <c r="CH22" t="str">
        <f t="shared" si="10"/>
        <v xml:space="preserve">INSERT INTO SC_SystemeProduits(RefDimension,NomSysteme,typePresta,ligne,Quantite,formule,cte1,DateModif) values (10,'FV5','MP',13,13.2,null,null,now());
</v>
      </c>
      <c r="CK22" t="str">
        <f t="shared" si="11"/>
        <v xml:space="preserve">INSERT INTO SC_SystemeProduits(RefDimension,NomSysteme,typePresta,ligne,Quantite,formule,cte1,DateModif) values (11,'FV5','MP',13,13.2,null,null,now());
</v>
      </c>
      <c r="CN22" t="str">
        <f t="shared" si="12"/>
        <v xml:space="preserve">INSERT INTO SC_SystemeProduits(RefDimension,NomSysteme,typePresta,ligne,Quantite,formule,cte1,DateModif) values (12,'FV5','MP',13,15.4,null,null,now());
</v>
      </c>
      <c r="CQ22" t="str">
        <f t="shared" si="13"/>
        <v xml:space="preserve">INSERT INTO SC_SystemeProduits(RefDimension,NomSysteme,typePresta,ligne,Quantite,formule,cte1,DateModif) values (13,'FV5','MP',13,15.4,null,null,now());
</v>
      </c>
      <c r="CT22" t="str">
        <f t="shared" si="14"/>
        <v xml:space="preserve">INSERT INTO SC_SystemeProduits(RefDimension,NomSysteme,typePresta,ligne,Quantite,formule,cte1,DateModif) values (14,'FV5','MP',13,17.6,null,null,now());
</v>
      </c>
      <c r="CW22" t="str">
        <f t="shared" si="15"/>
        <v xml:space="preserve">INSERT INTO SC_SystemeProduits(RefDimension,NomSysteme,typePresta,ligne,Quantite,formule,cte1,DateModif) values (15,'FV5','MP',13,19.8,null,null,now());
</v>
      </c>
      <c r="CZ22" t="str">
        <f t="shared" si="16"/>
        <v xml:space="preserve">INSERT INTO SC_SystemeProduits(RefDimension,NomSysteme,typePresta,ligne,Quantite,formule,cte1,DateModif) values (16,'FV5','MP',13,19.8,null,null,now());
</v>
      </c>
      <c r="DC22" t="str">
        <f t="shared" si="17"/>
        <v xml:space="preserve">INSERT INTO SC_SystemeProduits(RefDimension,NomSysteme,typePresta,ligne,Quantite,formule,cte1,DateModif) values (17,'FV5','MP',13,22,null,null,now());
</v>
      </c>
      <c r="DF22" t="str">
        <f t="shared" si="18"/>
        <v xml:space="preserve">INSERT INTO SC_SystemeProduits(RefDimension,NomSysteme,typePresta,ligne,Quantite,formule,cte1,DateModif) values (18,'FV5','MP',13,22,null,null,now());
</v>
      </c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2"/>
  <dimension ref="A1:DH28"/>
  <sheetViews>
    <sheetView workbookViewId="0">
      <selection activeCell="BG4" sqref="BG1:BG4"/>
    </sheetView>
  </sheetViews>
  <sheetFormatPr baseColWidth="10" defaultRowHeight="14.4" x14ac:dyDescent="0.3"/>
  <cols>
    <col min="3" max="3" width="20.33203125" customWidth="1"/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873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3">
      <c r="A4" s="12">
        <f>VLOOKUP($C4,[1]MATIERES!$A$2:$K$379,11,0)</f>
        <v>62</v>
      </c>
      <c r="B4" t="s">
        <v>328</v>
      </c>
      <c r="C4" t="s">
        <v>385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(1,'FV6','MATIERE',62,5.2,null,null,now());
</v>
      </c>
      <c r="BH4"/>
      <c r="BI4"/>
      <c r="BJ4" t="str">
        <f t="shared" ref="BJ4:CT10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(2,'FV6','MATIERE',62,5.2,null,null,now());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(3,'FV6','MATIERE',62,5.2,null,null,now());
</v>
      </c>
      <c r="BP4" t="str">
        <f t="shared" si="0"/>
        <v xml:space="preserve">INSERT INTO SC_SystemeProduits(RefDimension,NomSysteme,typePresta,ligne,Quantite,formule,cte1,DateModif) values (4,'FV6','MATIERE',62,5.2,null,null,now());
</v>
      </c>
      <c r="BS4" t="str">
        <f t="shared" si="0"/>
        <v xml:space="preserve">INSERT INTO SC_SystemeProduits(RefDimension,NomSysteme,typePresta,ligne,Quantite,formule,cte1,DateModif) values (5,'FV6','MATIERE',62,5.2,null,null,now());
</v>
      </c>
      <c r="BV4" t="str">
        <f t="shared" si="0"/>
        <v xml:space="preserve">INSERT INTO SC_SystemeProduits(RefDimension,NomSysteme,typePresta,ligne,Quantite,formule,cte1,DateModif) values (6,'FV6','MATIERE',62,5.2,null,null,now());
</v>
      </c>
      <c r="BY4" t="str">
        <f t="shared" si="0"/>
        <v xml:space="preserve">INSERT INTO SC_SystemeProduits(RefDimension,NomSysteme,typePresta,ligne,Quantite,formule,cte1,DateModif) values (7,'FV6','MATIERE',62,5.2,null,null,now());
</v>
      </c>
      <c r="CB4" t="str">
        <f t="shared" si="0"/>
        <v xml:space="preserve">INSERT INTO SC_SystemeProduits(RefDimension,NomSysteme,typePresta,ligne,Quantite,formule,cte1,DateModif) values (8,'FV6','MATIERE',62,5.2,null,null,now());
</v>
      </c>
      <c r="CE4" t="str">
        <f t="shared" si="0"/>
        <v xml:space="preserve">INSERT INTO SC_SystemeProduits(RefDimension,NomSysteme,typePresta,ligne,Quantite,formule,cte1,DateModif) values (9,'FV6','MATIERE',62,5.2,null,null,now());
</v>
      </c>
      <c r="CH4" t="str">
        <f t="shared" si="0"/>
        <v xml:space="preserve">INSERT INTO SC_SystemeProduits(RefDimension,NomSysteme,typePresta,ligne,Quantite,formule,cte1,DateModif) values (10,'FV6','MATIERE',62,5.2,null,null,now());
</v>
      </c>
      <c r="CK4" t="str">
        <f t="shared" si="0"/>
        <v xml:space="preserve">INSERT INTO SC_SystemeProduits(RefDimension,NomSysteme,typePresta,ligne,Quantite,formule,cte1,DateModif) values (11,'FV6','MATIERE',62,5.2,null,null,now());
</v>
      </c>
      <c r="CN4" t="str">
        <f t="shared" si="0"/>
        <v xml:space="preserve">INSERT INTO SC_SystemeProduits(RefDimension,NomSysteme,typePresta,ligne,Quantite,formule,cte1,DateModif) values (12,'FV6','MATIERE',62,5.2,null,null,now());
</v>
      </c>
      <c r="CQ4" t="str">
        <f t="shared" si="0"/>
        <v xml:space="preserve">INSERT INTO SC_SystemeProduits(RefDimension,NomSysteme,typePresta,ligne,Quantite,formule,cte1,DateModif) values (13,'FV6','MATIERE',62,5.2,null,null,now());
</v>
      </c>
      <c r="CT4" t="str">
        <f t="shared" si="0"/>
        <v xml:space="preserve">INSERT INTO SC_SystemeProduits(RefDimension,NomSysteme,typePresta,ligne,Quantite,formule,cte1,DateModif) values (14,'FV6','MATIERE',62,5.2,null,null,now());
</v>
      </c>
      <c r="CW4" t="str">
        <f>IF(AND(AU4="",AV4=""),"",SUBSTITUTE(SUBSTITUTE(SUBSTITUTE(SUBSTITUTE(SUBSTITUTE(SUBSTITUTE(SUBSTITUTE($BG$1,"#SYSTEME#",$A$1),"#DIM#",AU$1),"#TYPE#",$B4),"#LIGNE#",$A4),"#Q#",IF(AV4="",SUBSTITUTE(AU4,",","."),"null")),"#FORMULE#",IF(AV4="","null",CONCATENATE("'",AV4,"'"))),"#CTE#",IF(AW4="","null",CONCATENATE("'",AW4,"'"))))</f>
        <v xml:space="preserve">INSERT INTO SC_SystemeProduits(RefDimension,NomSysteme,typePresta,ligne,Quantite,formule,cte1,DateModif) values (15,'FV6','MATIERE',62,5.2,null,null,now());
</v>
      </c>
      <c r="CZ4" t="str">
        <f t="shared" ref="CZ4:DF19" si="1">IF(AND(AX4="",AY4=""),"",SUBSTITUTE(SUBSTITUTE(SUBSTITUTE(SUBSTITUTE(SUBSTITUTE(SUBSTITUTE(SUBSTITUTE($BG$1,"#SYSTEME#",$A$1),"#DIM#",AX$1),"#TYPE#",$B4),"#LIGNE#",$A4),"#Q#",IF(AY4="",SUBSTITUTE(AX4,",","."),"null")),"#FORMULE#",IF(AY4="","null",CONCATENATE("'",AY4,"'"))),"#CTE#",IF(AZ4="","null",CONCATENATE("'",AZ4,"'"))))</f>
        <v xml:space="preserve">INSERT INTO SC_SystemeProduits(RefDimension,NomSysteme,typePresta,ligne,Quantite,formule,cte1,DateModif) values (16,'FV6','MATIERE',62,5.2,null,null,now());
</v>
      </c>
      <c r="DC4" t="str">
        <f t="shared" si="1"/>
        <v xml:space="preserve">INSERT INTO SC_SystemeProduits(RefDimension,NomSysteme,typePresta,ligne,Quantite,formule,cte1,DateModif) values (17,'FV6','MATIERE',62,5.2,null,null,now());
</v>
      </c>
      <c r="DF4" t="str">
        <f t="shared" si="1"/>
        <v xml:space="preserve">INSERT INTO SC_SystemeProduits(RefDimension,NomSysteme,typePresta,ligne,Quantite,formule,cte1,DateModif) values (18,'FV6','MATIERE',62,5.2,null,null,now());
</v>
      </c>
    </row>
    <row r="5" spans="1:112" x14ac:dyDescent="0.3">
      <c r="A5" s="12">
        <f>VLOOKUP($C5,[1]MATIERES!$A$2:$K$379,11,0)</f>
        <v>60</v>
      </c>
      <c r="B5" t="s">
        <v>328</v>
      </c>
      <c r="C5" t="s">
        <v>369</v>
      </c>
      <c r="D5" t="s">
        <v>47</v>
      </c>
      <c r="E5">
        <v>36.08</v>
      </c>
      <c r="F5" s="14" t="s">
        <v>893</v>
      </c>
      <c r="G5" s="14" t="s">
        <v>825</v>
      </c>
      <c r="H5">
        <v>44</v>
      </c>
      <c r="I5" s="14" t="s">
        <v>893</v>
      </c>
      <c r="J5" s="14" t="s">
        <v>825</v>
      </c>
      <c r="K5">
        <v>52.800000000000004</v>
      </c>
      <c r="L5" s="14" t="s">
        <v>893</v>
      </c>
      <c r="M5" s="14" t="s">
        <v>825</v>
      </c>
      <c r="N5">
        <v>57.2</v>
      </c>
      <c r="O5" s="14" t="s">
        <v>893</v>
      </c>
      <c r="P5" s="14" t="s">
        <v>825</v>
      </c>
      <c r="Q5">
        <v>61.600000000000009</v>
      </c>
      <c r="R5" s="14" t="s">
        <v>893</v>
      </c>
      <c r="S5" s="14" t="s">
        <v>825</v>
      </c>
      <c r="T5">
        <v>66</v>
      </c>
      <c r="U5" s="14" t="s">
        <v>893</v>
      </c>
      <c r="V5" s="14" t="s">
        <v>825</v>
      </c>
      <c r="W5">
        <v>70.400000000000006</v>
      </c>
      <c r="X5" s="14" t="s">
        <v>893</v>
      </c>
      <c r="Y5" s="14" t="s">
        <v>825</v>
      </c>
      <c r="Z5">
        <v>74.800000000000011</v>
      </c>
      <c r="AA5" s="14" t="s">
        <v>893</v>
      </c>
      <c r="AB5" s="14" t="s">
        <v>825</v>
      </c>
      <c r="AC5">
        <v>79.2</v>
      </c>
      <c r="AD5" s="14" t="s">
        <v>893</v>
      </c>
      <c r="AE5" s="14" t="s">
        <v>825</v>
      </c>
      <c r="AF5">
        <v>88</v>
      </c>
      <c r="AG5" s="14" t="s">
        <v>893</v>
      </c>
      <c r="AH5" s="14" t="s">
        <v>825</v>
      </c>
      <c r="AI5">
        <v>96.800000000000011</v>
      </c>
      <c r="AJ5" s="14" t="s">
        <v>893</v>
      </c>
      <c r="AK5" s="14" t="s">
        <v>825</v>
      </c>
      <c r="AL5">
        <v>101.2</v>
      </c>
      <c r="AM5" s="14" t="s">
        <v>893</v>
      </c>
      <c r="AN5" s="14" t="s">
        <v>825</v>
      </c>
      <c r="AO5">
        <v>96.800000000000011</v>
      </c>
      <c r="AP5" s="14" t="s">
        <v>893</v>
      </c>
      <c r="AQ5" s="14" t="s">
        <v>825</v>
      </c>
      <c r="AR5">
        <v>105.60000000000001</v>
      </c>
      <c r="AS5" s="14" t="s">
        <v>893</v>
      </c>
      <c r="AT5" s="14" t="s">
        <v>825</v>
      </c>
      <c r="AU5">
        <v>110.00000000000001</v>
      </c>
      <c r="AV5" s="14" t="s">
        <v>893</v>
      </c>
      <c r="AW5" s="14" t="s">
        <v>825</v>
      </c>
      <c r="AX5">
        <v>114.4</v>
      </c>
      <c r="AY5" s="14" t="s">
        <v>893</v>
      </c>
      <c r="AZ5" s="14" t="s">
        <v>825</v>
      </c>
      <c r="BA5">
        <v>123.20000000000002</v>
      </c>
      <c r="BB5" s="14" t="s">
        <v>893</v>
      </c>
      <c r="BC5" s="14" t="s">
        <v>825</v>
      </c>
      <c r="BD5">
        <v>114.4</v>
      </c>
      <c r="BE5" s="14" t="s">
        <v>893</v>
      </c>
      <c r="BF5" s="14" t="s">
        <v>825</v>
      </c>
      <c r="BG5" t="str">
        <f t="shared" ref="BG5:BG28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(1,'FV6','MATIERE',60,null,'4.4*CTE1','PERIMETRE',now());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(2,'FV6','MATIERE',60,null,'4.4*CTE1','PERIMETRE',now());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(3,'FV6','MATIERE',60,null,'4.4*CTE1','PERIMETRE',now());
</v>
      </c>
      <c r="BP5" t="str">
        <f t="shared" si="0"/>
        <v xml:space="preserve">INSERT INTO SC_SystemeProduits(RefDimension,NomSysteme,typePresta,ligne,Quantite,formule,cte1,DateModif) values (4,'FV6','MATIERE',60,null,'4.4*CTE1','PERIMETRE',now());
</v>
      </c>
      <c r="BS5" t="str">
        <f t="shared" si="0"/>
        <v xml:space="preserve">INSERT INTO SC_SystemeProduits(RefDimension,NomSysteme,typePresta,ligne,Quantite,formule,cte1,DateModif) values (5,'FV6','MATIERE',60,null,'4.4*CTE1','PERIMETRE',now());
</v>
      </c>
      <c r="BV5" t="str">
        <f t="shared" si="0"/>
        <v xml:space="preserve">INSERT INTO SC_SystemeProduits(RefDimension,NomSysteme,typePresta,ligne,Quantite,formule,cte1,DateModif) values (6,'FV6','MATIERE',60,null,'4.4*CTE1','PERIMETRE',now());
</v>
      </c>
      <c r="BY5" t="str">
        <f t="shared" si="0"/>
        <v xml:space="preserve">INSERT INTO SC_SystemeProduits(RefDimension,NomSysteme,typePresta,ligne,Quantite,formule,cte1,DateModif) values (7,'FV6','MATIERE',60,null,'4.4*CTE1','PERIMETRE',now());
</v>
      </c>
      <c r="CB5" t="str">
        <f t="shared" si="0"/>
        <v xml:space="preserve">INSERT INTO SC_SystemeProduits(RefDimension,NomSysteme,typePresta,ligne,Quantite,formule,cte1,DateModif) values (8,'FV6','MATIERE',60,null,'4.4*CTE1','PERIMETRE',now());
</v>
      </c>
      <c r="CE5" t="str">
        <f t="shared" si="0"/>
        <v xml:space="preserve">INSERT INTO SC_SystemeProduits(RefDimension,NomSysteme,typePresta,ligne,Quantite,formule,cte1,DateModif) values (9,'FV6','MATIERE',60,null,'4.4*CTE1','PERIMETRE',now());
</v>
      </c>
      <c r="CH5" t="str">
        <f t="shared" si="0"/>
        <v xml:space="preserve">INSERT INTO SC_SystemeProduits(RefDimension,NomSysteme,typePresta,ligne,Quantite,formule,cte1,DateModif) values (10,'FV6','MATIERE',60,null,'4.4*CTE1','PERIMETRE',now());
</v>
      </c>
      <c r="CK5" t="str">
        <f t="shared" si="0"/>
        <v xml:space="preserve">INSERT INTO SC_SystemeProduits(RefDimension,NomSysteme,typePresta,ligne,Quantite,formule,cte1,DateModif) values (11,'FV6','MATIERE',60,null,'4.4*CTE1','PERIMETRE',now());
</v>
      </c>
      <c r="CN5" t="str">
        <f t="shared" si="0"/>
        <v xml:space="preserve">INSERT INTO SC_SystemeProduits(RefDimension,NomSysteme,typePresta,ligne,Quantite,formule,cte1,DateModif) values (12,'FV6','MATIERE',60,null,'4.4*CTE1','PERIMETRE',now());
</v>
      </c>
      <c r="CQ5" t="str">
        <f t="shared" si="0"/>
        <v xml:space="preserve">INSERT INTO SC_SystemeProduits(RefDimension,NomSysteme,typePresta,ligne,Quantite,formule,cte1,DateModif) values (13,'FV6','MATIERE',60,null,'4.4*CTE1','PERIMETRE',now());
</v>
      </c>
      <c r="CT5" t="str">
        <f t="shared" si="0"/>
        <v xml:space="preserve">INSERT INTO SC_SystemeProduits(RefDimension,NomSysteme,typePresta,ligne,Quantite,formule,cte1,DateModif) values (14,'FV6','MATIERE',60,null,'4.4*CTE1','PERIMETRE',now());
</v>
      </c>
      <c r="CW5" t="str">
        <f t="shared" ref="CW5:CW25" si="3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(15,'FV6','MATIERE',60,null,'4.4*CTE1','PERIMETRE',now());
</v>
      </c>
      <c r="CZ5" t="str">
        <f t="shared" si="1"/>
        <v xml:space="preserve">INSERT INTO SC_SystemeProduits(RefDimension,NomSysteme,typePresta,ligne,Quantite,formule,cte1,DateModif) values (16,'FV6','MATIERE',60,null,'4.4*CTE1','PERIMETRE',now());
</v>
      </c>
      <c r="DC5" t="str">
        <f t="shared" si="1"/>
        <v xml:space="preserve">INSERT INTO SC_SystemeProduits(RefDimension,NomSysteme,typePresta,ligne,Quantite,formule,cte1,DateModif) values (17,'FV6','MATIERE',60,null,'4.4*CTE1','PERIMETRE',now());
</v>
      </c>
      <c r="DF5" t="str">
        <f t="shared" si="1"/>
        <v xml:space="preserve">INSERT INTO SC_SystemeProduits(RefDimension,NomSysteme,typePresta,ligne,Quantite,formule,cte1,DateModif) values (18,'FV6','MATIERE',60,null,'4.4*CTE1','PERIMETRE',now());
</v>
      </c>
    </row>
    <row r="6" spans="1:112" x14ac:dyDescent="0.3">
      <c r="A6" s="12">
        <f>VLOOKUP($C6,[1]MATIERES!$A$2:$K$379,11,0)</f>
        <v>61</v>
      </c>
      <c r="B6" t="s">
        <v>328</v>
      </c>
      <c r="C6" t="s">
        <v>376</v>
      </c>
      <c r="D6" t="s">
        <v>47</v>
      </c>
      <c r="E6">
        <v>2.5</v>
      </c>
      <c r="F6" s="14" t="s">
        <v>882</v>
      </c>
      <c r="G6" s="14" t="s">
        <v>867</v>
      </c>
      <c r="H6">
        <v>3</v>
      </c>
      <c r="I6" s="14" t="s">
        <v>882</v>
      </c>
      <c r="J6" s="14" t="s">
        <v>867</v>
      </c>
      <c r="K6">
        <v>4</v>
      </c>
      <c r="L6" s="14" t="s">
        <v>882</v>
      </c>
      <c r="M6" s="14" t="s">
        <v>867</v>
      </c>
      <c r="N6">
        <v>4</v>
      </c>
      <c r="O6" s="14" t="s">
        <v>882</v>
      </c>
      <c r="P6" s="14" t="s">
        <v>867</v>
      </c>
      <c r="Q6">
        <v>4</v>
      </c>
      <c r="R6" s="14" t="s">
        <v>882</v>
      </c>
      <c r="S6" s="14" t="s">
        <v>867</v>
      </c>
      <c r="T6">
        <v>4</v>
      </c>
      <c r="U6" s="14" t="s">
        <v>882</v>
      </c>
      <c r="V6" s="14" t="s">
        <v>867</v>
      </c>
      <c r="W6">
        <v>4</v>
      </c>
      <c r="X6" s="14" t="s">
        <v>882</v>
      </c>
      <c r="Y6" s="14" t="s">
        <v>867</v>
      </c>
      <c r="Z6">
        <v>4.5</v>
      </c>
      <c r="AA6" s="14" t="s">
        <v>882</v>
      </c>
      <c r="AB6" s="14" t="s">
        <v>867</v>
      </c>
      <c r="AC6">
        <v>5</v>
      </c>
      <c r="AD6" s="14" t="s">
        <v>882</v>
      </c>
      <c r="AE6" s="14" t="s">
        <v>867</v>
      </c>
      <c r="AF6">
        <v>6</v>
      </c>
      <c r="AG6" s="14" t="s">
        <v>882</v>
      </c>
      <c r="AH6" s="14" t="s">
        <v>867</v>
      </c>
      <c r="AI6">
        <v>8</v>
      </c>
      <c r="AJ6" s="14" t="s">
        <v>882</v>
      </c>
      <c r="AK6" s="14" t="s">
        <v>867</v>
      </c>
      <c r="AL6">
        <v>8</v>
      </c>
      <c r="AM6" s="14" t="s">
        <v>882</v>
      </c>
      <c r="AN6" s="14" t="s">
        <v>867</v>
      </c>
      <c r="AO6">
        <v>7</v>
      </c>
      <c r="AP6" s="14" t="s">
        <v>882</v>
      </c>
      <c r="AQ6" s="14" t="s">
        <v>867</v>
      </c>
      <c r="AR6">
        <v>8</v>
      </c>
      <c r="AS6" s="14" t="s">
        <v>882</v>
      </c>
      <c r="AT6" s="14" t="s">
        <v>867</v>
      </c>
      <c r="AU6">
        <v>8</v>
      </c>
      <c r="AV6" s="14" t="s">
        <v>882</v>
      </c>
      <c r="AW6" s="14" t="s">
        <v>867</v>
      </c>
      <c r="AX6">
        <v>9</v>
      </c>
      <c r="AY6" s="14" t="s">
        <v>882</v>
      </c>
      <c r="AZ6" s="14" t="s">
        <v>867</v>
      </c>
      <c r="BA6">
        <v>10</v>
      </c>
      <c r="BB6" s="14" t="s">
        <v>882</v>
      </c>
      <c r="BC6" s="14" t="s">
        <v>867</v>
      </c>
      <c r="BD6">
        <v>8</v>
      </c>
      <c r="BE6" s="14" t="s">
        <v>882</v>
      </c>
      <c r="BF6" s="14" t="s">
        <v>867</v>
      </c>
      <c r="BG6" t="str">
        <f t="shared" si="2"/>
        <v xml:space="preserve">INSERT INTO SC_SystemeProduits(RefDimension,NomSysteme,typePresta,ligne,Quantite,formule,cte1,DateModif) values (1,'FV6','MATIERE',61,null,'1*CTE1','LARGEUR',now());
</v>
      </c>
      <c r="BH6"/>
      <c r="BI6"/>
      <c r="BJ6" t="str">
        <f t="shared" si="0"/>
        <v xml:space="preserve">INSERT INTO SC_SystemeProduits(RefDimension,NomSysteme,typePresta,ligne,Quantite,formule,cte1,DateModif) values (2,'FV6','MATIERE',61,null,'1*CTE1','LARGEUR',now());
</v>
      </c>
      <c r="BK6"/>
      <c r="BL6"/>
      <c r="BM6" t="str">
        <f t="shared" si="0"/>
        <v xml:space="preserve">INSERT INTO SC_SystemeProduits(RefDimension,NomSysteme,typePresta,ligne,Quantite,formule,cte1,DateModif) values (3,'FV6','MATIERE',61,null,'1*CTE1','LARGEUR',now());
</v>
      </c>
      <c r="BP6" t="str">
        <f t="shared" si="0"/>
        <v xml:space="preserve">INSERT INTO SC_SystemeProduits(RefDimension,NomSysteme,typePresta,ligne,Quantite,formule,cte1,DateModif) values (4,'FV6','MATIERE',61,null,'1*CTE1','LARGEUR',now());
</v>
      </c>
      <c r="BS6" t="str">
        <f t="shared" si="0"/>
        <v xml:space="preserve">INSERT INTO SC_SystemeProduits(RefDimension,NomSysteme,typePresta,ligne,Quantite,formule,cte1,DateModif) values (5,'FV6','MATIERE',61,null,'1*CTE1','LARGEUR',now());
</v>
      </c>
      <c r="BV6" t="str">
        <f t="shared" si="0"/>
        <v xml:space="preserve">INSERT INTO SC_SystemeProduits(RefDimension,NomSysteme,typePresta,ligne,Quantite,formule,cte1,DateModif) values (6,'FV6','MATIERE',61,null,'1*CTE1','LARGEUR',now());
</v>
      </c>
      <c r="BY6" t="str">
        <f t="shared" si="0"/>
        <v xml:space="preserve">INSERT INTO SC_SystemeProduits(RefDimension,NomSysteme,typePresta,ligne,Quantite,formule,cte1,DateModif) values (7,'FV6','MATIERE',61,null,'1*CTE1','LARGEUR',now());
</v>
      </c>
      <c r="CB6" t="str">
        <f t="shared" si="0"/>
        <v xml:space="preserve">INSERT INTO SC_SystemeProduits(RefDimension,NomSysteme,typePresta,ligne,Quantite,formule,cte1,DateModif) values (8,'FV6','MATIERE',61,null,'1*CTE1','LARGEUR',now());
</v>
      </c>
      <c r="CE6" t="str">
        <f t="shared" si="0"/>
        <v xml:space="preserve">INSERT INTO SC_SystemeProduits(RefDimension,NomSysteme,typePresta,ligne,Quantite,formule,cte1,DateModif) values (9,'FV6','MATIERE',61,null,'1*CTE1','LARGEUR',now());
</v>
      </c>
      <c r="CH6" t="str">
        <f t="shared" si="0"/>
        <v xml:space="preserve">INSERT INTO SC_SystemeProduits(RefDimension,NomSysteme,typePresta,ligne,Quantite,formule,cte1,DateModif) values (10,'FV6','MATIERE',61,null,'1*CTE1','LARGEUR',now());
</v>
      </c>
      <c r="CK6" t="str">
        <f t="shared" si="0"/>
        <v xml:space="preserve">INSERT INTO SC_SystemeProduits(RefDimension,NomSysteme,typePresta,ligne,Quantite,formule,cte1,DateModif) values (11,'FV6','MATIERE',61,null,'1*CTE1','LARGEUR',now());
</v>
      </c>
      <c r="CN6" t="str">
        <f t="shared" si="0"/>
        <v xml:space="preserve">INSERT INTO SC_SystemeProduits(RefDimension,NomSysteme,typePresta,ligne,Quantite,formule,cte1,DateModif) values (12,'FV6','MATIERE',61,null,'1*CTE1','LARGEUR',now());
</v>
      </c>
      <c r="CQ6" t="str">
        <f t="shared" si="0"/>
        <v xml:space="preserve">INSERT INTO SC_SystemeProduits(RefDimension,NomSysteme,typePresta,ligne,Quantite,formule,cte1,DateModif) values (13,'FV6','MATIERE',61,null,'1*CTE1','LARGEUR',now());
</v>
      </c>
      <c r="CT6" t="str">
        <f t="shared" si="0"/>
        <v xml:space="preserve">INSERT INTO SC_SystemeProduits(RefDimension,NomSysteme,typePresta,ligne,Quantite,formule,cte1,DateModif) values (14,'FV6','MATIERE',61,null,'1*CTE1','LARGEUR',now());
</v>
      </c>
      <c r="CW6" t="str">
        <f t="shared" si="3"/>
        <v xml:space="preserve">INSERT INTO SC_SystemeProduits(RefDimension,NomSysteme,typePresta,ligne,Quantite,formule,cte1,DateModif) values (15,'FV6','MATIERE',61,null,'1*CTE1','LARGEUR',now());
</v>
      </c>
      <c r="CZ6" t="str">
        <f t="shared" si="1"/>
        <v xml:space="preserve">INSERT INTO SC_SystemeProduits(RefDimension,NomSysteme,typePresta,ligne,Quantite,formule,cte1,DateModif) values (16,'FV6','MATIERE',61,null,'1*CTE1','LARGEUR',now());
</v>
      </c>
      <c r="DC6" t="str">
        <f t="shared" si="1"/>
        <v xml:space="preserve">INSERT INTO SC_SystemeProduits(RefDimension,NomSysteme,typePresta,ligne,Quantite,formule,cte1,DateModif) values (17,'FV6','MATIERE',61,null,'1*CTE1','LARGEUR',now());
</v>
      </c>
      <c r="DF6" t="str">
        <f t="shared" si="1"/>
        <v xml:space="preserve">INSERT INTO SC_SystemeProduits(RefDimension,NomSysteme,typePresta,ligne,Quantite,formule,cte1,DateModif) values (18,'FV6','MATIERE',61,null,'1*CTE1','LARGEUR',now());
</v>
      </c>
    </row>
    <row r="7" spans="1:112" x14ac:dyDescent="0.3">
      <c r="A7" s="12">
        <f>VLOOKUP($C7,[1]MATIERES!$A$2:$K$379,11,0)</f>
        <v>299</v>
      </c>
      <c r="B7" t="s">
        <v>328</v>
      </c>
      <c r="C7" t="s">
        <v>370</v>
      </c>
      <c r="D7" t="s">
        <v>8</v>
      </c>
      <c r="E7">
        <v>8</v>
      </c>
      <c r="H7">
        <v>8</v>
      </c>
      <c r="K7">
        <v>8</v>
      </c>
      <c r="N7">
        <v>8</v>
      </c>
      <c r="Q7">
        <v>8</v>
      </c>
      <c r="T7">
        <v>8</v>
      </c>
      <c r="W7">
        <v>8</v>
      </c>
      <c r="Z7">
        <v>8</v>
      </c>
      <c r="AC7">
        <v>8</v>
      </c>
      <c r="AF7">
        <v>8</v>
      </c>
      <c r="AI7">
        <v>8</v>
      </c>
      <c r="AL7">
        <v>8</v>
      </c>
      <c r="AO7">
        <v>8</v>
      </c>
      <c r="AR7">
        <v>8</v>
      </c>
      <c r="AU7">
        <v>8</v>
      </c>
      <c r="AX7">
        <v>8</v>
      </c>
      <c r="BA7">
        <v>8</v>
      </c>
      <c r="BD7">
        <v>8</v>
      </c>
      <c r="BG7" t="str">
        <f t="shared" si="2"/>
        <v xml:space="preserve">INSERT INTO SC_SystemeProduits(RefDimension,NomSysteme,typePresta,ligne,Quantite,formule,cte1,DateModif) values (1,'FV6','MATIERE',299,8,null,null,now());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(2,'FV6','MATIERE',299,8,null,null,now());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(3,'FV6','MATIERE',299,8,null,null,now());
</v>
      </c>
      <c r="BP7" t="str">
        <f t="shared" si="0"/>
        <v xml:space="preserve">INSERT INTO SC_SystemeProduits(RefDimension,NomSysteme,typePresta,ligne,Quantite,formule,cte1,DateModif) values (4,'FV6','MATIERE',299,8,null,null,now());
</v>
      </c>
      <c r="BS7" t="str">
        <f t="shared" si="0"/>
        <v xml:space="preserve">INSERT INTO SC_SystemeProduits(RefDimension,NomSysteme,typePresta,ligne,Quantite,formule,cte1,DateModif) values (5,'FV6','MATIERE',299,8,null,null,now());
</v>
      </c>
      <c r="BV7" t="str">
        <f t="shared" si="0"/>
        <v xml:space="preserve">INSERT INTO SC_SystemeProduits(RefDimension,NomSysteme,typePresta,ligne,Quantite,formule,cte1,DateModif) values (6,'FV6','MATIERE',299,8,null,null,now());
</v>
      </c>
      <c r="BY7" t="str">
        <f t="shared" si="0"/>
        <v xml:space="preserve">INSERT INTO SC_SystemeProduits(RefDimension,NomSysteme,typePresta,ligne,Quantite,formule,cte1,DateModif) values (7,'FV6','MATIERE',299,8,null,null,now());
</v>
      </c>
      <c r="CB7" t="str">
        <f t="shared" si="0"/>
        <v xml:space="preserve">INSERT INTO SC_SystemeProduits(RefDimension,NomSysteme,typePresta,ligne,Quantite,formule,cte1,DateModif) values (8,'FV6','MATIERE',299,8,null,null,now());
</v>
      </c>
      <c r="CE7" t="str">
        <f t="shared" si="0"/>
        <v xml:space="preserve">INSERT INTO SC_SystemeProduits(RefDimension,NomSysteme,typePresta,ligne,Quantite,formule,cte1,DateModif) values (9,'FV6','MATIERE',299,8,null,null,now());
</v>
      </c>
      <c r="CH7" t="str">
        <f t="shared" si="0"/>
        <v xml:space="preserve">INSERT INTO SC_SystemeProduits(RefDimension,NomSysteme,typePresta,ligne,Quantite,formule,cte1,DateModif) values (10,'FV6','MATIERE',299,8,null,null,now());
</v>
      </c>
      <c r="CK7" t="str">
        <f t="shared" si="0"/>
        <v xml:space="preserve">INSERT INTO SC_SystemeProduits(RefDimension,NomSysteme,typePresta,ligne,Quantite,formule,cte1,DateModif) values (11,'FV6','MATIERE',299,8,null,null,now());
</v>
      </c>
      <c r="CN7" t="str">
        <f t="shared" si="0"/>
        <v xml:space="preserve">INSERT INTO SC_SystemeProduits(RefDimension,NomSysteme,typePresta,ligne,Quantite,formule,cte1,DateModif) values (12,'FV6','MATIERE',299,8,null,null,now());
</v>
      </c>
      <c r="CQ7" t="str">
        <f t="shared" si="0"/>
        <v xml:space="preserve">INSERT INTO SC_SystemeProduits(RefDimension,NomSysteme,typePresta,ligne,Quantite,formule,cte1,DateModif) values (13,'FV6','MATIERE',299,8,null,null,now());
</v>
      </c>
      <c r="CT7" t="str">
        <f t="shared" si="0"/>
        <v xml:space="preserve">INSERT INTO SC_SystemeProduits(RefDimension,NomSysteme,typePresta,ligne,Quantite,formule,cte1,DateModif) values (14,'FV6','MATIERE',299,8,null,null,now());
</v>
      </c>
      <c r="CW7" t="str">
        <f t="shared" si="3"/>
        <v xml:space="preserve">INSERT INTO SC_SystemeProduits(RefDimension,NomSysteme,typePresta,ligne,Quantite,formule,cte1,DateModif) values (15,'FV6','MATIERE',299,8,null,null,now());
</v>
      </c>
      <c r="CZ7" t="str">
        <f t="shared" si="1"/>
        <v xml:space="preserve">INSERT INTO SC_SystemeProduits(RefDimension,NomSysteme,typePresta,ligne,Quantite,formule,cte1,DateModif) values (16,'FV6','MATIERE',299,8,null,null,now());
</v>
      </c>
      <c r="DC7" t="str">
        <f t="shared" si="1"/>
        <v xml:space="preserve">INSERT INTO SC_SystemeProduits(RefDimension,NomSysteme,typePresta,ligne,Quantite,formule,cte1,DateModif) values (17,'FV6','MATIERE',299,8,null,null,now());
</v>
      </c>
      <c r="DF7" t="str">
        <f t="shared" si="1"/>
        <v xml:space="preserve">INSERT INTO SC_SystemeProduits(RefDimension,NomSysteme,typePresta,ligne,Quantite,formule,cte1,DateModif) values (18,'FV6','MATIERE',299,8,null,null,now());
</v>
      </c>
    </row>
    <row r="8" spans="1:112" x14ac:dyDescent="0.3">
      <c r="A8" s="12">
        <f>VLOOKUP($C8,[1]MATIERES!$A$2:$K$379,11,0)</f>
        <v>301</v>
      </c>
      <c r="B8" t="s">
        <v>328</v>
      </c>
      <c r="C8" t="s">
        <v>371</v>
      </c>
      <c r="D8" t="s">
        <v>8</v>
      </c>
      <c r="E8">
        <v>34.799999999999997</v>
      </c>
      <c r="F8" s="14" t="s">
        <v>894</v>
      </c>
      <c r="G8" s="14" t="s">
        <v>825</v>
      </c>
      <c r="H8">
        <v>42</v>
      </c>
      <c r="I8" s="14" t="s">
        <v>894</v>
      </c>
      <c r="J8" s="14" t="s">
        <v>825</v>
      </c>
      <c r="K8">
        <v>50</v>
      </c>
      <c r="L8" s="14" t="s">
        <v>894</v>
      </c>
      <c r="M8" s="14" t="s">
        <v>825</v>
      </c>
      <c r="N8">
        <v>54</v>
      </c>
      <c r="O8" s="14" t="s">
        <v>894</v>
      </c>
      <c r="P8" s="14" t="s">
        <v>825</v>
      </c>
      <c r="Q8">
        <v>58</v>
      </c>
      <c r="R8" s="14" t="s">
        <v>894</v>
      </c>
      <c r="S8" s="14" t="s">
        <v>825</v>
      </c>
      <c r="T8">
        <v>62</v>
      </c>
      <c r="U8" s="14" t="s">
        <v>894</v>
      </c>
      <c r="V8" s="14" t="s">
        <v>825</v>
      </c>
      <c r="W8">
        <v>66</v>
      </c>
      <c r="X8" s="14" t="s">
        <v>894</v>
      </c>
      <c r="Y8" s="14" t="s">
        <v>825</v>
      </c>
      <c r="Z8">
        <v>70</v>
      </c>
      <c r="AA8" s="14" t="s">
        <v>894</v>
      </c>
      <c r="AB8" s="14" t="s">
        <v>825</v>
      </c>
      <c r="AC8">
        <v>74</v>
      </c>
      <c r="AD8" s="14" t="s">
        <v>894</v>
      </c>
      <c r="AE8" s="14" t="s">
        <v>825</v>
      </c>
      <c r="AF8">
        <v>82</v>
      </c>
      <c r="AG8" s="14" t="s">
        <v>894</v>
      </c>
      <c r="AH8" s="14" t="s">
        <v>825</v>
      </c>
      <c r="AI8">
        <v>90</v>
      </c>
      <c r="AJ8" s="14" t="s">
        <v>894</v>
      </c>
      <c r="AK8" s="14" t="s">
        <v>825</v>
      </c>
      <c r="AL8">
        <v>94</v>
      </c>
      <c r="AM8" s="14" t="s">
        <v>894</v>
      </c>
      <c r="AN8" s="14" t="s">
        <v>825</v>
      </c>
      <c r="AO8">
        <v>90</v>
      </c>
      <c r="AP8" s="14" t="s">
        <v>894</v>
      </c>
      <c r="AQ8" s="14" t="s">
        <v>825</v>
      </c>
      <c r="AR8">
        <v>98</v>
      </c>
      <c r="AS8" s="14" t="s">
        <v>894</v>
      </c>
      <c r="AT8" s="14" t="s">
        <v>825</v>
      </c>
      <c r="AU8">
        <v>102</v>
      </c>
      <c r="AV8" s="14" t="s">
        <v>894</v>
      </c>
      <c r="AW8" s="14" t="s">
        <v>825</v>
      </c>
      <c r="AX8">
        <v>106</v>
      </c>
      <c r="AY8" s="14" t="s">
        <v>894</v>
      </c>
      <c r="AZ8" s="14" t="s">
        <v>825</v>
      </c>
      <c r="BA8">
        <v>114</v>
      </c>
      <c r="BB8" s="14" t="s">
        <v>894</v>
      </c>
      <c r="BC8" s="14" t="s">
        <v>825</v>
      </c>
      <c r="BD8">
        <v>106</v>
      </c>
      <c r="BE8" s="14" t="s">
        <v>894</v>
      </c>
      <c r="BF8" s="14" t="s">
        <v>825</v>
      </c>
      <c r="BG8" t="str">
        <f t="shared" si="2"/>
        <v xml:space="preserve">INSERT INTO SC_SystemeProduits(RefDimension,NomSysteme,typePresta,ligne,Quantite,formule,cte1,DateModif) values (1,'FV6','MATIERE',301,null,'2+4*CTE1','PERIMETRE',now());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(2,'FV6','MATIERE',301,null,'2+4*CTE1','PERIMETRE',now());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(3,'FV6','MATIERE',301,null,'2+4*CTE1','PERIMETRE',now());
</v>
      </c>
      <c r="BP8" t="str">
        <f t="shared" si="0"/>
        <v xml:space="preserve">INSERT INTO SC_SystemeProduits(RefDimension,NomSysteme,typePresta,ligne,Quantite,formule,cte1,DateModif) values (4,'FV6','MATIERE',301,null,'2+4*CTE1','PERIMETRE',now());
</v>
      </c>
      <c r="BS8" t="str">
        <f t="shared" si="0"/>
        <v xml:space="preserve">INSERT INTO SC_SystemeProduits(RefDimension,NomSysteme,typePresta,ligne,Quantite,formule,cte1,DateModif) values (5,'FV6','MATIERE',301,null,'2+4*CTE1','PERIMETRE',now());
</v>
      </c>
      <c r="BV8" t="str">
        <f t="shared" si="0"/>
        <v xml:space="preserve">INSERT INTO SC_SystemeProduits(RefDimension,NomSysteme,typePresta,ligne,Quantite,formule,cte1,DateModif) values (6,'FV6','MATIERE',301,null,'2+4*CTE1','PERIMETRE',now());
</v>
      </c>
      <c r="BY8" t="str">
        <f t="shared" si="0"/>
        <v xml:space="preserve">INSERT INTO SC_SystemeProduits(RefDimension,NomSysteme,typePresta,ligne,Quantite,formule,cte1,DateModif) values (7,'FV6','MATIERE',301,null,'2+4*CTE1','PERIMETRE',now());
</v>
      </c>
      <c r="CB8" t="str">
        <f t="shared" si="0"/>
        <v xml:space="preserve">INSERT INTO SC_SystemeProduits(RefDimension,NomSysteme,typePresta,ligne,Quantite,formule,cte1,DateModif) values (8,'FV6','MATIERE',301,null,'2+4*CTE1','PERIMETRE',now());
</v>
      </c>
      <c r="CE8" t="str">
        <f t="shared" si="0"/>
        <v xml:space="preserve">INSERT INTO SC_SystemeProduits(RefDimension,NomSysteme,typePresta,ligne,Quantite,formule,cte1,DateModif) values (9,'FV6','MATIERE',301,null,'2+4*CTE1','PERIMETRE',now());
</v>
      </c>
      <c r="CH8" t="str">
        <f t="shared" si="0"/>
        <v xml:space="preserve">INSERT INTO SC_SystemeProduits(RefDimension,NomSysteme,typePresta,ligne,Quantite,formule,cte1,DateModif) values (10,'FV6','MATIERE',301,null,'2+4*CTE1','PERIMETRE',now());
</v>
      </c>
      <c r="CK8" t="str">
        <f t="shared" si="0"/>
        <v xml:space="preserve">INSERT INTO SC_SystemeProduits(RefDimension,NomSysteme,typePresta,ligne,Quantite,formule,cte1,DateModif) values (11,'FV6','MATIERE',301,null,'2+4*CTE1','PERIMETRE',now());
</v>
      </c>
      <c r="CN8" t="str">
        <f t="shared" si="0"/>
        <v xml:space="preserve">INSERT INTO SC_SystemeProduits(RefDimension,NomSysteme,typePresta,ligne,Quantite,formule,cte1,DateModif) values (12,'FV6','MATIERE',301,null,'2+4*CTE1','PERIMETRE',now());
</v>
      </c>
      <c r="CQ8" t="str">
        <f t="shared" si="0"/>
        <v xml:space="preserve">INSERT INTO SC_SystemeProduits(RefDimension,NomSysteme,typePresta,ligne,Quantite,formule,cte1,DateModif) values (13,'FV6','MATIERE',301,null,'2+4*CTE1','PERIMETRE',now());
</v>
      </c>
      <c r="CT8" t="str">
        <f t="shared" si="0"/>
        <v xml:space="preserve">INSERT INTO SC_SystemeProduits(RefDimension,NomSysteme,typePresta,ligne,Quantite,formule,cte1,DateModif) values (14,'FV6','MATIERE',301,null,'2+4*CTE1','PERIMETRE',now());
</v>
      </c>
      <c r="CW8" t="str">
        <f t="shared" si="3"/>
        <v xml:space="preserve">INSERT INTO SC_SystemeProduits(RefDimension,NomSysteme,typePresta,ligne,Quantite,formule,cte1,DateModif) values (15,'FV6','MATIERE',301,null,'2+4*CTE1','PERIMETRE',now());
</v>
      </c>
      <c r="CZ8" t="str">
        <f t="shared" si="1"/>
        <v xml:space="preserve">INSERT INTO SC_SystemeProduits(RefDimension,NomSysteme,typePresta,ligne,Quantite,formule,cte1,DateModif) values (16,'FV6','MATIERE',301,null,'2+4*CTE1','PERIMETRE',now());
</v>
      </c>
      <c r="DC8" t="str">
        <f t="shared" si="1"/>
        <v xml:space="preserve">INSERT INTO SC_SystemeProduits(RefDimension,NomSysteme,typePresta,ligne,Quantite,formule,cte1,DateModif) values (17,'FV6','MATIERE',301,null,'2+4*CTE1','PERIMETRE',now());
</v>
      </c>
      <c r="DF8" t="str">
        <f t="shared" si="1"/>
        <v xml:space="preserve">INSERT INTO SC_SystemeProduits(RefDimension,NomSysteme,typePresta,ligne,Quantite,formule,cte1,DateModif) values (18,'FV6','MATIERE',301,null,'2+4*CTE1','PERIMETRE',now());
</v>
      </c>
    </row>
    <row r="9" spans="1:112" x14ac:dyDescent="0.3">
      <c r="A9" s="12">
        <f>VLOOKUP($C9,[1]MATIERES!$A$2:$K$379,11,0)</f>
        <v>295</v>
      </c>
      <c r="B9" t="s">
        <v>328</v>
      </c>
      <c r="C9" t="s">
        <v>372</v>
      </c>
      <c r="D9" t="s">
        <v>8</v>
      </c>
      <c r="E9">
        <v>28</v>
      </c>
      <c r="H9">
        <v>28</v>
      </c>
      <c r="K9">
        <v>28</v>
      </c>
      <c r="N9">
        <v>28</v>
      </c>
      <c r="Q9">
        <v>28</v>
      </c>
      <c r="T9">
        <v>28</v>
      </c>
      <c r="W9">
        <v>28</v>
      </c>
      <c r="Z9">
        <v>28</v>
      </c>
      <c r="AC9">
        <v>28</v>
      </c>
      <c r="AF9">
        <v>28</v>
      </c>
      <c r="AI9">
        <v>28</v>
      </c>
      <c r="AL9">
        <v>28</v>
      </c>
      <c r="AO9">
        <v>28</v>
      </c>
      <c r="AR9">
        <v>28</v>
      </c>
      <c r="AU9">
        <v>28</v>
      </c>
      <c r="AX9">
        <v>28</v>
      </c>
      <c r="BA9">
        <v>28</v>
      </c>
      <c r="BD9">
        <v>28</v>
      </c>
      <c r="BG9" t="str">
        <f t="shared" si="2"/>
        <v xml:space="preserve">INSERT INTO SC_SystemeProduits(RefDimension,NomSysteme,typePresta,ligne,Quantite,formule,cte1,DateModif) values (1,'FV6','MATIERE',295,28,null,null,now());
</v>
      </c>
      <c r="BH9"/>
      <c r="BI9"/>
      <c r="BJ9" t="str">
        <f t="shared" si="0"/>
        <v xml:space="preserve">INSERT INTO SC_SystemeProduits(RefDimension,NomSysteme,typePresta,ligne,Quantite,formule,cte1,DateModif) values (2,'FV6','MATIERE',295,28,null,null,now());
</v>
      </c>
      <c r="BK9"/>
      <c r="BL9"/>
      <c r="BM9" t="str">
        <f t="shared" si="0"/>
        <v xml:space="preserve">INSERT INTO SC_SystemeProduits(RefDimension,NomSysteme,typePresta,ligne,Quantite,formule,cte1,DateModif) values (3,'FV6','MATIERE',295,28,null,null,now());
</v>
      </c>
      <c r="BP9" t="str">
        <f t="shared" si="0"/>
        <v xml:space="preserve">INSERT INTO SC_SystemeProduits(RefDimension,NomSysteme,typePresta,ligne,Quantite,formule,cte1,DateModif) values (4,'FV6','MATIERE',295,28,null,null,now());
</v>
      </c>
      <c r="BS9" t="str">
        <f t="shared" si="0"/>
        <v xml:space="preserve">INSERT INTO SC_SystemeProduits(RefDimension,NomSysteme,typePresta,ligne,Quantite,formule,cte1,DateModif) values (5,'FV6','MATIERE',295,28,null,null,now());
</v>
      </c>
      <c r="BV9" t="str">
        <f t="shared" si="0"/>
        <v xml:space="preserve">INSERT INTO SC_SystemeProduits(RefDimension,NomSysteme,typePresta,ligne,Quantite,formule,cte1,DateModif) values (6,'FV6','MATIERE',295,28,null,null,now());
</v>
      </c>
      <c r="BY9" t="str">
        <f t="shared" si="0"/>
        <v xml:space="preserve">INSERT INTO SC_SystemeProduits(RefDimension,NomSysteme,typePresta,ligne,Quantite,formule,cte1,DateModif) values (7,'FV6','MATIERE',295,28,null,null,now());
</v>
      </c>
      <c r="CB9" t="str">
        <f t="shared" si="0"/>
        <v xml:space="preserve">INSERT INTO SC_SystemeProduits(RefDimension,NomSysteme,typePresta,ligne,Quantite,formule,cte1,DateModif) values (8,'FV6','MATIERE',295,28,null,null,now());
</v>
      </c>
      <c r="CE9" t="str">
        <f t="shared" si="0"/>
        <v xml:space="preserve">INSERT INTO SC_SystemeProduits(RefDimension,NomSysteme,typePresta,ligne,Quantite,formule,cte1,DateModif) values (9,'FV6','MATIERE',295,28,null,null,now());
</v>
      </c>
      <c r="CH9" t="str">
        <f t="shared" si="0"/>
        <v xml:space="preserve">INSERT INTO SC_SystemeProduits(RefDimension,NomSysteme,typePresta,ligne,Quantite,formule,cte1,DateModif) values (10,'FV6','MATIERE',295,28,null,null,now());
</v>
      </c>
      <c r="CK9" t="str">
        <f t="shared" si="0"/>
        <v xml:space="preserve">INSERT INTO SC_SystemeProduits(RefDimension,NomSysteme,typePresta,ligne,Quantite,formule,cte1,DateModif) values (11,'FV6','MATIERE',295,28,null,null,now());
</v>
      </c>
      <c r="CN9" t="str">
        <f t="shared" si="0"/>
        <v xml:space="preserve">INSERT INTO SC_SystemeProduits(RefDimension,NomSysteme,typePresta,ligne,Quantite,formule,cte1,DateModif) values (12,'FV6','MATIERE',295,28,null,null,now());
</v>
      </c>
      <c r="CQ9" t="str">
        <f t="shared" si="0"/>
        <v xml:space="preserve">INSERT INTO SC_SystemeProduits(RefDimension,NomSysteme,typePresta,ligne,Quantite,formule,cte1,DateModif) values (13,'FV6','MATIERE',295,28,null,null,now());
</v>
      </c>
      <c r="CT9" t="str">
        <f t="shared" si="0"/>
        <v xml:space="preserve">INSERT INTO SC_SystemeProduits(RefDimension,NomSysteme,typePresta,ligne,Quantite,formule,cte1,DateModif) values (14,'FV6','MATIERE',295,28,null,null,now());
</v>
      </c>
      <c r="CW9" t="str">
        <f t="shared" si="3"/>
        <v xml:space="preserve">INSERT INTO SC_SystemeProduits(RefDimension,NomSysteme,typePresta,ligne,Quantite,formule,cte1,DateModif) values (15,'FV6','MATIERE',295,28,null,null,now());
</v>
      </c>
      <c r="CZ9" t="str">
        <f t="shared" si="1"/>
        <v xml:space="preserve">INSERT INTO SC_SystemeProduits(RefDimension,NomSysteme,typePresta,ligne,Quantite,formule,cte1,DateModif) values (16,'FV6','MATIERE',295,28,null,null,now());
</v>
      </c>
      <c r="DC9" t="str">
        <f t="shared" si="1"/>
        <v xml:space="preserve">INSERT INTO SC_SystemeProduits(RefDimension,NomSysteme,typePresta,ligne,Quantite,formule,cte1,DateModif) values (17,'FV6','MATIERE',295,28,null,null,now());
</v>
      </c>
      <c r="DF9" t="str">
        <f t="shared" si="1"/>
        <v xml:space="preserve">INSERT INTO SC_SystemeProduits(RefDimension,NomSysteme,typePresta,ligne,Quantite,formule,cte1,DateModif) values (18,'FV6','MATIERE',295,28,null,null,now());
</v>
      </c>
    </row>
    <row r="10" spans="1:112" x14ac:dyDescent="0.3">
      <c r="A10" s="12">
        <f>VLOOKUP($C10,[1]MATIERES!$A$2:$K$379,11,0)</f>
        <v>82</v>
      </c>
      <c r="B10" t="s">
        <v>328</v>
      </c>
      <c r="C10" t="s">
        <v>373</v>
      </c>
      <c r="D10" t="s">
        <v>8</v>
      </c>
      <c r="E10">
        <v>8.5</v>
      </c>
      <c r="F10" s="14" t="s">
        <v>858</v>
      </c>
      <c r="G10" s="14" t="s">
        <v>825</v>
      </c>
      <c r="H10">
        <v>10.3</v>
      </c>
      <c r="I10" s="14" t="s">
        <v>858</v>
      </c>
      <c r="J10" s="14" t="s">
        <v>825</v>
      </c>
      <c r="K10">
        <v>12.3</v>
      </c>
      <c r="L10" s="14" t="s">
        <v>858</v>
      </c>
      <c r="M10" s="14" t="s">
        <v>825</v>
      </c>
      <c r="N10">
        <v>13.3</v>
      </c>
      <c r="O10" s="14" t="s">
        <v>858</v>
      </c>
      <c r="P10" s="14" t="s">
        <v>825</v>
      </c>
      <c r="Q10">
        <v>14.3</v>
      </c>
      <c r="R10" s="14" t="s">
        <v>858</v>
      </c>
      <c r="S10" s="14" t="s">
        <v>825</v>
      </c>
      <c r="T10">
        <v>15.3</v>
      </c>
      <c r="U10" s="14" t="s">
        <v>858</v>
      </c>
      <c r="V10" s="14" t="s">
        <v>825</v>
      </c>
      <c r="W10">
        <v>16.3</v>
      </c>
      <c r="X10" s="14" t="s">
        <v>858</v>
      </c>
      <c r="Y10" s="14" t="s">
        <v>825</v>
      </c>
      <c r="Z10">
        <v>17.3</v>
      </c>
      <c r="AA10" s="14" t="s">
        <v>858</v>
      </c>
      <c r="AB10" s="14" t="s">
        <v>825</v>
      </c>
      <c r="AC10">
        <v>18.3</v>
      </c>
      <c r="AD10" s="14" t="s">
        <v>858</v>
      </c>
      <c r="AE10" s="14" t="s">
        <v>825</v>
      </c>
      <c r="AF10">
        <v>20.3</v>
      </c>
      <c r="AG10" s="14" t="s">
        <v>858</v>
      </c>
      <c r="AH10" s="14" t="s">
        <v>825</v>
      </c>
      <c r="AI10">
        <v>22.3</v>
      </c>
      <c r="AJ10" s="14" t="s">
        <v>858</v>
      </c>
      <c r="AK10" s="14" t="s">
        <v>825</v>
      </c>
      <c r="AL10">
        <v>23.3</v>
      </c>
      <c r="AM10" s="14" t="s">
        <v>858</v>
      </c>
      <c r="AN10" s="14" t="s">
        <v>825</v>
      </c>
      <c r="AO10">
        <v>22.3</v>
      </c>
      <c r="AP10" s="14" t="s">
        <v>858</v>
      </c>
      <c r="AQ10" s="14" t="s">
        <v>825</v>
      </c>
      <c r="AR10">
        <v>24.3</v>
      </c>
      <c r="AS10" s="14" t="s">
        <v>858</v>
      </c>
      <c r="AT10" s="14" t="s">
        <v>825</v>
      </c>
      <c r="AU10">
        <v>25.3</v>
      </c>
      <c r="AV10" s="14" t="s">
        <v>858</v>
      </c>
      <c r="AW10" s="14" t="s">
        <v>825</v>
      </c>
      <c r="AX10">
        <v>26.3</v>
      </c>
      <c r="AY10" s="14" t="s">
        <v>858</v>
      </c>
      <c r="AZ10" s="14" t="s">
        <v>825</v>
      </c>
      <c r="BA10">
        <v>28.3</v>
      </c>
      <c r="BB10" s="14" t="s">
        <v>858</v>
      </c>
      <c r="BC10" s="14" t="s">
        <v>825</v>
      </c>
      <c r="BD10">
        <v>26.3</v>
      </c>
      <c r="BE10" s="14" t="s">
        <v>858</v>
      </c>
      <c r="BF10" s="14" t="s">
        <v>825</v>
      </c>
      <c r="BG10" t="str">
        <f t="shared" si="2"/>
        <v xml:space="preserve">INSERT INTO SC_SystemeProduits(RefDimension,NomSysteme,typePresta,ligne,Quantite,formule,cte1,DateModif) values (1,'FV6','MATIERE',82,null,'CTE1+0.3','PERIMETRE',now());
</v>
      </c>
      <c r="BH10"/>
      <c r="BI10"/>
      <c r="BJ10" t="str">
        <f t="shared" si="0"/>
        <v xml:space="preserve">INSERT INTO SC_SystemeProduits(RefDimension,NomSysteme,typePresta,ligne,Quantite,formule,cte1,DateModif) values (2,'FV6','MATIERE',82,null,'CTE1+0.3','PERIMETRE',now());
</v>
      </c>
      <c r="BK10"/>
      <c r="BL10"/>
      <c r="BM10" t="str">
        <f t="shared" si="0"/>
        <v xml:space="preserve">INSERT INTO SC_SystemeProduits(RefDimension,NomSysteme,typePresta,ligne,Quantite,formule,cte1,DateModif) values (3,'FV6','MATIERE',82,null,'CTE1+0.3','PERIMETRE',now());
</v>
      </c>
      <c r="BP10" t="str">
        <f t="shared" si="0"/>
        <v xml:space="preserve">INSERT INTO SC_SystemeProduits(RefDimension,NomSysteme,typePresta,ligne,Quantite,formule,cte1,DateModif) values (4,'FV6','MATIERE',82,null,'CTE1+0.3','PERIMETRE',now());
</v>
      </c>
      <c r="BS10" t="str">
        <f t="shared" ref="BS10:BS28" si="4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(5,'FV6','MATIERE',82,null,'CTE1+0.3','PERIMETRE',now());
</v>
      </c>
      <c r="BV10" t="str">
        <f t="shared" ref="BV10:BV28" si="5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(6,'FV6','MATIERE',82,null,'CTE1+0.3','PERIMETRE',now());
</v>
      </c>
      <c r="BY10" t="str">
        <f t="shared" ref="BY10:BY28" si="6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(7,'FV6','MATIERE',82,null,'CTE1+0.3','PERIMETRE',now());
</v>
      </c>
      <c r="CB10" t="str">
        <f t="shared" ref="CB10:CB28" si="7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(8,'FV6','MATIERE',82,null,'CTE1+0.3','PERIMETRE',now());
</v>
      </c>
      <c r="CE10" t="str">
        <f t="shared" ref="CE10:CE28" si="8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(9,'FV6','MATIERE',82,null,'CTE1+0.3','PERIMETRE',now());
</v>
      </c>
      <c r="CH10" t="str">
        <f t="shared" ref="CH10:CH28" si="9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(10,'FV6','MATIERE',82,null,'CTE1+0.3','PERIMETRE',now());
</v>
      </c>
      <c r="CK10" t="str">
        <f t="shared" ref="CK10:CK28" si="10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(11,'FV6','MATIERE',82,null,'CTE1+0.3','PERIMETRE',now());
</v>
      </c>
      <c r="CN10" t="str">
        <f t="shared" ref="CN10:CN28" si="11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(12,'FV6','MATIERE',82,null,'CTE1+0.3','PERIMETRE',now());
</v>
      </c>
      <c r="CQ10" t="str">
        <f t="shared" ref="CQ10:CQ28" si="12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(13,'FV6','MATIERE',82,null,'CTE1+0.3','PERIMETRE',now());
</v>
      </c>
      <c r="CT10" t="str">
        <f t="shared" ref="CT10:CT28" si="13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(14,'FV6','MATIERE',82,null,'CTE1+0.3','PERIMETRE',now());
</v>
      </c>
      <c r="CW10" t="str">
        <f t="shared" si="3"/>
        <v xml:space="preserve">INSERT INTO SC_SystemeProduits(RefDimension,NomSysteme,typePresta,ligne,Quantite,formule,cte1,DateModif) values (15,'FV6','MATIERE',82,null,'CTE1+0.3','PERIMETRE',now());
</v>
      </c>
      <c r="CZ10" t="str">
        <f t="shared" si="1"/>
        <v xml:space="preserve">INSERT INTO SC_SystemeProduits(RefDimension,NomSysteme,typePresta,ligne,Quantite,formule,cte1,DateModif) values (16,'FV6','MATIERE',82,null,'CTE1+0.3','PERIMETRE',now());
</v>
      </c>
      <c r="DC10" t="str">
        <f t="shared" si="1"/>
        <v xml:space="preserve">INSERT INTO SC_SystemeProduits(RefDimension,NomSysteme,typePresta,ligne,Quantite,formule,cte1,DateModif) values (17,'FV6','MATIERE',82,null,'CTE1+0.3','PERIMETRE',now());
</v>
      </c>
      <c r="DF10" t="str">
        <f t="shared" si="1"/>
        <v xml:space="preserve">INSERT INTO SC_SystemeProduits(RefDimension,NomSysteme,typePresta,ligne,Quantite,formule,cte1,DateModif) values (18,'FV6','MATIERE',82,null,'CTE1+0.3','PERIMETRE',now());
</v>
      </c>
    </row>
    <row r="11" spans="1:112" x14ac:dyDescent="0.3">
      <c r="A11" s="12">
        <f>VLOOKUP($C11,[1]MATIERES!$A$2:$K$379,11,0)</f>
        <v>89</v>
      </c>
      <c r="B11" t="s">
        <v>328</v>
      </c>
      <c r="C11" t="s">
        <v>209</v>
      </c>
      <c r="D11" t="s">
        <v>47</v>
      </c>
      <c r="E11">
        <v>8.5</v>
      </c>
      <c r="F11" s="14" t="s">
        <v>858</v>
      </c>
      <c r="G11" s="14" t="s">
        <v>825</v>
      </c>
      <c r="H11">
        <v>10.3</v>
      </c>
      <c r="I11" s="14" t="s">
        <v>858</v>
      </c>
      <c r="J11" s="14" t="s">
        <v>825</v>
      </c>
      <c r="K11">
        <v>12.3</v>
      </c>
      <c r="L11" s="14" t="s">
        <v>858</v>
      </c>
      <c r="M11" s="14" t="s">
        <v>825</v>
      </c>
      <c r="N11">
        <v>13.3</v>
      </c>
      <c r="O11" s="14" t="s">
        <v>858</v>
      </c>
      <c r="P11" s="14" t="s">
        <v>825</v>
      </c>
      <c r="Q11">
        <v>14.3</v>
      </c>
      <c r="R11" s="14" t="s">
        <v>858</v>
      </c>
      <c r="S11" s="14" t="s">
        <v>825</v>
      </c>
      <c r="T11">
        <v>15.3</v>
      </c>
      <c r="U11" s="14" t="s">
        <v>858</v>
      </c>
      <c r="V11" s="14" t="s">
        <v>825</v>
      </c>
      <c r="W11">
        <v>16.3</v>
      </c>
      <c r="X11" s="14" t="s">
        <v>858</v>
      </c>
      <c r="Y11" s="14" t="s">
        <v>825</v>
      </c>
      <c r="Z11">
        <v>17.3</v>
      </c>
      <c r="AA11" s="14" t="s">
        <v>858</v>
      </c>
      <c r="AB11" s="14" t="s">
        <v>825</v>
      </c>
      <c r="AC11">
        <v>18.3</v>
      </c>
      <c r="AD11" s="14" t="s">
        <v>858</v>
      </c>
      <c r="AE11" s="14" t="s">
        <v>825</v>
      </c>
      <c r="AG11" s="14" t="s">
        <v>858</v>
      </c>
      <c r="AH11" s="14" t="s">
        <v>825</v>
      </c>
      <c r="AJ11" s="14" t="s">
        <v>858</v>
      </c>
      <c r="AK11" s="14" t="s">
        <v>825</v>
      </c>
      <c r="AM11" s="14" t="s">
        <v>858</v>
      </c>
      <c r="AN11" s="14" t="s">
        <v>825</v>
      </c>
      <c r="AP11" s="14" t="s">
        <v>858</v>
      </c>
      <c r="AQ11" s="14" t="s">
        <v>825</v>
      </c>
      <c r="AS11" s="14" t="s">
        <v>858</v>
      </c>
      <c r="AT11" s="14" t="s">
        <v>825</v>
      </c>
      <c r="AV11" s="14" t="s">
        <v>858</v>
      </c>
      <c r="AW11" s="14" t="s">
        <v>825</v>
      </c>
      <c r="AY11" s="14" t="s">
        <v>858</v>
      </c>
      <c r="AZ11" s="14" t="s">
        <v>825</v>
      </c>
      <c r="BB11" s="14" t="s">
        <v>858</v>
      </c>
      <c r="BC11" s="14" t="s">
        <v>825</v>
      </c>
      <c r="BE11" s="14" t="s">
        <v>858</v>
      </c>
      <c r="BF11" s="14" t="s">
        <v>825</v>
      </c>
      <c r="BG11" t="str">
        <f t="shared" si="2"/>
        <v xml:space="preserve">INSERT INTO SC_SystemeProduits(RefDimension,NomSysteme,typePresta,ligne,Quantite,formule,cte1,DateModif) values (1,'FV6','MATIERE',89,null,'CTE1+0.3','PERIMETRE',now());
</v>
      </c>
      <c r="BH11"/>
      <c r="BI11"/>
      <c r="BJ11" t="str">
        <f t="shared" ref="BJ11:BJ28" si="14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(2,'FV6','MATIERE',89,null,'CTE1+0.3','PERIMETRE',now());
</v>
      </c>
      <c r="BK11"/>
      <c r="BL11"/>
      <c r="BM11" t="str">
        <f t="shared" ref="BM11:BM28" si="15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(3,'FV6','MATIERE',89,null,'CTE1+0.3','PERIMETRE',now());
</v>
      </c>
      <c r="BP11" t="str">
        <f t="shared" ref="BP11:BP28" si="16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(4,'FV6','MATIERE',89,null,'CTE1+0.3','PERIMETRE',now());
</v>
      </c>
      <c r="BS11" t="str">
        <f t="shared" si="4"/>
        <v xml:space="preserve">INSERT INTO SC_SystemeProduits(RefDimension,NomSysteme,typePresta,ligne,Quantite,formule,cte1,DateModif) values (5,'FV6','MATIERE',89,null,'CTE1+0.3','PERIMETRE',now());
</v>
      </c>
      <c r="BV11" t="str">
        <f t="shared" si="5"/>
        <v xml:space="preserve">INSERT INTO SC_SystemeProduits(RefDimension,NomSysteme,typePresta,ligne,Quantite,formule,cte1,DateModif) values (6,'FV6','MATIERE',89,null,'CTE1+0.3','PERIMETRE',now());
</v>
      </c>
      <c r="BY11" t="str">
        <f t="shared" si="6"/>
        <v xml:space="preserve">INSERT INTO SC_SystemeProduits(RefDimension,NomSysteme,typePresta,ligne,Quantite,formule,cte1,DateModif) values (7,'FV6','MATIERE',89,null,'CTE1+0.3','PERIMETRE',now());
</v>
      </c>
      <c r="CB11" t="str">
        <f t="shared" si="7"/>
        <v xml:space="preserve">INSERT INTO SC_SystemeProduits(RefDimension,NomSysteme,typePresta,ligne,Quantite,formule,cte1,DateModif) values (8,'FV6','MATIERE',89,null,'CTE1+0.3','PERIMETRE',now());
</v>
      </c>
      <c r="CE11" t="str">
        <f t="shared" si="8"/>
        <v xml:space="preserve">INSERT INTO SC_SystemeProduits(RefDimension,NomSysteme,typePresta,ligne,Quantite,formule,cte1,DateModif) values (9,'FV6','MATIERE',89,null,'CTE1+0.3','PERIMETRE',now());
</v>
      </c>
      <c r="CH11" t="str">
        <f t="shared" si="9"/>
        <v xml:space="preserve">INSERT INTO SC_SystemeProduits(RefDimension,NomSysteme,typePresta,ligne,Quantite,formule,cte1,DateModif) values (10,'FV6','MATIERE',89,null,'CTE1+0.3','PERIMETRE',now());
</v>
      </c>
      <c r="CK11" t="str">
        <f t="shared" si="10"/>
        <v xml:space="preserve">INSERT INTO SC_SystemeProduits(RefDimension,NomSysteme,typePresta,ligne,Quantite,formule,cte1,DateModif) values (11,'FV6','MATIERE',89,null,'CTE1+0.3','PERIMETRE',now());
</v>
      </c>
      <c r="CN11" t="str">
        <f t="shared" si="11"/>
        <v xml:space="preserve">INSERT INTO SC_SystemeProduits(RefDimension,NomSysteme,typePresta,ligne,Quantite,formule,cte1,DateModif) values (12,'FV6','MATIERE',89,null,'CTE1+0.3','PERIMETRE',now());
</v>
      </c>
      <c r="CQ11" t="str">
        <f t="shared" si="12"/>
        <v xml:space="preserve">INSERT INTO SC_SystemeProduits(RefDimension,NomSysteme,typePresta,ligne,Quantite,formule,cte1,DateModif) values (13,'FV6','MATIERE',89,null,'CTE1+0.3','PERIMETRE',now());
</v>
      </c>
      <c r="CT11" t="str">
        <f t="shared" si="13"/>
        <v xml:space="preserve">INSERT INTO SC_SystemeProduits(RefDimension,NomSysteme,typePresta,ligne,Quantite,formule,cte1,DateModif) values (14,'FV6','MATIERE',89,null,'CTE1+0.3','PERIMETRE',now());
</v>
      </c>
      <c r="CW11" t="str">
        <f t="shared" si="3"/>
        <v xml:space="preserve">INSERT INTO SC_SystemeProduits(RefDimension,NomSysteme,typePresta,ligne,Quantite,formule,cte1,DateModif) values (15,'FV6','MATIERE',89,null,'CTE1+0.3','PERIMETRE',now());
</v>
      </c>
      <c r="CZ11" t="str">
        <f t="shared" si="1"/>
        <v xml:space="preserve">INSERT INTO SC_SystemeProduits(RefDimension,NomSysteme,typePresta,ligne,Quantite,formule,cte1,DateModif) values (16,'FV6','MATIERE',89,null,'CTE1+0.3','PERIMETRE',now());
</v>
      </c>
      <c r="DC11" t="str">
        <f t="shared" si="1"/>
        <v xml:space="preserve">INSERT INTO SC_SystemeProduits(RefDimension,NomSysteme,typePresta,ligne,Quantite,formule,cte1,DateModif) values (17,'FV6','MATIERE',89,null,'CTE1+0.3','PERIMETRE',now());
</v>
      </c>
      <c r="DF11" t="str">
        <f t="shared" si="1"/>
        <v xml:space="preserve">INSERT INTO SC_SystemeProduits(RefDimension,NomSysteme,typePresta,ligne,Quantite,formule,cte1,DateModif) values (18,'FV6','MATIERE',89,null,'CTE1+0.3','PERIMETRE',now());
</v>
      </c>
    </row>
    <row r="12" spans="1:112" x14ac:dyDescent="0.3">
      <c r="BG12" t="str">
        <f t="shared" si="2"/>
        <v/>
      </c>
      <c r="BH12"/>
      <c r="BI12"/>
      <c r="BJ12" t="str">
        <f t="shared" si="14"/>
        <v/>
      </c>
      <c r="BK12"/>
      <c r="BL12"/>
      <c r="BM12" t="str">
        <f t="shared" si="15"/>
        <v/>
      </c>
      <c r="BP12" t="str">
        <f t="shared" si="16"/>
        <v/>
      </c>
      <c r="BS12" t="str">
        <f t="shared" si="4"/>
        <v/>
      </c>
      <c r="BV12" t="str">
        <f t="shared" si="5"/>
        <v/>
      </c>
      <c r="BY12" t="str">
        <f t="shared" si="6"/>
        <v/>
      </c>
      <c r="CB12" t="str">
        <f t="shared" si="7"/>
        <v/>
      </c>
      <c r="CE12" t="str">
        <f t="shared" si="8"/>
        <v/>
      </c>
      <c r="CH12" t="str">
        <f t="shared" si="9"/>
        <v/>
      </c>
      <c r="CK12" t="str">
        <f t="shared" si="10"/>
        <v/>
      </c>
      <c r="CN12" t="str">
        <f t="shared" si="11"/>
        <v/>
      </c>
      <c r="CQ12" t="str">
        <f t="shared" si="12"/>
        <v/>
      </c>
      <c r="CT12" t="str">
        <f t="shared" si="13"/>
        <v/>
      </c>
      <c r="CW12" t="str">
        <f t="shared" si="3"/>
        <v/>
      </c>
      <c r="CZ12" t="str">
        <f t="shared" si="1"/>
        <v/>
      </c>
      <c r="DC12" t="str">
        <f t="shared" si="1"/>
        <v/>
      </c>
      <c r="DF12" t="str">
        <f t="shared" si="1"/>
        <v/>
      </c>
    </row>
    <row r="13" spans="1:112" x14ac:dyDescent="0.3">
      <c r="A13" s="12">
        <f>VLOOKUP($C13,[1]ATELIER!$A$2:$K$291,11,0)</f>
        <v>14</v>
      </c>
      <c r="B13" t="s">
        <v>331</v>
      </c>
      <c r="C13" t="s">
        <v>35</v>
      </c>
      <c r="D13" t="s">
        <v>8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2"/>
        <v xml:space="preserve">INSERT INTO SC_SystemeProduits(RefDimension,NomSysteme,typePresta,ligne,Quantite,formule,cte1,DateModif) values (1,'FV6','MOA',14,1,null,null,now());
</v>
      </c>
      <c r="BH13"/>
      <c r="BI13"/>
      <c r="BJ13" t="str">
        <f t="shared" si="14"/>
        <v xml:space="preserve">INSERT INTO SC_SystemeProduits(RefDimension,NomSysteme,typePresta,ligne,Quantite,formule,cte1,DateModif) values (2,'FV6','MOA',14,1,null,null,now());
</v>
      </c>
      <c r="BK13"/>
      <c r="BL13"/>
      <c r="BM13" t="str">
        <f t="shared" si="15"/>
        <v xml:space="preserve">INSERT INTO SC_SystemeProduits(RefDimension,NomSysteme,typePresta,ligne,Quantite,formule,cte1,DateModif) values (3,'FV6','MOA',14,1,null,null,now());
</v>
      </c>
      <c r="BP13" t="str">
        <f t="shared" si="16"/>
        <v xml:space="preserve">INSERT INTO SC_SystemeProduits(RefDimension,NomSysteme,typePresta,ligne,Quantite,formule,cte1,DateModif) values (4,'FV6','MOA',14,1,null,null,now());
</v>
      </c>
      <c r="BS13" t="str">
        <f t="shared" si="4"/>
        <v xml:space="preserve">INSERT INTO SC_SystemeProduits(RefDimension,NomSysteme,typePresta,ligne,Quantite,formule,cte1,DateModif) values (5,'FV6','MOA',14,1,null,null,now());
</v>
      </c>
      <c r="BV13" t="str">
        <f t="shared" si="5"/>
        <v xml:space="preserve">INSERT INTO SC_SystemeProduits(RefDimension,NomSysteme,typePresta,ligne,Quantite,formule,cte1,DateModif) values (6,'FV6','MOA',14,1,null,null,now());
</v>
      </c>
      <c r="BY13" t="str">
        <f t="shared" si="6"/>
        <v xml:space="preserve">INSERT INTO SC_SystemeProduits(RefDimension,NomSysteme,typePresta,ligne,Quantite,formule,cte1,DateModif) values (7,'FV6','MOA',14,1,null,null,now());
</v>
      </c>
      <c r="CB13" t="str">
        <f t="shared" si="7"/>
        <v xml:space="preserve">INSERT INTO SC_SystemeProduits(RefDimension,NomSysteme,typePresta,ligne,Quantite,formule,cte1,DateModif) values (8,'FV6','MOA',14,1,null,null,now());
</v>
      </c>
      <c r="CE13" t="str">
        <f t="shared" si="8"/>
        <v xml:space="preserve">INSERT INTO SC_SystemeProduits(RefDimension,NomSysteme,typePresta,ligne,Quantite,formule,cte1,DateModif) values (9,'FV6','MOA',14,1,null,null,now());
</v>
      </c>
      <c r="CH13" t="str">
        <f t="shared" si="9"/>
        <v xml:space="preserve">INSERT INTO SC_SystemeProduits(RefDimension,NomSysteme,typePresta,ligne,Quantite,formule,cte1,DateModif) values (10,'FV6','MOA',14,1,null,null,now());
</v>
      </c>
      <c r="CK13" t="str">
        <f t="shared" si="10"/>
        <v xml:space="preserve">INSERT INTO SC_SystemeProduits(RefDimension,NomSysteme,typePresta,ligne,Quantite,formule,cte1,DateModif) values (11,'FV6','MOA',14,1,null,null,now());
</v>
      </c>
      <c r="CN13" t="str">
        <f t="shared" si="11"/>
        <v xml:space="preserve">INSERT INTO SC_SystemeProduits(RefDimension,NomSysteme,typePresta,ligne,Quantite,formule,cte1,DateModif) values (12,'FV6','MOA',14,1,null,null,now());
</v>
      </c>
      <c r="CQ13" t="str">
        <f t="shared" si="12"/>
        <v xml:space="preserve">INSERT INTO SC_SystemeProduits(RefDimension,NomSysteme,typePresta,ligne,Quantite,formule,cte1,DateModif) values (13,'FV6','MOA',14,1,null,null,now());
</v>
      </c>
      <c r="CT13" t="str">
        <f t="shared" si="13"/>
        <v xml:space="preserve">INSERT INTO SC_SystemeProduits(RefDimension,NomSysteme,typePresta,ligne,Quantite,formule,cte1,DateModif) values (14,'FV6','MOA',14,1,null,null,now());
</v>
      </c>
      <c r="CW13" t="str">
        <f t="shared" si="3"/>
        <v xml:space="preserve">INSERT INTO SC_SystemeProduits(RefDimension,NomSysteme,typePresta,ligne,Quantite,formule,cte1,DateModif) values (15,'FV6','MOA',14,1,null,null,now());
</v>
      </c>
      <c r="CZ13" t="str">
        <f t="shared" si="1"/>
        <v xml:space="preserve">INSERT INTO SC_SystemeProduits(RefDimension,NomSysteme,typePresta,ligne,Quantite,formule,cte1,DateModif) values (16,'FV6','MOA',14,1,null,null,now());
</v>
      </c>
      <c r="DC13" t="str">
        <f t="shared" si="1"/>
        <v xml:space="preserve">INSERT INTO SC_SystemeProduits(RefDimension,NomSysteme,typePresta,ligne,Quantite,formule,cte1,DateModif) values (17,'FV6','MOA',14,1,null,null,now());
</v>
      </c>
      <c r="DF13" t="str">
        <f t="shared" si="1"/>
        <v xml:space="preserve">INSERT INTO SC_SystemeProduits(RefDimension,NomSysteme,typePresta,ligne,Quantite,formule,cte1,DateModif) values (18,'FV6','MOA',14,1,null,null,now());
</v>
      </c>
    </row>
    <row r="14" spans="1:112" x14ac:dyDescent="0.3">
      <c r="A14" s="12">
        <f>VLOOKUP($C14,[1]ATELIER!$A$2:$K$291,11,0)</f>
        <v>12</v>
      </c>
      <c r="B14" t="s">
        <v>331</v>
      </c>
      <c r="C14" t="s">
        <v>32</v>
      </c>
      <c r="D14" t="s">
        <v>8</v>
      </c>
      <c r="E14">
        <v>16</v>
      </c>
      <c r="H14">
        <v>16</v>
      </c>
      <c r="K14">
        <v>16</v>
      </c>
      <c r="N14">
        <v>16</v>
      </c>
      <c r="Q14">
        <v>16</v>
      </c>
      <c r="T14">
        <v>16</v>
      </c>
      <c r="W14">
        <v>16</v>
      </c>
      <c r="Z14">
        <v>16</v>
      </c>
      <c r="AC14">
        <v>16</v>
      </c>
      <c r="AF14">
        <v>16</v>
      </c>
      <c r="AI14">
        <v>16</v>
      </c>
      <c r="AL14">
        <v>16</v>
      </c>
      <c r="AO14">
        <v>16</v>
      </c>
      <c r="AR14">
        <v>16</v>
      </c>
      <c r="AU14">
        <v>16</v>
      </c>
      <c r="AX14">
        <v>16</v>
      </c>
      <c r="BA14">
        <v>16</v>
      </c>
      <c r="BD14">
        <v>16</v>
      </c>
      <c r="BG14" t="str">
        <f t="shared" si="2"/>
        <v xml:space="preserve">INSERT INTO SC_SystemeProduits(RefDimension,NomSysteme,typePresta,ligne,Quantite,formule,cte1,DateModif) values (1,'FV6','MOA',12,16,null,null,now());
</v>
      </c>
      <c r="BH14"/>
      <c r="BI14"/>
      <c r="BJ14" t="str">
        <f t="shared" si="14"/>
        <v xml:space="preserve">INSERT INTO SC_SystemeProduits(RefDimension,NomSysteme,typePresta,ligne,Quantite,formule,cte1,DateModif) values (2,'FV6','MOA',12,16,null,null,now());
</v>
      </c>
      <c r="BK14"/>
      <c r="BL14"/>
      <c r="BM14" t="str">
        <f t="shared" si="15"/>
        <v xml:space="preserve">INSERT INTO SC_SystemeProduits(RefDimension,NomSysteme,typePresta,ligne,Quantite,formule,cte1,DateModif) values (3,'FV6','MOA',12,16,null,null,now());
</v>
      </c>
      <c r="BP14" t="str">
        <f t="shared" si="16"/>
        <v xml:space="preserve">INSERT INTO SC_SystemeProduits(RefDimension,NomSysteme,typePresta,ligne,Quantite,formule,cte1,DateModif) values (4,'FV6','MOA',12,16,null,null,now());
</v>
      </c>
      <c r="BS14" t="str">
        <f t="shared" si="4"/>
        <v xml:space="preserve">INSERT INTO SC_SystemeProduits(RefDimension,NomSysteme,typePresta,ligne,Quantite,formule,cte1,DateModif) values (5,'FV6','MOA',12,16,null,null,now());
</v>
      </c>
      <c r="BV14" t="str">
        <f t="shared" si="5"/>
        <v xml:space="preserve">INSERT INTO SC_SystemeProduits(RefDimension,NomSysteme,typePresta,ligne,Quantite,formule,cte1,DateModif) values (6,'FV6','MOA',12,16,null,null,now());
</v>
      </c>
      <c r="BY14" t="str">
        <f t="shared" si="6"/>
        <v xml:space="preserve">INSERT INTO SC_SystemeProduits(RefDimension,NomSysteme,typePresta,ligne,Quantite,formule,cte1,DateModif) values (7,'FV6','MOA',12,16,null,null,now());
</v>
      </c>
      <c r="CB14" t="str">
        <f t="shared" si="7"/>
        <v xml:space="preserve">INSERT INTO SC_SystemeProduits(RefDimension,NomSysteme,typePresta,ligne,Quantite,formule,cte1,DateModif) values (8,'FV6','MOA',12,16,null,null,now());
</v>
      </c>
      <c r="CE14" t="str">
        <f t="shared" si="8"/>
        <v xml:space="preserve">INSERT INTO SC_SystemeProduits(RefDimension,NomSysteme,typePresta,ligne,Quantite,formule,cte1,DateModif) values (9,'FV6','MOA',12,16,null,null,now());
</v>
      </c>
      <c r="CH14" t="str">
        <f t="shared" si="9"/>
        <v xml:space="preserve">INSERT INTO SC_SystemeProduits(RefDimension,NomSysteme,typePresta,ligne,Quantite,formule,cte1,DateModif) values (10,'FV6','MOA',12,16,null,null,now());
</v>
      </c>
      <c r="CK14" t="str">
        <f t="shared" si="10"/>
        <v xml:space="preserve">INSERT INTO SC_SystemeProduits(RefDimension,NomSysteme,typePresta,ligne,Quantite,formule,cte1,DateModif) values (11,'FV6','MOA',12,16,null,null,now());
</v>
      </c>
      <c r="CN14" t="str">
        <f t="shared" si="11"/>
        <v xml:space="preserve">INSERT INTO SC_SystemeProduits(RefDimension,NomSysteme,typePresta,ligne,Quantite,formule,cte1,DateModif) values (12,'FV6','MOA',12,16,null,null,now());
</v>
      </c>
      <c r="CQ14" t="str">
        <f t="shared" si="12"/>
        <v xml:space="preserve">INSERT INTO SC_SystemeProduits(RefDimension,NomSysteme,typePresta,ligne,Quantite,formule,cte1,DateModif) values (13,'FV6','MOA',12,16,null,null,now());
</v>
      </c>
      <c r="CT14" t="str">
        <f t="shared" si="13"/>
        <v xml:space="preserve">INSERT INTO SC_SystemeProduits(RefDimension,NomSysteme,typePresta,ligne,Quantite,formule,cte1,DateModif) values (14,'FV6','MOA',12,16,null,null,now());
</v>
      </c>
      <c r="CW14" t="str">
        <f t="shared" si="3"/>
        <v xml:space="preserve">INSERT INTO SC_SystemeProduits(RefDimension,NomSysteme,typePresta,ligne,Quantite,formule,cte1,DateModif) values (15,'FV6','MOA',12,16,null,null,now());
</v>
      </c>
      <c r="CZ14" t="str">
        <f t="shared" si="1"/>
        <v xml:space="preserve">INSERT INTO SC_SystemeProduits(RefDimension,NomSysteme,typePresta,ligne,Quantite,formule,cte1,DateModif) values (16,'FV6','MOA',12,16,null,null,now());
</v>
      </c>
      <c r="DC14" t="str">
        <f t="shared" si="1"/>
        <v xml:space="preserve">INSERT INTO SC_SystemeProduits(RefDimension,NomSysteme,typePresta,ligne,Quantite,formule,cte1,DateModif) values (17,'FV6','MOA',12,16,null,null,now());
</v>
      </c>
      <c r="DF14" t="str">
        <f t="shared" si="1"/>
        <v xml:space="preserve">INSERT INTO SC_SystemeProduits(RefDimension,NomSysteme,typePresta,ligne,Quantite,formule,cte1,DateModif) values (18,'FV6','MOA',12,16,null,null,now());
</v>
      </c>
    </row>
    <row r="15" spans="1:112" x14ac:dyDescent="0.3">
      <c r="A15" s="12">
        <f>VLOOKUP($C15,[1]ATELIER!$A$2:$K$291,11,0)</f>
        <v>13</v>
      </c>
      <c r="B15" t="s">
        <v>331</v>
      </c>
      <c r="C15" t="s">
        <v>34</v>
      </c>
      <c r="D15" t="s">
        <v>8</v>
      </c>
      <c r="E15">
        <v>32</v>
      </c>
      <c r="H15">
        <v>32</v>
      </c>
      <c r="K15">
        <v>32</v>
      </c>
      <c r="N15">
        <v>32</v>
      </c>
      <c r="Q15">
        <v>32</v>
      </c>
      <c r="T15">
        <v>32</v>
      </c>
      <c r="W15">
        <v>32</v>
      </c>
      <c r="Z15">
        <v>32</v>
      </c>
      <c r="AC15">
        <v>32</v>
      </c>
      <c r="AF15">
        <v>32</v>
      </c>
      <c r="AI15">
        <v>32</v>
      </c>
      <c r="AL15">
        <v>32</v>
      </c>
      <c r="AO15">
        <v>32</v>
      </c>
      <c r="AR15">
        <v>32</v>
      </c>
      <c r="AU15">
        <v>32</v>
      </c>
      <c r="AX15">
        <v>32</v>
      </c>
      <c r="BA15">
        <v>32</v>
      </c>
      <c r="BD15">
        <v>32</v>
      </c>
      <c r="BG15" t="str">
        <f t="shared" si="2"/>
        <v xml:space="preserve">INSERT INTO SC_SystemeProduits(RefDimension,NomSysteme,typePresta,ligne,Quantite,formule,cte1,DateModif) values (1,'FV6','MOA',13,32,null,null,now());
</v>
      </c>
      <c r="BH15"/>
      <c r="BI15"/>
      <c r="BJ15" t="str">
        <f t="shared" si="14"/>
        <v xml:space="preserve">INSERT INTO SC_SystemeProduits(RefDimension,NomSysteme,typePresta,ligne,Quantite,formule,cte1,DateModif) values (2,'FV6','MOA',13,32,null,null,now());
</v>
      </c>
      <c r="BK15"/>
      <c r="BL15"/>
      <c r="BM15" t="str">
        <f t="shared" si="15"/>
        <v xml:space="preserve">INSERT INTO SC_SystemeProduits(RefDimension,NomSysteme,typePresta,ligne,Quantite,formule,cte1,DateModif) values (3,'FV6','MOA',13,32,null,null,now());
</v>
      </c>
      <c r="BP15" t="str">
        <f t="shared" si="16"/>
        <v xml:space="preserve">INSERT INTO SC_SystemeProduits(RefDimension,NomSysteme,typePresta,ligne,Quantite,formule,cte1,DateModif) values (4,'FV6','MOA',13,32,null,null,now());
</v>
      </c>
      <c r="BS15" t="str">
        <f t="shared" si="4"/>
        <v xml:space="preserve">INSERT INTO SC_SystemeProduits(RefDimension,NomSysteme,typePresta,ligne,Quantite,formule,cte1,DateModif) values (5,'FV6','MOA',13,32,null,null,now());
</v>
      </c>
      <c r="BV15" t="str">
        <f t="shared" si="5"/>
        <v xml:space="preserve">INSERT INTO SC_SystemeProduits(RefDimension,NomSysteme,typePresta,ligne,Quantite,formule,cte1,DateModif) values (6,'FV6','MOA',13,32,null,null,now());
</v>
      </c>
      <c r="BY15" t="str">
        <f t="shared" si="6"/>
        <v xml:space="preserve">INSERT INTO SC_SystemeProduits(RefDimension,NomSysteme,typePresta,ligne,Quantite,formule,cte1,DateModif) values (7,'FV6','MOA',13,32,null,null,now());
</v>
      </c>
      <c r="CB15" t="str">
        <f t="shared" si="7"/>
        <v xml:space="preserve">INSERT INTO SC_SystemeProduits(RefDimension,NomSysteme,typePresta,ligne,Quantite,formule,cte1,DateModif) values (8,'FV6','MOA',13,32,null,null,now());
</v>
      </c>
      <c r="CE15" t="str">
        <f t="shared" si="8"/>
        <v xml:space="preserve">INSERT INTO SC_SystemeProduits(RefDimension,NomSysteme,typePresta,ligne,Quantite,formule,cte1,DateModif) values (9,'FV6','MOA',13,32,null,null,now());
</v>
      </c>
      <c r="CH15" t="str">
        <f t="shared" si="9"/>
        <v xml:space="preserve">INSERT INTO SC_SystemeProduits(RefDimension,NomSysteme,typePresta,ligne,Quantite,formule,cte1,DateModif) values (10,'FV6','MOA',13,32,null,null,now());
</v>
      </c>
      <c r="CK15" t="str">
        <f t="shared" si="10"/>
        <v xml:space="preserve">INSERT INTO SC_SystemeProduits(RefDimension,NomSysteme,typePresta,ligne,Quantite,formule,cte1,DateModif) values (11,'FV6','MOA',13,32,null,null,now());
</v>
      </c>
      <c r="CN15" t="str">
        <f t="shared" si="11"/>
        <v xml:space="preserve">INSERT INTO SC_SystemeProduits(RefDimension,NomSysteme,typePresta,ligne,Quantite,formule,cte1,DateModif) values (12,'FV6','MOA',13,32,null,null,now());
</v>
      </c>
      <c r="CQ15" t="str">
        <f t="shared" si="12"/>
        <v xml:space="preserve">INSERT INTO SC_SystemeProduits(RefDimension,NomSysteme,typePresta,ligne,Quantite,formule,cte1,DateModif) values (13,'FV6','MOA',13,32,null,null,now());
</v>
      </c>
      <c r="CT15" t="str">
        <f t="shared" si="13"/>
        <v xml:space="preserve">INSERT INTO SC_SystemeProduits(RefDimension,NomSysteme,typePresta,ligne,Quantite,formule,cte1,DateModif) values (14,'FV6','MOA',13,32,null,null,now());
</v>
      </c>
      <c r="CW15" t="str">
        <f t="shared" si="3"/>
        <v xml:space="preserve">INSERT INTO SC_SystemeProduits(RefDimension,NomSysteme,typePresta,ligne,Quantite,formule,cte1,DateModif) values (15,'FV6','MOA',13,32,null,null,now());
</v>
      </c>
      <c r="CZ15" t="str">
        <f t="shared" si="1"/>
        <v xml:space="preserve">INSERT INTO SC_SystemeProduits(RefDimension,NomSysteme,typePresta,ligne,Quantite,formule,cte1,DateModif) values (16,'FV6','MOA',13,32,null,null,now());
</v>
      </c>
      <c r="DC15" t="str">
        <f t="shared" si="1"/>
        <v xml:space="preserve">INSERT INTO SC_SystemeProduits(RefDimension,NomSysteme,typePresta,ligne,Quantite,formule,cte1,DateModif) values (17,'FV6','MOA',13,32,null,null,now());
</v>
      </c>
      <c r="DF15" t="str">
        <f t="shared" si="1"/>
        <v xml:space="preserve">INSERT INTO SC_SystemeProduits(RefDimension,NomSysteme,typePresta,ligne,Quantite,formule,cte1,DateModif) values (18,'FV6','MOA',13,32,null,null,now());
</v>
      </c>
    </row>
    <row r="16" spans="1:112" s="21" customFormat="1" x14ac:dyDescent="0.3">
      <c r="A16" s="20">
        <f>VLOOKUP($C16,[1]ATELIER!$A$2:$K$291,11,0)</f>
        <v>19</v>
      </c>
      <c r="B16" s="21" t="s">
        <v>331</v>
      </c>
      <c r="C16" s="21" t="s">
        <v>43</v>
      </c>
      <c r="D16" s="21" t="s">
        <v>8</v>
      </c>
      <c r="E16" s="21">
        <v>2</v>
      </c>
      <c r="F16" s="22" t="s">
        <v>859</v>
      </c>
      <c r="G16" s="22" t="s">
        <v>860</v>
      </c>
      <c r="H16" s="21">
        <v>2</v>
      </c>
      <c r="I16" s="22" t="s">
        <v>859</v>
      </c>
      <c r="J16" s="22" t="s">
        <v>860</v>
      </c>
      <c r="K16" s="21">
        <v>2</v>
      </c>
      <c r="L16" s="22" t="s">
        <v>859</v>
      </c>
      <c r="M16" s="22" t="s">
        <v>860</v>
      </c>
      <c r="N16" s="21">
        <v>2</v>
      </c>
      <c r="O16" s="22" t="s">
        <v>859</v>
      </c>
      <c r="P16" s="22" t="s">
        <v>860</v>
      </c>
      <c r="Q16" s="21">
        <v>6</v>
      </c>
      <c r="R16" s="22" t="s">
        <v>859</v>
      </c>
      <c r="S16" s="22" t="s">
        <v>860</v>
      </c>
      <c r="T16" s="21">
        <v>4</v>
      </c>
      <c r="U16" s="22" t="s">
        <v>859</v>
      </c>
      <c r="V16" s="22" t="s">
        <v>860</v>
      </c>
      <c r="W16" s="21">
        <v>6</v>
      </c>
      <c r="X16" s="22" t="s">
        <v>859</v>
      </c>
      <c r="Y16" s="22" t="s">
        <v>860</v>
      </c>
      <c r="Z16" s="21">
        <v>6</v>
      </c>
      <c r="AA16" s="22" t="s">
        <v>859</v>
      </c>
      <c r="AB16" s="22" t="s">
        <v>860</v>
      </c>
      <c r="AC16" s="21">
        <v>2</v>
      </c>
      <c r="AD16" s="22" t="s">
        <v>859</v>
      </c>
      <c r="AE16" s="22" t="s">
        <v>860</v>
      </c>
      <c r="AF16" s="21">
        <v>2</v>
      </c>
      <c r="AG16" s="22" t="s">
        <v>859</v>
      </c>
      <c r="AH16" s="22" t="s">
        <v>862</v>
      </c>
      <c r="AI16" s="21">
        <v>2</v>
      </c>
      <c r="AJ16" s="22" t="s">
        <v>859</v>
      </c>
      <c r="AK16" s="22" t="s">
        <v>862</v>
      </c>
      <c r="AL16" s="21">
        <v>2</v>
      </c>
      <c r="AM16" s="22" t="s">
        <v>859</v>
      </c>
      <c r="AN16" s="22" t="s">
        <v>863</v>
      </c>
      <c r="AO16" s="21">
        <v>6</v>
      </c>
      <c r="AP16" s="22" t="s">
        <v>859</v>
      </c>
      <c r="AQ16" s="22" t="s">
        <v>862</v>
      </c>
      <c r="AR16" s="21">
        <v>4</v>
      </c>
      <c r="AS16" s="22" t="s">
        <v>859</v>
      </c>
      <c r="AT16" s="22" t="s">
        <v>863</v>
      </c>
      <c r="AU16" s="21">
        <v>6</v>
      </c>
      <c r="AV16" s="22" t="s">
        <v>859</v>
      </c>
      <c r="AW16" s="22" t="s">
        <v>863</v>
      </c>
      <c r="AX16" s="21">
        <v>6</v>
      </c>
      <c r="AY16" s="22" t="s">
        <v>859</v>
      </c>
      <c r="AZ16" s="22" t="s">
        <v>863</v>
      </c>
      <c r="BA16" s="21">
        <v>8</v>
      </c>
      <c r="BB16" s="22" t="s">
        <v>859</v>
      </c>
      <c r="BC16" s="22" t="s">
        <v>863</v>
      </c>
      <c r="BD16" s="21">
        <v>12</v>
      </c>
      <c r="BE16" s="22" t="s">
        <v>859</v>
      </c>
      <c r="BF16" s="22" t="s">
        <v>863</v>
      </c>
      <c r="BG16" t="str">
        <f t="shared" si="2"/>
        <v xml:space="preserve">INSERT INTO SC_SystemeProduits(RefDimension,NomSysteme,typePresta,ligne,Quantite,formule,cte1,DateModif) values (1,'FV6','MOA',19,null,'2*CTE1','NB_BARRE_T40',now());
</v>
      </c>
      <c r="BH16"/>
      <c r="BI16"/>
      <c r="BJ16" t="str">
        <f t="shared" si="14"/>
        <v xml:space="preserve">INSERT INTO SC_SystemeProduits(RefDimension,NomSysteme,typePresta,ligne,Quantite,formule,cte1,DateModif) values (2,'FV6','MOA',19,null,'2*CTE1','NB_BARRE_T40',now());
</v>
      </c>
      <c r="BK16"/>
      <c r="BL16"/>
      <c r="BM16" t="str">
        <f t="shared" si="15"/>
        <v xml:space="preserve">INSERT INTO SC_SystemeProduits(RefDimension,NomSysteme,typePresta,ligne,Quantite,formule,cte1,DateModif) values (3,'FV6','MOA',19,null,'2*CTE1','NB_BARRE_T40',now());
</v>
      </c>
      <c r="BN16"/>
      <c r="BO16"/>
      <c r="BP16" t="str">
        <f t="shared" si="16"/>
        <v xml:space="preserve">INSERT INTO SC_SystemeProduits(RefDimension,NomSysteme,typePresta,ligne,Quantite,formule,cte1,DateModif) values (4,'FV6','MOA',19,null,'2*CTE1','NB_BARRE_T40',now());
</v>
      </c>
      <c r="BQ16"/>
      <c r="BR16"/>
      <c r="BS16" t="str">
        <f t="shared" si="4"/>
        <v xml:space="preserve">INSERT INTO SC_SystemeProduits(RefDimension,NomSysteme,typePresta,ligne,Quantite,formule,cte1,DateModif) values (5,'FV6','MOA',19,null,'2*CTE1','NB_BARRE_T40',now());
</v>
      </c>
      <c r="BT16"/>
      <c r="BU16"/>
      <c r="BV16" t="str">
        <f t="shared" si="5"/>
        <v xml:space="preserve">INSERT INTO SC_SystemeProduits(RefDimension,NomSysteme,typePresta,ligne,Quantite,formule,cte1,DateModif) values (6,'FV6','MOA',19,null,'2*CTE1','NB_BARRE_T40',now());
</v>
      </c>
      <c r="BW16"/>
      <c r="BX16"/>
      <c r="BY16" t="str">
        <f t="shared" si="6"/>
        <v xml:space="preserve">INSERT INTO SC_SystemeProduits(RefDimension,NomSysteme,typePresta,ligne,Quantite,formule,cte1,DateModif) values (7,'FV6','MOA',19,null,'2*CTE1','NB_BARRE_T40',now());
</v>
      </c>
      <c r="BZ16"/>
      <c r="CA16"/>
      <c r="CB16" t="str">
        <f t="shared" si="7"/>
        <v xml:space="preserve">INSERT INTO SC_SystemeProduits(RefDimension,NomSysteme,typePresta,ligne,Quantite,formule,cte1,DateModif) values (8,'FV6','MOA',19,null,'2*CTE1','NB_BARRE_T40',now());
</v>
      </c>
      <c r="CC16"/>
      <c r="CD16"/>
      <c r="CE16" t="str">
        <f t="shared" si="8"/>
        <v xml:space="preserve">INSERT INTO SC_SystemeProduits(RefDimension,NomSysteme,typePresta,ligne,Quantite,formule,cte1,DateModif) values (9,'FV6','MOA',19,null,'2*CTE1','NB_BARRE_T40',now());
</v>
      </c>
      <c r="CF16"/>
      <c r="CG16"/>
      <c r="CH16" t="str">
        <f t="shared" si="9"/>
        <v xml:space="preserve">INSERT INTO SC_SystemeProduits(RefDimension,NomSysteme,typePresta,ligne,Quantite,formule,cte1,DateModif) values (10,'FV6','MOA',19,null,'2*CTE1','NB_BARRE_T45',now());
</v>
      </c>
      <c r="CI16"/>
      <c r="CJ16"/>
      <c r="CK16" t="str">
        <f t="shared" si="10"/>
        <v xml:space="preserve">INSERT INTO SC_SystemeProduits(RefDimension,NomSysteme,typePresta,ligne,Quantite,formule,cte1,DateModif) values (11,'FV6','MOA',19,null,'2*CTE1','NB_BARRE_T45',now());
</v>
      </c>
      <c r="CL16"/>
      <c r="CM16"/>
      <c r="CN16" t="str">
        <f t="shared" si="11"/>
        <v xml:space="preserve">INSERT INTO SC_SystemeProduits(RefDimension,NomSysteme,typePresta,ligne,Quantite,formule,cte1,DateModif) values (12,'FV6','MOA',19,null,'2*CTE1','NB_BARRE_T50',now());
</v>
      </c>
      <c r="CO16"/>
      <c r="CP16"/>
      <c r="CQ16" t="str">
        <f t="shared" si="12"/>
        <v xml:space="preserve">INSERT INTO SC_SystemeProduits(RefDimension,NomSysteme,typePresta,ligne,Quantite,formule,cte1,DateModif) values (13,'FV6','MOA',19,null,'2*CTE1','NB_BARRE_T45',now());
</v>
      </c>
      <c r="CR16"/>
      <c r="CS16"/>
      <c r="CT16" t="str">
        <f t="shared" si="13"/>
        <v xml:space="preserve">INSERT INTO SC_SystemeProduits(RefDimension,NomSysteme,typePresta,ligne,Quantite,formule,cte1,DateModif) values (14,'FV6','MOA',19,null,'2*CTE1','NB_BARRE_T50',now());
</v>
      </c>
      <c r="CU16"/>
      <c r="CV16"/>
      <c r="CW16" t="str">
        <f t="shared" si="3"/>
        <v xml:space="preserve">INSERT INTO SC_SystemeProduits(RefDimension,NomSysteme,typePresta,ligne,Quantite,formule,cte1,DateModif) values (15,'FV6','MOA',19,null,'2*CTE1','NB_BARRE_T50',now());
</v>
      </c>
      <c r="CX16"/>
      <c r="CY16"/>
      <c r="CZ16" t="str">
        <f t="shared" si="1"/>
        <v xml:space="preserve">INSERT INTO SC_SystemeProduits(RefDimension,NomSysteme,typePresta,ligne,Quantite,formule,cte1,DateModif) values (16,'FV6','MOA',19,null,'2*CTE1','NB_BARRE_T50',now());
</v>
      </c>
      <c r="DA16"/>
      <c r="DB16"/>
      <c r="DC16" t="str">
        <f t="shared" si="1"/>
        <v xml:space="preserve">INSERT INTO SC_SystemeProduits(RefDimension,NomSysteme,typePresta,ligne,Quantite,formule,cte1,DateModif) values (17,'FV6','MOA',19,null,'2*CTE1','NB_BARRE_T50',now());
</v>
      </c>
      <c r="DD16"/>
      <c r="DE16"/>
      <c r="DF16" t="str">
        <f t="shared" si="1"/>
        <v xml:space="preserve">INSERT INTO SC_SystemeProduits(RefDimension,NomSysteme,typePresta,ligne,Quantite,formule,cte1,DateModif) values (18,'FV6','MOA',19,null,'2*CTE1','NB_BARRE_T50',now());
</v>
      </c>
    </row>
    <row r="17" spans="1:110" x14ac:dyDescent="0.3">
      <c r="A17" s="12">
        <f>VLOOKUP($C17,[1]ATELIER!$A$2:$K$291,11,0)</f>
        <v>20</v>
      </c>
      <c r="B17" t="s">
        <v>331</v>
      </c>
      <c r="C17" t="s">
        <v>46</v>
      </c>
      <c r="D17" t="s">
        <v>47</v>
      </c>
      <c r="E17">
        <v>3.2</v>
      </c>
      <c r="F17" s="14" t="s">
        <v>859</v>
      </c>
      <c r="G17" s="14" t="s">
        <v>861</v>
      </c>
      <c r="H17">
        <v>4</v>
      </c>
      <c r="I17" s="14" t="s">
        <v>859</v>
      </c>
      <c r="J17" s="14" t="s">
        <v>861</v>
      </c>
      <c r="K17">
        <v>4</v>
      </c>
      <c r="L17" s="14" t="s">
        <v>859</v>
      </c>
      <c r="M17" s="14" t="s">
        <v>861</v>
      </c>
      <c r="N17">
        <v>5</v>
      </c>
      <c r="O17" s="14" t="s">
        <v>859</v>
      </c>
      <c r="P17" s="14" t="s">
        <v>861</v>
      </c>
      <c r="Q17">
        <v>6</v>
      </c>
      <c r="R17" s="14" t="s">
        <v>859</v>
      </c>
      <c r="S17" s="14" t="s">
        <v>861</v>
      </c>
      <c r="T17">
        <v>7</v>
      </c>
      <c r="U17" s="14" t="s">
        <v>859</v>
      </c>
      <c r="V17" s="14" t="s">
        <v>861</v>
      </c>
      <c r="W17">
        <v>8</v>
      </c>
      <c r="X17" s="14" t="s">
        <v>859</v>
      </c>
      <c r="Y17" s="14" t="s">
        <v>861</v>
      </c>
      <c r="Z17">
        <v>8</v>
      </c>
      <c r="AA17" s="14" t="s">
        <v>859</v>
      </c>
      <c r="AB17" s="14" t="s">
        <v>861</v>
      </c>
      <c r="AC17">
        <v>8</v>
      </c>
      <c r="AD17" s="14" t="s">
        <v>859</v>
      </c>
      <c r="AE17" s="14" t="s">
        <v>861</v>
      </c>
      <c r="AF17">
        <v>8</v>
      </c>
      <c r="AG17" s="14" t="s">
        <v>859</v>
      </c>
      <c r="AH17" s="14" t="s">
        <v>861</v>
      </c>
      <c r="AI17">
        <v>6</v>
      </c>
      <c r="AJ17" s="14" t="s">
        <v>859</v>
      </c>
      <c r="AK17" s="14" t="s">
        <v>861</v>
      </c>
      <c r="AL17">
        <v>7</v>
      </c>
      <c r="AM17" s="14" t="s">
        <v>859</v>
      </c>
      <c r="AN17" s="14" t="s">
        <v>861</v>
      </c>
      <c r="AO17">
        <v>8</v>
      </c>
      <c r="AP17" s="14" t="s">
        <v>859</v>
      </c>
      <c r="AQ17" s="14" t="s">
        <v>861</v>
      </c>
      <c r="AR17">
        <v>8</v>
      </c>
      <c r="AS17" s="14" t="s">
        <v>859</v>
      </c>
      <c r="AT17" s="14" t="s">
        <v>861</v>
      </c>
      <c r="AU17">
        <v>9</v>
      </c>
      <c r="AV17" s="14" t="s">
        <v>859</v>
      </c>
      <c r="AW17" s="14" t="s">
        <v>861</v>
      </c>
      <c r="AX17">
        <v>8</v>
      </c>
      <c r="AY17" s="14" t="s">
        <v>859</v>
      </c>
      <c r="AZ17" s="14" t="s">
        <v>861</v>
      </c>
      <c r="BA17">
        <v>8</v>
      </c>
      <c r="BB17" s="14" t="s">
        <v>859</v>
      </c>
      <c r="BC17" s="14" t="s">
        <v>861</v>
      </c>
      <c r="BD17">
        <v>10</v>
      </c>
      <c r="BE17" s="14" t="s">
        <v>859</v>
      </c>
      <c r="BF17" s="14" t="s">
        <v>861</v>
      </c>
      <c r="BG17" t="str">
        <f t="shared" si="2"/>
        <v xml:space="preserve">INSERT INTO SC_SystemeProduits(RefDimension,NomSysteme,typePresta,ligne,Quantite,formule,cte1,DateModif) values (1,'FV6','MOA',20,null,'2*CTE1','LONGUEUR',now());
</v>
      </c>
      <c r="BH17"/>
      <c r="BI17"/>
      <c r="BJ17" t="str">
        <f t="shared" si="14"/>
        <v xml:space="preserve">INSERT INTO SC_SystemeProduits(RefDimension,NomSysteme,typePresta,ligne,Quantite,formule,cte1,DateModif) values (2,'FV6','MOA',20,null,'2*CTE1','LONGUEUR',now());
</v>
      </c>
      <c r="BK17"/>
      <c r="BL17"/>
      <c r="BM17" t="str">
        <f t="shared" si="15"/>
        <v xml:space="preserve">INSERT INTO SC_SystemeProduits(RefDimension,NomSysteme,typePresta,ligne,Quantite,formule,cte1,DateModif) values (3,'FV6','MOA',20,null,'2*CTE1','LONGUEUR',now());
</v>
      </c>
      <c r="BP17" t="str">
        <f t="shared" si="16"/>
        <v xml:space="preserve">INSERT INTO SC_SystemeProduits(RefDimension,NomSysteme,typePresta,ligne,Quantite,formule,cte1,DateModif) values (4,'FV6','MOA',20,null,'2*CTE1','LONGUEUR',now());
</v>
      </c>
      <c r="BS17" t="str">
        <f t="shared" si="4"/>
        <v xml:space="preserve">INSERT INTO SC_SystemeProduits(RefDimension,NomSysteme,typePresta,ligne,Quantite,formule,cte1,DateModif) values (5,'FV6','MOA',20,null,'2*CTE1','LONGUEUR',now());
</v>
      </c>
      <c r="BV17" t="str">
        <f t="shared" si="5"/>
        <v xml:space="preserve">INSERT INTO SC_SystemeProduits(RefDimension,NomSysteme,typePresta,ligne,Quantite,formule,cte1,DateModif) values (6,'FV6','MOA',20,null,'2*CTE1','LONGUEUR',now());
</v>
      </c>
      <c r="BY17" t="str">
        <f t="shared" si="6"/>
        <v xml:space="preserve">INSERT INTO SC_SystemeProduits(RefDimension,NomSysteme,typePresta,ligne,Quantite,formule,cte1,DateModif) values (7,'FV6','MOA',20,null,'2*CTE1','LONGUEUR',now());
</v>
      </c>
      <c r="CB17" t="str">
        <f t="shared" si="7"/>
        <v xml:space="preserve">INSERT INTO SC_SystemeProduits(RefDimension,NomSysteme,typePresta,ligne,Quantite,formule,cte1,DateModif) values (8,'FV6','MOA',20,null,'2*CTE1','LONGUEUR',now());
</v>
      </c>
      <c r="CE17" t="str">
        <f t="shared" si="8"/>
        <v xml:space="preserve">INSERT INTO SC_SystemeProduits(RefDimension,NomSysteme,typePresta,ligne,Quantite,formule,cte1,DateModif) values (9,'FV6','MOA',20,null,'2*CTE1','LONGUEUR',now());
</v>
      </c>
      <c r="CH17" t="str">
        <f t="shared" si="9"/>
        <v xml:space="preserve">INSERT INTO SC_SystemeProduits(RefDimension,NomSysteme,typePresta,ligne,Quantite,formule,cte1,DateModif) values (10,'FV6','MOA',20,null,'2*CTE1','LONGUEUR',now());
</v>
      </c>
      <c r="CK17" t="str">
        <f t="shared" si="10"/>
        <v xml:space="preserve">INSERT INTO SC_SystemeProduits(RefDimension,NomSysteme,typePresta,ligne,Quantite,formule,cte1,DateModif) values (11,'FV6','MOA',20,null,'2*CTE1','LONGUEUR',now());
</v>
      </c>
      <c r="CN17" t="str">
        <f t="shared" si="11"/>
        <v xml:space="preserve">INSERT INTO SC_SystemeProduits(RefDimension,NomSysteme,typePresta,ligne,Quantite,formule,cte1,DateModif) values (12,'FV6','MOA',20,null,'2*CTE1','LONGUEUR',now());
</v>
      </c>
      <c r="CQ17" t="str">
        <f t="shared" si="12"/>
        <v xml:space="preserve">INSERT INTO SC_SystemeProduits(RefDimension,NomSysteme,typePresta,ligne,Quantite,formule,cte1,DateModif) values (13,'FV6','MOA',20,null,'2*CTE1','LONGUEUR',now());
</v>
      </c>
      <c r="CT17" t="str">
        <f t="shared" si="13"/>
        <v xml:space="preserve">INSERT INTO SC_SystemeProduits(RefDimension,NomSysteme,typePresta,ligne,Quantite,formule,cte1,DateModif) values (14,'FV6','MOA',20,null,'2*CTE1','LONGUEUR',now());
</v>
      </c>
      <c r="CW17" t="str">
        <f t="shared" si="3"/>
        <v xml:space="preserve">INSERT INTO SC_SystemeProduits(RefDimension,NomSysteme,typePresta,ligne,Quantite,formule,cte1,DateModif) values (15,'FV6','MOA',20,null,'2*CTE1','LONGUEUR',now());
</v>
      </c>
      <c r="CZ17" t="str">
        <f t="shared" si="1"/>
        <v xml:space="preserve">INSERT INTO SC_SystemeProduits(RefDimension,NomSysteme,typePresta,ligne,Quantite,formule,cte1,DateModif) values (16,'FV6','MOA',20,null,'2*CTE1','LONGUEUR',now());
</v>
      </c>
      <c r="DC17" t="str">
        <f t="shared" si="1"/>
        <v xml:space="preserve">INSERT INTO SC_SystemeProduits(RefDimension,NomSysteme,typePresta,ligne,Quantite,formule,cte1,DateModif) values (17,'FV6','MOA',20,null,'2*CTE1','LONGUEUR',now());
</v>
      </c>
      <c r="DF17" t="str">
        <f t="shared" si="1"/>
        <v xml:space="preserve">INSERT INTO SC_SystemeProduits(RefDimension,NomSysteme,typePresta,ligne,Quantite,formule,cte1,DateModif) values (18,'FV6','MOA',20,null,'2*CTE1','LONGUEUR',now());
</v>
      </c>
    </row>
    <row r="18" spans="1:110" x14ac:dyDescent="0.3">
      <c r="A18" s="12">
        <f>VLOOKUP($C18,[1]ATELIER!$A$2:$K$291,11,0)</f>
        <v>16</v>
      </c>
      <c r="B18" t="s">
        <v>331</v>
      </c>
      <c r="C18" t="s">
        <v>37</v>
      </c>
      <c r="D18" t="s">
        <v>8</v>
      </c>
      <c r="E18">
        <v>4</v>
      </c>
      <c r="H18">
        <v>4</v>
      </c>
      <c r="K18">
        <v>4</v>
      </c>
      <c r="N18">
        <v>4</v>
      </c>
      <c r="Q18">
        <v>4</v>
      </c>
      <c r="T18">
        <v>4</v>
      </c>
      <c r="W18">
        <v>4</v>
      </c>
      <c r="Z18">
        <v>4</v>
      </c>
      <c r="AC18">
        <v>4</v>
      </c>
      <c r="AF18">
        <v>4</v>
      </c>
      <c r="AI18">
        <v>4</v>
      </c>
      <c r="AL18">
        <v>4</v>
      </c>
      <c r="AO18">
        <v>4</v>
      </c>
      <c r="AR18">
        <v>4</v>
      </c>
      <c r="AU18">
        <v>4</v>
      </c>
      <c r="AX18">
        <v>4</v>
      </c>
      <c r="BA18">
        <v>4</v>
      </c>
      <c r="BD18">
        <v>4</v>
      </c>
      <c r="BG18" t="str">
        <f t="shared" si="2"/>
        <v xml:space="preserve">INSERT INTO SC_SystemeProduits(RefDimension,NomSysteme,typePresta,ligne,Quantite,formule,cte1,DateModif) values (1,'FV6','MOA',16,4,null,null,now());
</v>
      </c>
      <c r="BH18"/>
      <c r="BI18"/>
      <c r="BJ18" t="str">
        <f t="shared" si="14"/>
        <v xml:space="preserve">INSERT INTO SC_SystemeProduits(RefDimension,NomSysteme,typePresta,ligne,Quantite,formule,cte1,DateModif) values (2,'FV6','MOA',16,4,null,null,now());
</v>
      </c>
      <c r="BK18"/>
      <c r="BL18"/>
      <c r="BM18" t="str">
        <f t="shared" si="15"/>
        <v xml:space="preserve">INSERT INTO SC_SystemeProduits(RefDimension,NomSysteme,typePresta,ligne,Quantite,formule,cte1,DateModif) values (3,'FV6','MOA',16,4,null,null,now());
</v>
      </c>
      <c r="BP18" t="str">
        <f t="shared" si="16"/>
        <v xml:space="preserve">INSERT INTO SC_SystemeProduits(RefDimension,NomSysteme,typePresta,ligne,Quantite,formule,cte1,DateModif) values (4,'FV6','MOA',16,4,null,null,now());
</v>
      </c>
      <c r="BS18" t="str">
        <f t="shared" si="4"/>
        <v xml:space="preserve">INSERT INTO SC_SystemeProduits(RefDimension,NomSysteme,typePresta,ligne,Quantite,formule,cte1,DateModif) values (5,'FV6','MOA',16,4,null,null,now());
</v>
      </c>
      <c r="BV18" t="str">
        <f t="shared" si="5"/>
        <v xml:space="preserve">INSERT INTO SC_SystemeProduits(RefDimension,NomSysteme,typePresta,ligne,Quantite,formule,cte1,DateModif) values (6,'FV6','MOA',16,4,null,null,now());
</v>
      </c>
      <c r="BY18" t="str">
        <f t="shared" si="6"/>
        <v xml:space="preserve">INSERT INTO SC_SystemeProduits(RefDimension,NomSysteme,typePresta,ligne,Quantite,formule,cte1,DateModif) values (7,'FV6','MOA',16,4,null,null,now());
</v>
      </c>
      <c r="CB18" t="str">
        <f t="shared" si="7"/>
        <v xml:space="preserve">INSERT INTO SC_SystemeProduits(RefDimension,NomSysteme,typePresta,ligne,Quantite,formule,cte1,DateModif) values (8,'FV6','MOA',16,4,null,null,now());
</v>
      </c>
      <c r="CE18" t="str">
        <f t="shared" si="8"/>
        <v xml:space="preserve">INSERT INTO SC_SystemeProduits(RefDimension,NomSysteme,typePresta,ligne,Quantite,formule,cte1,DateModif) values (9,'FV6','MOA',16,4,null,null,now());
</v>
      </c>
      <c r="CH18" t="str">
        <f t="shared" si="9"/>
        <v xml:space="preserve">INSERT INTO SC_SystemeProduits(RefDimension,NomSysteme,typePresta,ligne,Quantite,formule,cte1,DateModif) values (10,'FV6','MOA',16,4,null,null,now());
</v>
      </c>
      <c r="CK18" t="str">
        <f t="shared" si="10"/>
        <v xml:space="preserve">INSERT INTO SC_SystemeProduits(RefDimension,NomSysteme,typePresta,ligne,Quantite,formule,cte1,DateModif) values (11,'FV6','MOA',16,4,null,null,now());
</v>
      </c>
      <c r="CN18" t="str">
        <f t="shared" si="11"/>
        <v xml:space="preserve">INSERT INTO SC_SystemeProduits(RefDimension,NomSysteme,typePresta,ligne,Quantite,formule,cte1,DateModif) values (12,'FV6','MOA',16,4,null,null,now());
</v>
      </c>
      <c r="CQ18" t="str">
        <f t="shared" si="12"/>
        <v xml:space="preserve">INSERT INTO SC_SystemeProduits(RefDimension,NomSysteme,typePresta,ligne,Quantite,formule,cte1,DateModif) values (13,'FV6','MOA',16,4,null,null,now());
</v>
      </c>
      <c r="CT18" t="str">
        <f t="shared" si="13"/>
        <v xml:space="preserve">INSERT INTO SC_SystemeProduits(RefDimension,NomSysteme,typePresta,ligne,Quantite,formule,cte1,DateModif) values (14,'FV6','MOA',16,4,null,null,now());
</v>
      </c>
      <c r="CW18" t="str">
        <f t="shared" si="3"/>
        <v xml:space="preserve">INSERT INTO SC_SystemeProduits(RefDimension,NomSysteme,typePresta,ligne,Quantite,formule,cte1,DateModif) values (15,'FV6','MOA',16,4,null,null,now());
</v>
      </c>
      <c r="CZ18" t="str">
        <f t="shared" si="1"/>
        <v xml:space="preserve">INSERT INTO SC_SystemeProduits(RefDimension,NomSysteme,typePresta,ligne,Quantite,formule,cte1,DateModif) values (16,'FV6','MOA',16,4,null,null,now());
</v>
      </c>
      <c r="DC18" t="str">
        <f t="shared" si="1"/>
        <v xml:space="preserve">INSERT INTO SC_SystemeProduits(RefDimension,NomSysteme,typePresta,ligne,Quantite,formule,cte1,DateModif) values (17,'FV6','MOA',16,4,null,null,now());
</v>
      </c>
      <c r="DF18" t="str">
        <f t="shared" si="1"/>
        <v xml:space="preserve">INSERT INTO SC_SystemeProduits(RefDimension,NomSysteme,typePresta,ligne,Quantite,formule,cte1,DateModif) values (18,'FV6','MOA',16,4,null,null,now());
</v>
      </c>
    </row>
    <row r="19" spans="1:110" x14ac:dyDescent="0.3">
      <c r="BG19" t="str">
        <f t="shared" si="2"/>
        <v/>
      </c>
      <c r="BH19"/>
      <c r="BI19"/>
      <c r="BJ19" t="str">
        <f t="shared" si="14"/>
        <v/>
      </c>
      <c r="BK19"/>
      <c r="BL19"/>
      <c r="BM19" t="str">
        <f t="shared" si="15"/>
        <v/>
      </c>
      <c r="BP19" t="str">
        <f t="shared" si="16"/>
        <v/>
      </c>
      <c r="BS19" t="str">
        <f t="shared" si="4"/>
        <v/>
      </c>
      <c r="BV19" t="str">
        <f t="shared" si="5"/>
        <v/>
      </c>
      <c r="BY19" t="str">
        <f t="shared" si="6"/>
        <v/>
      </c>
      <c r="CB19" t="str">
        <f t="shared" si="7"/>
        <v/>
      </c>
      <c r="CE19" t="str">
        <f t="shared" si="8"/>
        <v/>
      </c>
      <c r="CH19" t="str">
        <f t="shared" si="9"/>
        <v/>
      </c>
      <c r="CK19" t="str">
        <f t="shared" si="10"/>
        <v/>
      </c>
      <c r="CN19" t="str">
        <f t="shared" si="11"/>
        <v/>
      </c>
      <c r="CQ19" t="str">
        <f t="shared" si="12"/>
        <v/>
      </c>
      <c r="CT19" t="str">
        <f t="shared" si="13"/>
        <v/>
      </c>
      <c r="CW19" t="str">
        <f t="shared" si="3"/>
        <v/>
      </c>
      <c r="CZ19" t="str">
        <f t="shared" si="1"/>
        <v/>
      </c>
      <c r="DC19" t="str">
        <f t="shared" si="1"/>
        <v/>
      </c>
      <c r="DF19" t="str">
        <f t="shared" si="1"/>
        <v/>
      </c>
    </row>
    <row r="20" spans="1:110" x14ac:dyDescent="0.3">
      <c r="A20" s="12">
        <f>VLOOKUP($C20,[1]CHANTIER!$A$2:$K$291,11,0)</f>
        <v>41</v>
      </c>
      <c r="B20" t="s">
        <v>332</v>
      </c>
      <c r="C20" t="s">
        <v>165</v>
      </c>
      <c r="D20" t="s">
        <v>47</v>
      </c>
      <c r="E20">
        <v>8.1999999999999993</v>
      </c>
      <c r="F20" s="14" t="s">
        <v>882</v>
      </c>
      <c r="G20" s="14" t="s">
        <v>825</v>
      </c>
      <c r="H20">
        <v>10</v>
      </c>
      <c r="I20" s="14" t="s">
        <v>882</v>
      </c>
      <c r="J20" s="14" t="s">
        <v>825</v>
      </c>
      <c r="K20">
        <v>12</v>
      </c>
      <c r="L20" s="14" t="s">
        <v>882</v>
      </c>
      <c r="M20" s="14" t="s">
        <v>825</v>
      </c>
      <c r="N20">
        <v>13</v>
      </c>
      <c r="O20" s="14" t="s">
        <v>882</v>
      </c>
      <c r="P20" s="14" t="s">
        <v>825</v>
      </c>
      <c r="Q20">
        <v>14</v>
      </c>
      <c r="R20" s="14" t="s">
        <v>882</v>
      </c>
      <c r="S20" s="14" t="s">
        <v>825</v>
      </c>
      <c r="T20">
        <v>15</v>
      </c>
      <c r="U20" s="14" t="s">
        <v>882</v>
      </c>
      <c r="V20" s="14" t="s">
        <v>825</v>
      </c>
      <c r="W20">
        <v>16</v>
      </c>
      <c r="X20" s="14" t="s">
        <v>882</v>
      </c>
      <c r="Y20" s="14" t="s">
        <v>825</v>
      </c>
      <c r="Z20">
        <v>17</v>
      </c>
      <c r="AA20" s="14" t="s">
        <v>882</v>
      </c>
      <c r="AB20" s="14" t="s">
        <v>825</v>
      </c>
      <c r="AC20">
        <v>18</v>
      </c>
      <c r="AD20" s="14" t="s">
        <v>882</v>
      </c>
      <c r="AE20" s="14" t="s">
        <v>825</v>
      </c>
      <c r="AF20">
        <v>20</v>
      </c>
      <c r="AG20" s="14" t="s">
        <v>882</v>
      </c>
      <c r="AH20" s="14" t="s">
        <v>825</v>
      </c>
      <c r="AI20">
        <v>22</v>
      </c>
      <c r="AJ20" s="14" t="s">
        <v>882</v>
      </c>
      <c r="AK20" s="14" t="s">
        <v>825</v>
      </c>
      <c r="AL20">
        <v>23</v>
      </c>
      <c r="AM20" s="14" t="s">
        <v>882</v>
      </c>
      <c r="AN20" s="14" t="s">
        <v>825</v>
      </c>
      <c r="AO20">
        <v>22</v>
      </c>
      <c r="AP20" s="14" t="s">
        <v>882</v>
      </c>
      <c r="AQ20" s="14" t="s">
        <v>825</v>
      </c>
      <c r="AR20">
        <v>24</v>
      </c>
      <c r="AS20" s="14" t="s">
        <v>882</v>
      </c>
      <c r="AT20" s="14" t="s">
        <v>825</v>
      </c>
      <c r="AU20">
        <v>25</v>
      </c>
      <c r="AV20" s="14" t="s">
        <v>882</v>
      </c>
      <c r="AW20" s="14" t="s">
        <v>825</v>
      </c>
      <c r="AX20">
        <v>26</v>
      </c>
      <c r="AY20" s="14" t="s">
        <v>882</v>
      </c>
      <c r="AZ20" s="14" t="s">
        <v>825</v>
      </c>
      <c r="BA20">
        <v>28</v>
      </c>
      <c r="BB20" s="14" t="s">
        <v>882</v>
      </c>
      <c r="BC20" s="14" t="s">
        <v>825</v>
      </c>
      <c r="BD20">
        <v>26</v>
      </c>
      <c r="BE20" s="14" t="s">
        <v>882</v>
      </c>
      <c r="BF20" s="14" t="s">
        <v>825</v>
      </c>
      <c r="BG20" t="str">
        <f t="shared" si="2"/>
        <v xml:space="preserve">INSERT INTO SC_SystemeProduits(RefDimension,NomSysteme,typePresta,ligne,Quantite,formule,cte1,DateModif) values (1,'FV6','MOC',41,null,'1*CTE1','PERIMETRE',now());
</v>
      </c>
      <c r="BH20"/>
      <c r="BI20"/>
      <c r="BJ20" t="str">
        <f t="shared" si="14"/>
        <v xml:space="preserve">INSERT INTO SC_SystemeProduits(RefDimension,NomSysteme,typePresta,ligne,Quantite,formule,cte1,DateModif) values (2,'FV6','MOC',41,null,'1*CTE1','PERIMETRE',now());
</v>
      </c>
      <c r="BK20"/>
      <c r="BL20"/>
      <c r="BM20" t="str">
        <f t="shared" si="15"/>
        <v xml:space="preserve">INSERT INTO SC_SystemeProduits(RefDimension,NomSysteme,typePresta,ligne,Quantite,formule,cte1,DateModif) values (3,'FV6','MOC',41,null,'1*CTE1','PERIMETRE',now());
</v>
      </c>
      <c r="BP20" t="str">
        <f t="shared" si="16"/>
        <v xml:space="preserve">INSERT INTO SC_SystemeProduits(RefDimension,NomSysteme,typePresta,ligne,Quantite,formule,cte1,DateModif) values (4,'FV6','MOC',41,null,'1*CTE1','PERIMETRE',now());
</v>
      </c>
      <c r="BS20" t="str">
        <f t="shared" si="4"/>
        <v xml:space="preserve">INSERT INTO SC_SystemeProduits(RefDimension,NomSysteme,typePresta,ligne,Quantite,formule,cte1,DateModif) values (5,'FV6','MOC',41,null,'1*CTE1','PERIMETRE',now());
</v>
      </c>
      <c r="BV20" t="str">
        <f t="shared" si="5"/>
        <v xml:space="preserve">INSERT INTO SC_SystemeProduits(RefDimension,NomSysteme,typePresta,ligne,Quantite,formule,cte1,DateModif) values (6,'FV6','MOC',41,null,'1*CTE1','PERIMETRE',now());
</v>
      </c>
      <c r="BY20" t="str">
        <f t="shared" si="6"/>
        <v xml:space="preserve">INSERT INTO SC_SystemeProduits(RefDimension,NomSysteme,typePresta,ligne,Quantite,formule,cte1,DateModif) values (7,'FV6','MOC',41,null,'1*CTE1','PERIMETRE',now());
</v>
      </c>
      <c r="CB20" t="str">
        <f t="shared" si="7"/>
        <v xml:space="preserve">INSERT INTO SC_SystemeProduits(RefDimension,NomSysteme,typePresta,ligne,Quantite,formule,cte1,DateModif) values (8,'FV6','MOC',41,null,'1*CTE1','PERIMETRE',now());
</v>
      </c>
      <c r="CE20" t="str">
        <f t="shared" si="8"/>
        <v xml:space="preserve">INSERT INTO SC_SystemeProduits(RefDimension,NomSysteme,typePresta,ligne,Quantite,formule,cte1,DateModif) values (9,'FV6','MOC',41,null,'1*CTE1','PERIMETRE',now());
</v>
      </c>
      <c r="CH20" t="str">
        <f t="shared" si="9"/>
        <v xml:space="preserve">INSERT INTO SC_SystemeProduits(RefDimension,NomSysteme,typePresta,ligne,Quantite,formule,cte1,DateModif) values (10,'FV6','MOC',41,null,'1*CTE1','PERIMETRE',now());
</v>
      </c>
      <c r="CK20" t="str">
        <f t="shared" si="10"/>
        <v xml:space="preserve">INSERT INTO SC_SystemeProduits(RefDimension,NomSysteme,typePresta,ligne,Quantite,formule,cte1,DateModif) values (11,'FV6','MOC',41,null,'1*CTE1','PERIMETRE',now());
</v>
      </c>
      <c r="CN20" t="str">
        <f t="shared" si="11"/>
        <v xml:space="preserve">INSERT INTO SC_SystemeProduits(RefDimension,NomSysteme,typePresta,ligne,Quantite,formule,cte1,DateModif) values (12,'FV6','MOC',41,null,'1*CTE1','PERIMETRE',now());
</v>
      </c>
      <c r="CQ20" t="str">
        <f t="shared" si="12"/>
        <v xml:space="preserve">INSERT INTO SC_SystemeProduits(RefDimension,NomSysteme,typePresta,ligne,Quantite,formule,cte1,DateModif) values (13,'FV6','MOC',41,null,'1*CTE1','PERIMETRE',now());
</v>
      </c>
      <c r="CT20" t="str">
        <f t="shared" si="13"/>
        <v xml:space="preserve">INSERT INTO SC_SystemeProduits(RefDimension,NomSysteme,typePresta,ligne,Quantite,formule,cte1,DateModif) values (14,'FV6','MOC',41,null,'1*CTE1','PERIMETRE',now());
</v>
      </c>
      <c r="CW20" t="str">
        <f t="shared" si="3"/>
        <v xml:space="preserve">INSERT INTO SC_SystemeProduits(RefDimension,NomSysteme,typePresta,ligne,Quantite,formule,cte1,DateModif) values (15,'FV6','MOC',41,null,'1*CTE1','PERIMETRE',now());
</v>
      </c>
      <c r="CZ20" t="str">
        <f t="shared" ref="CZ20:CZ28" si="17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 xml:space="preserve">INSERT INTO SC_SystemeProduits(RefDimension,NomSysteme,typePresta,ligne,Quantite,formule,cte1,DateModif) values (16,'FV6','MOC',41,null,'1*CTE1','PERIMETRE',now());
</v>
      </c>
      <c r="DC20" t="str">
        <f t="shared" ref="DC20:DC28" si="18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 xml:space="preserve">INSERT INTO SC_SystemeProduits(RefDimension,NomSysteme,typePresta,ligne,Quantite,formule,cte1,DateModif) values (17,'FV6','MOC',41,null,'1*CTE1','PERIMETRE',now());
</v>
      </c>
      <c r="DF20" t="str">
        <f t="shared" ref="DF20:DF28" si="19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 xml:space="preserve">INSERT INTO SC_SystemeProduits(RefDimension,NomSysteme,typePresta,ligne,Quantite,formule,cte1,DateModif) values (18,'FV6','MOC',41,null,'1*CTE1','PERIMETRE',now());
</v>
      </c>
    </row>
    <row r="21" spans="1:110" x14ac:dyDescent="0.3">
      <c r="A21" s="12">
        <f>VLOOKUP($C21,[1]CHANTIER!$A$2:$K$291,11,0)</f>
        <v>44</v>
      </c>
      <c r="B21" t="s">
        <v>332</v>
      </c>
      <c r="C21" t="s">
        <v>171</v>
      </c>
      <c r="D21" t="s">
        <v>8</v>
      </c>
      <c r="E21">
        <v>4</v>
      </c>
      <c r="H21">
        <v>4</v>
      </c>
      <c r="K21">
        <v>4</v>
      </c>
      <c r="N21">
        <v>4</v>
      </c>
      <c r="Q21">
        <v>4</v>
      </c>
      <c r="T21">
        <v>4</v>
      </c>
      <c r="W21">
        <v>4</v>
      </c>
      <c r="Z21">
        <v>4</v>
      </c>
      <c r="AC21">
        <v>4</v>
      </c>
      <c r="AF21">
        <v>4</v>
      </c>
      <c r="AI21">
        <v>4</v>
      </c>
      <c r="AL21">
        <v>4</v>
      </c>
      <c r="AO21">
        <v>4</v>
      </c>
      <c r="AR21">
        <v>4</v>
      </c>
      <c r="AU21">
        <v>4</v>
      </c>
      <c r="AX21">
        <v>4</v>
      </c>
      <c r="BA21">
        <v>4</v>
      </c>
      <c r="BD21">
        <v>4</v>
      </c>
      <c r="BG21" t="str">
        <f t="shared" si="2"/>
        <v xml:space="preserve">INSERT INTO SC_SystemeProduits(RefDimension,NomSysteme,typePresta,ligne,Quantite,formule,cte1,DateModif) values (1,'FV6','MOC',44,4,null,null,now());
</v>
      </c>
      <c r="BH21"/>
      <c r="BI21"/>
      <c r="BJ21" t="str">
        <f t="shared" si="14"/>
        <v xml:space="preserve">INSERT INTO SC_SystemeProduits(RefDimension,NomSysteme,typePresta,ligne,Quantite,formule,cte1,DateModif) values (2,'FV6','MOC',44,4,null,null,now());
</v>
      </c>
      <c r="BK21"/>
      <c r="BL21"/>
      <c r="BM21" t="str">
        <f t="shared" si="15"/>
        <v xml:space="preserve">INSERT INTO SC_SystemeProduits(RefDimension,NomSysteme,typePresta,ligne,Quantite,formule,cte1,DateModif) values (3,'FV6','MOC',44,4,null,null,now());
</v>
      </c>
      <c r="BP21" t="str">
        <f t="shared" si="16"/>
        <v xml:space="preserve">INSERT INTO SC_SystemeProduits(RefDimension,NomSysteme,typePresta,ligne,Quantite,formule,cte1,DateModif) values (4,'FV6','MOC',44,4,null,null,now());
</v>
      </c>
      <c r="BS21" t="str">
        <f t="shared" si="4"/>
        <v xml:space="preserve">INSERT INTO SC_SystemeProduits(RefDimension,NomSysteme,typePresta,ligne,Quantite,formule,cte1,DateModif) values (5,'FV6','MOC',44,4,null,null,now());
</v>
      </c>
      <c r="BV21" t="str">
        <f t="shared" si="5"/>
        <v xml:space="preserve">INSERT INTO SC_SystemeProduits(RefDimension,NomSysteme,typePresta,ligne,Quantite,formule,cte1,DateModif) values (6,'FV6','MOC',44,4,null,null,now());
</v>
      </c>
      <c r="BY21" t="str">
        <f t="shared" si="6"/>
        <v xml:space="preserve">INSERT INTO SC_SystemeProduits(RefDimension,NomSysteme,typePresta,ligne,Quantite,formule,cte1,DateModif) values (7,'FV6','MOC',44,4,null,null,now());
</v>
      </c>
      <c r="CB21" t="str">
        <f t="shared" si="7"/>
        <v xml:space="preserve">INSERT INTO SC_SystemeProduits(RefDimension,NomSysteme,typePresta,ligne,Quantite,formule,cte1,DateModif) values (8,'FV6','MOC',44,4,null,null,now());
</v>
      </c>
      <c r="CE21" t="str">
        <f t="shared" si="8"/>
        <v xml:space="preserve">INSERT INTO SC_SystemeProduits(RefDimension,NomSysteme,typePresta,ligne,Quantite,formule,cte1,DateModif) values (9,'FV6','MOC',44,4,null,null,now());
</v>
      </c>
      <c r="CH21" t="str">
        <f t="shared" si="9"/>
        <v xml:space="preserve">INSERT INTO SC_SystemeProduits(RefDimension,NomSysteme,typePresta,ligne,Quantite,formule,cte1,DateModif) values (10,'FV6','MOC',44,4,null,null,now());
</v>
      </c>
      <c r="CK21" t="str">
        <f t="shared" si="10"/>
        <v xml:space="preserve">INSERT INTO SC_SystemeProduits(RefDimension,NomSysteme,typePresta,ligne,Quantite,formule,cte1,DateModif) values (11,'FV6','MOC',44,4,null,null,now());
</v>
      </c>
      <c r="CN21" t="str">
        <f t="shared" si="11"/>
        <v xml:space="preserve">INSERT INTO SC_SystemeProduits(RefDimension,NomSysteme,typePresta,ligne,Quantite,formule,cte1,DateModif) values (12,'FV6','MOC',44,4,null,null,now());
</v>
      </c>
      <c r="CQ21" t="str">
        <f t="shared" si="12"/>
        <v xml:space="preserve">INSERT INTO SC_SystemeProduits(RefDimension,NomSysteme,typePresta,ligne,Quantite,formule,cte1,DateModif) values (13,'FV6','MOC',44,4,null,null,now());
</v>
      </c>
      <c r="CT21" t="str">
        <f t="shared" si="13"/>
        <v xml:space="preserve">INSERT INTO SC_SystemeProduits(RefDimension,NomSysteme,typePresta,ligne,Quantite,formule,cte1,DateModif) values (14,'FV6','MOC',44,4,null,null,now());
</v>
      </c>
      <c r="CW21" t="str">
        <f t="shared" si="3"/>
        <v xml:space="preserve">INSERT INTO SC_SystemeProduits(RefDimension,NomSysteme,typePresta,ligne,Quantite,formule,cte1,DateModif) values (15,'FV6','MOC',44,4,null,null,now());
</v>
      </c>
      <c r="CZ21" t="str">
        <f t="shared" si="17"/>
        <v xml:space="preserve">INSERT INTO SC_SystemeProduits(RefDimension,NomSysteme,typePresta,ligne,Quantite,formule,cte1,DateModif) values (16,'FV6','MOC',44,4,null,null,now());
</v>
      </c>
      <c r="DC21" t="str">
        <f t="shared" si="18"/>
        <v xml:space="preserve">INSERT INTO SC_SystemeProduits(RefDimension,NomSysteme,typePresta,ligne,Quantite,formule,cte1,DateModif) values (17,'FV6','MOC',44,4,null,null,now());
</v>
      </c>
      <c r="DF21" t="str">
        <f t="shared" si="19"/>
        <v xml:space="preserve">INSERT INTO SC_SystemeProduits(RefDimension,NomSysteme,typePresta,ligne,Quantite,formule,cte1,DateModif) values (18,'FV6','MOC',44,4,null,null,now());
</v>
      </c>
    </row>
    <row r="22" spans="1:110" x14ac:dyDescent="0.3">
      <c r="A22" s="12">
        <f>VLOOKUP($C22,[1]CHANTIER!$A$2:$K$291,11,0)</f>
        <v>38</v>
      </c>
      <c r="B22" t="s">
        <v>332</v>
      </c>
      <c r="C22" t="s">
        <v>160</v>
      </c>
      <c r="D22" t="s">
        <v>47</v>
      </c>
      <c r="E22">
        <v>36.08</v>
      </c>
      <c r="F22" s="14" t="s">
        <v>893</v>
      </c>
      <c r="G22" s="14" t="s">
        <v>825</v>
      </c>
      <c r="H22">
        <v>44</v>
      </c>
      <c r="I22" s="14" t="s">
        <v>893</v>
      </c>
      <c r="J22" s="14" t="s">
        <v>825</v>
      </c>
      <c r="K22">
        <v>52.800000000000004</v>
      </c>
      <c r="L22" s="14" t="s">
        <v>893</v>
      </c>
      <c r="M22" s="14" t="s">
        <v>825</v>
      </c>
      <c r="N22">
        <v>57.2</v>
      </c>
      <c r="O22" s="14" t="s">
        <v>893</v>
      </c>
      <c r="P22" s="14" t="s">
        <v>825</v>
      </c>
      <c r="Q22">
        <v>61.600000000000009</v>
      </c>
      <c r="R22" s="14" t="s">
        <v>893</v>
      </c>
      <c r="S22" s="14" t="s">
        <v>825</v>
      </c>
      <c r="T22">
        <v>66</v>
      </c>
      <c r="U22" s="14" t="s">
        <v>893</v>
      </c>
      <c r="V22" s="14" t="s">
        <v>825</v>
      </c>
      <c r="W22">
        <v>70.400000000000006</v>
      </c>
      <c r="X22" s="14" t="s">
        <v>893</v>
      </c>
      <c r="Y22" s="14" t="s">
        <v>825</v>
      </c>
      <c r="Z22">
        <v>74.800000000000011</v>
      </c>
      <c r="AA22" s="14" t="s">
        <v>893</v>
      </c>
      <c r="AB22" s="14" t="s">
        <v>825</v>
      </c>
      <c r="AC22">
        <v>79.2</v>
      </c>
      <c r="AD22" s="14" t="s">
        <v>893</v>
      </c>
      <c r="AE22" s="14" t="s">
        <v>825</v>
      </c>
      <c r="AF22">
        <v>88</v>
      </c>
      <c r="AG22" s="14" t="s">
        <v>893</v>
      </c>
      <c r="AH22" s="14" t="s">
        <v>825</v>
      </c>
      <c r="AI22">
        <v>96.800000000000011</v>
      </c>
      <c r="AJ22" s="14" t="s">
        <v>893</v>
      </c>
      <c r="AK22" s="14" t="s">
        <v>825</v>
      </c>
      <c r="AL22">
        <v>101.2</v>
      </c>
      <c r="AM22" s="14" t="s">
        <v>893</v>
      </c>
      <c r="AN22" s="14" t="s">
        <v>825</v>
      </c>
      <c r="AO22">
        <v>96.800000000000011</v>
      </c>
      <c r="AP22" s="14" t="s">
        <v>893</v>
      </c>
      <c r="AQ22" s="14" t="s">
        <v>825</v>
      </c>
      <c r="AR22">
        <v>105.60000000000001</v>
      </c>
      <c r="AS22" s="14" t="s">
        <v>893</v>
      </c>
      <c r="AT22" s="14" t="s">
        <v>825</v>
      </c>
      <c r="AU22">
        <v>110.00000000000001</v>
      </c>
      <c r="AV22" s="14" t="s">
        <v>893</v>
      </c>
      <c r="AW22" s="14" t="s">
        <v>825</v>
      </c>
      <c r="AX22">
        <v>114.4</v>
      </c>
      <c r="AY22" s="14" t="s">
        <v>893</v>
      </c>
      <c r="AZ22" s="14" t="s">
        <v>825</v>
      </c>
      <c r="BA22">
        <v>123.20000000000002</v>
      </c>
      <c r="BB22" s="14" t="s">
        <v>893</v>
      </c>
      <c r="BC22" s="14" t="s">
        <v>825</v>
      </c>
      <c r="BD22">
        <v>114.4</v>
      </c>
      <c r="BE22" s="14" t="s">
        <v>893</v>
      </c>
      <c r="BF22" s="14" t="s">
        <v>825</v>
      </c>
      <c r="BG22" t="str">
        <f t="shared" si="2"/>
        <v xml:space="preserve">INSERT INTO SC_SystemeProduits(RefDimension,NomSysteme,typePresta,ligne,Quantite,formule,cte1,DateModif) values (1,'FV6','MOC',38,null,'4.4*CTE1','PERIMETRE',now());
</v>
      </c>
      <c r="BH22"/>
      <c r="BI22"/>
      <c r="BJ22" t="str">
        <f t="shared" si="14"/>
        <v xml:space="preserve">INSERT INTO SC_SystemeProduits(RefDimension,NomSysteme,typePresta,ligne,Quantite,formule,cte1,DateModif) values (2,'FV6','MOC',38,null,'4.4*CTE1','PERIMETRE',now());
</v>
      </c>
      <c r="BK22"/>
      <c r="BL22"/>
      <c r="BM22" t="str">
        <f t="shared" si="15"/>
        <v xml:space="preserve">INSERT INTO SC_SystemeProduits(RefDimension,NomSysteme,typePresta,ligne,Quantite,formule,cte1,DateModif) values (3,'FV6','MOC',38,null,'4.4*CTE1','PERIMETRE',now());
</v>
      </c>
      <c r="BP22" t="str">
        <f t="shared" si="16"/>
        <v xml:space="preserve">INSERT INTO SC_SystemeProduits(RefDimension,NomSysteme,typePresta,ligne,Quantite,formule,cte1,DateModif) values (4,'FV6','MOC',38,null,'4.4*CTE1','PERIMETRE',now());
</v>
      </c>
      <c r="BS22" t="str">
        <f t="shared" si="4"/>
        <v xml:space="preserve">INSERT INTO SC_SystemeProduits(RefDimension,NomSysteme,typePresta,ligne,Quantite,formule,cte1,DateModif) values (5,'FV6','MOC',38,null,'4.4*CTE1','PERIMETRE',now());
</v>
      </c>
      <c r="BV22" t="str">
        <f t="shared" si="5"/>
        <v xml:space="preserve">INSERT INTO SC_SystemeProduits(RefDimension,NomSysteme,typePresta,ligne,Quantite,formule,cte1,DateModif) values (6,'FV6','MOC',38,null,'4.4*CTE1','PERIMETRE',now());
</v>
      </c>
      <c r="BY22" t="str">
        <f t="shared" si="6"/>
        <v xml:space="preserve">INSERT INTO SC_SystemeProduits(RefDimension,NomSysteme,typePresta,ligne,Quantite,formule,cte1,DateModif) values (7,'FV6','MOC',38,null,'4.4*CTE1','PERIMETRE',now());
</v>
      </c>
      <c r="CB22" t="str">
        <f t="shared" si="7"/>
        <v xml:space="preserve">INSERT INTO SC_SystemeProduits(RefDimension,NomSysteme,typePresta,ligne,Quantite,formule,cte1,DateModif) values (8,'FV6','MOC',38,null,'4.4*CTE1','PERIMETRE',now());
</v>
      </c>
      <c r="CE22" t="str">
        <f t="shared" si="8"/>
        <v xml:space="preserve">INSERT INTO SC_SystemeProduits(RefDimension,NomSysteme,typePresta,ligne,Quantite,formule,cte1,DateModif) values (9,'FV6','MOC',38,null,'4.4*CTE1','PERIMETRE',now());
</v>
      </c>
      <c r="CH22" t="str">
        <f t="shared" si="9"/>
        <v xml:space="preserve">INSERT INTO SC_SystemeProduits(RefDimension,NomSysteme,typePresta,ligne,Quantite,formule,cte1,DateModif) values (10,'FV6','MOC',38,null,'4.4*CTE1','PERIMETRE',now());
</v>
      </c>
      <c r="CK22" t="str">
        <f t="shared" si="10"/>
        <v xml:space="preserve">INSERT INTO SC_SystemeProduits(RefDimension,NomSysteme,typePresta,ligne,Quantite,formule,cte1,DateModif) values (11,'FV6','MOC',38,null,'4.4*CTE1','PERIMETRE',now());
</v>
      </c>
      <c r="CN22" t="str">
        <f t="shared" si="11"/>
        <v xml:space="preserve">INSERT INTO SC_SystemeProduits(RefDimension,NomSysteme,typePresta,ligne,Quantite,formule,cte1,DateModif) values (12,'FV6','MOC',38,null,'4.4*CTE1','PERIMETRE',now());
</v>
      </c>
      <c r="CQ22" t="str">
        <f t="shared" si="12"/>
        <v xml:space="preserve">INSERT INTO SC_SystemeProduits(RefDimension,NomSysteme,typePresta,ligne,Quantite,formule,cte1,DateModif) values (13,'FV6','MOC',38,null,'4.4*CTE1','PERIMETRE',now());
</v>
      </c>
      <c r="CT22" t="str">
        <f t="shared" si="13"/>
        <v xml:space="preserve">INSERT INTO SC_SystemeProduits(RefDimension,NomSysteme,typePresta,ligne,Quantite,formule,cte1,DateModif) values (14,'FV6','MOC',38,null,'4.4*CTE1','PERIMETRE',now());
</v>
      </c>
      <c r="CW22" t="str">
        <f t="shared" si="3"/>
        <v xml:space="preserve">INSERT INTO SC_SystemeProduits(RefDimension,NomSysteme,typePresta,ligne,Quantite,formule,cte1,DateModif) values (15,'FV6','MOC',38,null,'4.4*CTE1','PERIMETRE',now());
</v>
      </c>
      <c r="CZ22" t="str">
        <f t="shared" si="17"/>
        <v xml:space="preserve">INSERT INTO SC_SystemeProduits(RefDimension,NomSysteme,typePresta,ligne,Quantite,formule,cte1,DateModif) values (16,'FV6','MOC',38,null,'4.4*CTE1','PERIMETRE',now());
</v>
      </c>
      <c r="DC22" t="str">
        <f t="shared" si="18"/>
        <v xml:space="preserve">INSERT INTO SC_SystemeProduits(RefDimension,NomSysteme,typePresta,ligne,Quantite,formule,cte1,DateModif) values (17,'FV6','MOC',38,null,'4.4*CTE1','PERIMETRE',now());
</v>
      </c>
      <c r="DF22" t="str">
        <f t="shared" si="19"/>
        <v xml:space="preserve">INSERT INTO SC_SystemeProduits(RefDimension,NomSysteme,typePresta,ligne,Quantite,formule,cte1,DateModif) values (18,'FV6','MOC',38,null,'4.4*CTE1','PERIMETRE',now());
</v>
      </c>
    </row>
    <row r="23" spans="1:110" x14ac:dyDescent="0.3">
      <c r="A23" s="12">
        <f>VLOOKUP($C23,[1]CHANTIER!$A$2:$K$291,11,0)</f>
        <v>40</v>
      </c>
      <c r="B23" t="s">
        <v>332</v>
      </c>
      <c r="C23" t="s">
        <v>163</v>
      </c>
      <c r="D23" t="s">
        <v>47</v>
      </c>
      <c r="E23">
        <v>8.5</v>
      </c>
      <c r="F23" s="14" t="s">
        <v>858</v>
      </c>
      <c r="G23" s="14" t="s">
        <v>825</v>
      </c>
      <c r="H23">
        <v>10.3</v>
      </c>
      <c r="I23" s="14" t="s">
        <v>858</v>
      </c>
      <c r="J23" s="14" t="s">
        <v>825</v>
      </c>
      <c r="K23">
        <v>12.3</v>
      </c>
      <c r="L23" s="14" t="s">
        <v>858</v>
      </c>
      <c r="M23" s="14" t="s">
        <v>825</v>
      </c>
      <c r="N23">
        <v>13.3</v>
      </c>
      <c r="O23" s="14" t="s">
        <v>858</v>
      </c>
      <c r="P23" s="14" t="s">
        <v>825</v>
      </c>
      <c r="Q23">
        <v>14.3</v>
      </c>
      <c r="R23" s="14" t="s">
        <v>858</v>
      </c>
      <c r="S23" s="14" t="s">
        <v>825</v>
      </c>
      <c r="T23">
        <v>15.3</v>
      </c>
      <c r="U23" s="14" t="s">
        <v>858</v>
      </c>
      <c r="V23" s="14" t="s">
        <v>825</v>
      </c>
      <c r="W23">
        <v>16.3</v>
      </c>
      <c r="X23" s="14" t="s">
        <v>858</v>
      </c>
      <c r="Y23" s="14" t="s">
        <v>825</v>
      </c>
      <c r="Z23">
        <v>17.3</v>
      </c>
      <c r="AA23" s="14" t="s">
        <v>858</v>
      </c>
      <c r="AB23" s="14" t="s">
        <v>825</v>
      </c>
      <c r="AC23">
        <v>18.3</v>
      </c>
      <c r="AD23" s="14" t="s">
        <v>858</v>
      </c>
      <c r="AE23" s="14" t="s">
        <v>825</v>
      </c>
      <c r="AF23">
        <v>20.3</v>
      </c>
      <c r="AG23" s="14" t="s">
        <v>858</v>
      </c>
      <c r="AH23" s="14" t="s">
        <v>825</v>
      </c>
      <c r="AI23">
        <v>22.3</v>
      </c>
      <c r="AJ23" s="14" t="s">
        <v>858</v>
      </c>
      <c r="AK23" s="14" t="s">
        <v>825</v>
      </c>
      <c r="AL23">
        <v>23.3</v>
      </c>
      <c r="AM23" s="14" t="s">
        <v>858</v>
      </c>
      <c r="AN23" s="14" t="s">
        <v>825</v>
      </c>
      <c r="AO23">
        <v>22.3</v>
      </c>
      <c r="AP23" s="14" t="s">
        <v>858</v>
      </c>
      <c r="AQ23" s="14" t="s">
        <v>825</v>
      </c>
      <c r="AR23">
        <v>24.3</v>
      </c>
      <c r="AS23" s="14" t="s">
        <v>858</v>
      </c>
      <c r="AT23" s="14" t="s">
        <v>825</v>
      </c>
      <c r="AU23">
        <v>25.3</v>
      </c>
      <c r="AV23" s="14" t="s">
        <v>858</v>
      </c>
      <c r="AW23" s="14" t="s">
        <v>825</v>
      </c>
      <c r="AX23">
        <v>26.3</v>
      </c>
      <c r="AY23" s="14" t="s">
        <v>858</v>
      </c>
      <c r="AZ23" s="14" t="s">
        <v>825</v>
      </c>
      <c r="BA23">
        <v>28.3</v>
      </c>
      <c r="BB23" s="14" t="s">
        <v>858</v>
      </c>
      <c r="BC23" s="14" t="s">
        <v>825</v>
      </c>
      <c r="BD23">
        <v>26.3</v>
      </c>
      <c r="BE23" s="14" t="s">
        <v>858</v>
      </c>
      <c r="BF23" s="14" t="s">
        <v>825</v>
      </c>
      <c r="BG23" t="str">
        <f t="shared" si="2"/>
        <v xml:space="preserve">INSERT INTO SC_SystemeProduits(RefDimension,NomSysteme,typePresta,ligne,Quantite,formule,cte1,DateModif) values (1,'FV6','MOC',40,null,'CTE1+0.3','PERIMETRE',now());
</v>
      </c>
      <c r="BH23"/>
      <c r="BI23"/>
      <c r="BJ23" t="str">
        <f t="shared" si="14"/>
        <v xml:space="preserve">INSERT INTO SC_SystemeProduits(RefDimension,NomSysteme,typePresta,ligne,Quantite,formule,cte1,DateModif) values (2,'FV6','MOC',40,null,'CTE1+0.3','PERIMETRE',now());
</v>
      </c>
      <c r="BK23"/>
      <c r="BL23"/>
      <c r="BM23" t="str">
        <f t="shared" si="15"/>
        <v xml:space="preserve">INSERT INTO SC_SystemeProduits(RefDimension,NomSysteme,typePresta,ligne,Quantite,formule,cte1,DateModif) values (3,'FV6','MOC',40,null,'CTE1+0.3','PERIMETRE',now());
</v>
      </c>
      <c r="BP23" t="str">
        <f t="shared" si="16"/>
        <v xml:space="preserve">INSERT INTO SC_SystemeProduits(RefDimension,NomSysteme,typePresta,ligne,Quantite,formule,cte1,DateModif) values (4,'FV6','MOC',40,null,'CTE1+0.3','PERIMETRE',now());
</v>
      </c>
      <c r="BS23" t="str">
        <f t="shared" si="4"/>
        <v xml:space="preserve">INSERT INTO SC_SystemeProduits(RefDimension,NomSysteme,typePresta,ligne,Quantite,formule,cte1,DateModif) values (5,'FV6','MOC',40,null,'CTE1+0.3','PERIMETRE',now());
</v>
      </c>
      <c r="BV23" t="str">
        <f t="shared" si="5"/>
        <v xml:space="preserve">INSERT INTO SC_SystemeProduits(RefDimension,NomSysteme,typePresta,ligne,Quantite,formule,cte1,DateModif) values (6,'FV6','MOC',40,null,'CTE1+0.3','PERIMETRE',now());
</v>
      </c>
      <c r="BY23" t="str">
        <f t="shared" si="6"/>
        <v xml:space="preserve">INSERT INTO SC_SystemeProduits(RefDimension,NomSysteme,typePresta,ligne,Quantite,formule,cte1,DateModif) values (7,'FV6','MOC',40,null,'CTE1+0.3','PERIMETRE',now());
</v>
      </c>
      <c r="CB23" t="str">
        <f t="shared" si="7"/>
        <v xml:space="preserve">INSERT INTO SC_SystemeProduits(RefDimension,NomSysteme,typePresta,ligne,Quantite,formule,cte1,DateModif) values (8,'FV6','MOC',40,null,'CTE1+0.3','PERIMETRE',now());
</v>
      </c>
      <c r="CE23" t="str">
        <f t="shared" si="8"/>
        <v xml:space="preserve">INSERT INTO SC_SystemeProduits(RefDimension,NomSysteme,typePresta,ligne,Quantite,formule,cte1,DateModif) values (9,'FV6','MOC',40,null,'CTE1+0.3','PERIMETRE',now());
</v>
      </c>
      <c r="CH23" t="str">
        <f t="shared" si="9"/>
        <v xml:space="preserve">INSERT INTO SC_SystemeProduits(RefDimension,NomSysteme,typePresta,ligne,Quantite,formule,cte1,DateModif) values (10,'FV6','MOC',40,null,'CTE1+0.3','PERIMETRE',now());
</v>
      </c>
      <c r="CK23" t="str">
        <f t="shared" si="10"/>
        <v xml:space="preserve">INSERT INTO SC_SystemeProduits(RefDimension,NomSysteme,typePresta,ligne,Quantite,formule,cte1,DateModif) values (11,'FV6','MOC',40,null,'CTE1+0.3','PERIMETRE',now());
</v>
      </c>
      <c r="CN23" t="str">
        <f t="shared" si="11"/>
        <v xml:space="preserve">INSERT INTO SC_SystemeProduits(RefDimension,NomSysteme,typePresta,ligne,Quantite,formule,cte1,DateModif) values (12,'FV6','MOC',40,null,'CTE1+0.3','PERIMETRE',now());
</v>
      </c>
      <c r="CQ23" t="str">
        <f t="shared" si="12"/>
        <v xml:space="preserve">INSERT INTO SC_SystemeProduits(RefDimension,NomSysteme,typePresta,ligne,Quantite,formule,cte1,DateModif) values (13,'FV6','MOC',40,null,'CTE1+0.3','PERIMETRE',now());
</v>
      </c>
      <c r="CT23" t="str">
        <f t="shared" si="13"/>
        <v xml:space="preserve">INSERT INTO SC_SystemeProduits(RefDimension,NomSysteme,typePresta,ligne,Quantite,formule,cte1,DateModif) values (14,'FV6','MOC',40,null,'CTE1+0.3','PERIMETRE',now());
</v>
      </c>
      <c r="CW23" t="str">
        <f t="shared" si="3"/>
        <v xml:space="preserve">INSERT INTO SC_SystemeProduits(RefDimension,NomSysteme,typePresta,ligne,Quantite,formule,cte1,DateModif) values (15,'FV6','MOC',40,null,'CTE1+0.3','PERIMETRE',now());
</v>
      </c>
      <c r="CZ23" t="str">
        <f t="shared" si="17"/>
        <v xml:space="preserve">INSERT INTO SC_SystemeProduits(RefDimension,NomSysteme,typePresta,ligne,Quantite,formule,cte1,DateModif) values (16,'FV6','MOC',40,null,'CTE1+0.3','PERIMETRE',now());
</v>
      </c>
      <c r="DC23" t="str">
        <f t="shared" si="18"/>
        <v xml:space="preserve">INSERT INTO SC_SystemeProduits(RefDimension,NomSysteme,typePresta,ligne,Quantite,formule,cte1,DateModif) values (17,'FV6','MOC',40,null,'CTE1+0.3','PERIMETRE',now());
</v>
      </c>
      <c r="DF23" t="str">
        <f t="shared" si="19"/>
        <v xml:space="preserve">INSERT INTO SC_SystemeProduits(RefDimension,NomSysteme,typePresta,ligne,Quantite,formule,cte1,DateModif) values (18,'FV6','MOC',40,null,'CTE1+0.3','PERIMETRE',now());
</v>
      </c>
    </row>
    <row r="24" spans="1:110" x14ac:dyDescent="0.3">
      <c r="A24" s="12">
        <f>VLOOKUP($C24,[1]CHANTIER!$A$2:$K$291,11,0)</f>
        <v>64</v>
      </c>
      <c r="B24" t="s">
        <v>332</v>
      </c>
      <c r="C24" t="s">
        <v>209</v>
      </c>
      <c r="D24" t="s">
        <v>47</v>
      </c>
      <c r="E24">
        <v>8.5</v>
      </c>
      <c r="F24" s="14" t="s">
        <v>858</v>
      </c>
      <c r="G24" s="14" t="s">
        <v>825</v>
      </c>
      <c r="H24">
        <v>10.3</v>
      </c>
      <c r="I24" s="14" t="s">
        <v>858</v>
      </c>
      <c r="J24" s="14" t="s">
        <v>825</v>
      </c>
      <c r="K24">
        <v>12.3</v>
      </c>
      <c r="L24" s="14" t="s">
        <v>858</v>
      </c>
      <c r="M24" s="14" t="s">
        <v>825</v>
      </c>
      <c r="N24">
        <v>13.3</v>
      </c>
      <c r="O24" s="14" t="s">
        <v>858</v>
      </c>
      <c r="P24" s="14" t="s">
        <v>825</v>
      </c>
      <c r="Q24">
        <v>14.3</v>
      </c>
      <c r="R24" s="14" t="s">
        <v>858</v>
      </c>
      <c r="S24" s="14" t="s">
        <v>825</v>
      </c>
      <c r="T24">
        <v>15.3</v>
      </c>
      <c r="U24" s="14" t="s">
        <v>858</v>
      </c>
      <c r="V24" s="14" t="s">
        <v>825</v>
      </c>
      <c r="W24">
        <v>16.3</v>
      </c>
      <c r="X24" s="14" t="s">
        <v>858</v>
      </c>
      <c r="Y24" s="14" t="s">
        <v>825</v>
      </c>
      <c r="Z24">
        <v>17.3</v>
      </c>
      <c r="AA24" s="14" t="s">
        <v>858</v>
      </c>
      <c r="AB24" s="14" t="s">
        <v>825</v>
      </c>
      <c r="AC24">
        <v>18.3</v>
      </c>
      <c r="AD24" s="14" t="s">
        <v>858</v>
      </c>
      <c r="AE24" s="14" t="s">
        <v>825</v>
      </c>
      <c r="AF24">
        <v>0</v>
      </c>
      <c r="AG24" s="14" t="s">
        <v>858</v>
      </c>
      <c r="AH24" s="14" t="s">
        <v>825</v>
      </c>
      <c r="AI24">
        <v>0</v>
      </c>
      <c r="AJ24" s="14" t="s">
        <v>858</v>
      </c>
      <c r="AK24" s="14" t="s">
        <v>825</v>
      </c>
      <c r="AL24">
        <v>0</v>
      </c>
      <c r="AM24" s="14" t="s">
        <v>858</v>
      </c>
      <c r="AN24" s="14" t="s">
        <v>825</v>
      </c>
      <c r="AO24">
        <v>0</v>
      </c>
      <c r="AP24" s="14" t="s">
        <v>858</v>
      </c>
      <c r="AQ24" s="14" t="s">
        <v>825</v>
      </c>
      <c r="AR24">
        <v>0</v>
      </c>
      <c r="AS24" s="14" t="s">
        <v>858</v>
      </c>
      <c r="AT24" s="14" t="s">
        <v>825</v>
      </c>
      <c r="AU24">
        <v>0</v>
      </c>
      <c r="AV24" s="14" t="s">
        <v>858</v>
      </c>
      <c r="AW24" s="14" t="s">
        <v>825</v>
      </c>
      <c r="AX24">
        <v>0</v>
      </c>
      <c r="AY24" s="14" t="s">
        <v>858</v>
      </c>
      <c r="AZ24" s="14" t="s">
        <v>825</v>
      </c>
      <c r="BA24">
        <v>0</v>
      </c>
      <c r="BB24" s="14" t="s">
        <v>858</v>
      </c>
      <c r="BC24" s="14" t="s">
        <v>825</v>
      </c>
      <c r="BD24">
        <v>0</v>
      </c>
      <c r="BE24" s="14" t="s">
        <v>858</v>
      </c>
      <c r="BF24" s="14" t="s">
        <v>825</v>
      </c>
      <c r="BG24" t="str">
        <f t="shared" si="2"/>
        <v xml:space="preserve">INSERT INTO SC_SystemeProduits(RefDimension,NomSysteme,typePresta,ligne,Quantite,formule,cte1,DateModif) values (1,'FV6','MOC',64,null,'CTE1+0.3','PERIMETRE',now());
</v>
      </c>
      <c r="BH24"/>
      <c r="BI24"/>
      <c r="BJ24" t="str">
        <f t="shared" si="14"/>
        <v xml:space="preserve">INSERT INTO SC_SystemeProduits(RefDimension,NomSysteme,typePresta,ligne,Quantite,formule,cte1,DateModif) values (2,'FV6','MOC',64,null,'CTE1+0.3','PERIMETRE',now());
</v>
      </c>
      <c r="BK24"/>
      <c r="BL24"/>
      <c r="BM24" t="str">
        <f t="shared" si="15"/>
        <v xml:space="preserve">INSERT INTO SC_SystemeProduits(RefDimension,NomSysteme,typePresta,ligne,Quantite,formule,cte1,DateModif) values (3,'FV6','MOC',64,null,'CTE1+0.3','PERIMETRE',now());
</v>
      </c>
      <c r="BP24" t="str">
        <f t="shared" si="16"/>
        <v xml:space="preserve">INSERT INTO SC_SystemeProduits(RefDimension,NomSysteme,typePresta,ligne,Quantite,formule,cte1,DateModif) values (4,'FV6','MOC',64,null,'CTE1+0.3','PERIMETRE',now());
</v>
      </c>
      <c r="BS24" t="str">
        <f t="shared" si="4"/>
        <v xml:space="preserve">INSERT INTO SC_SystemeProduits(RefDimension,NomSysteme,typePresta,ligne,Quantite,formule,cte1,DateModif) values (5,'FV6','MOC',64,null,'CTE1+0.3','PERIMETRE',now());
</v>
      </c>
      <c r="BV24" t="str">
        <f t="shared" si="5"/>
        <v xml:space="preserve">INSERT INTO SC_SystemeProduits(RefDimension,NomSysteme,typePresta,ligne,Quantite,formule,cte1,DateModif) values (6,'FV6','MOC',64,null,'CTE1+0.3','PERIMETRE',now());
</v>
      </c>
      <c r="BY24" t="str">
        <f t="shared" si="6"/>
        <v xml:space="preserve">INSERT INTO SC_SystemeProduits(RefDimension,NomSysteme,typePresta,ligne,Quantite,formule,cte1,DateModif) values (7,'FV6','MOC',64,null,'CTE1+0.3','PERIMETRE',now());
</v>
      </c>
      <c r="CB24" t="str">
        <f t="shared" si="7"/>
        <v xml:space="preserve">INSERT INTO SC_SystemeProduits(RefDimension,NomSysteme,typePresta,ligne,Quantite,formule,cte1,DateModif) values (8,'FV6','MOC',64,null,'CTE1+0.3','PERIMETRE',now());
</v>
      </c>
      <c r="CE24" t="str">
        <f t="shared" si="8"/>
        <v xml:space="preserve">INSERT INTO SC_SystemeProduits(RefDimension,NomSysteme,typePresta,ligne,Quantite,formule,cte1,DateModif) values (9,'FV6','MOC',64,null,'CTE1+0.3','PERIMETRE',now());
</v>
      </c>
      <c r="CH24" t="str">
        <f t="shared" si="9"/>
        <v xml:space="preserve">INSERT INTO SC_SystemeProduits(RefDimension,NomSysteme,typePresta,ligne,Quantite,formule,cte1,DateModif) values (10,'FV6','MOC',64,null,'CTE1+0.3','PERIMETRE',now());
</v>
      </c>
      <c r="CK24" t="str">
        <f t="shared" si="10"/>
        <v xml:space="preserve">INSERT INTO SC_SystemeProduits(RefDimension,NomSysteme,typePresta,ligne,Quantite,formule,cte1,DateModif) values (11,'FV6','MOC',64,null,'CTE1+0.3','PERIMETRE',now());
</v>
      </c>
      <c r="CN24" t="str">
        <f t="shared" si="11"/>
        <v xml:space="preserve">INSERT INTO SC_SystemeProduits(RefDimension,NomSysteme,typePresta,ligne,Quantite,formule,cte1,DateModif) values (12,'FV6','MOC',64,null,'CTE1+0.3','PERIMETRE',now());
</v>
      </c>
      <c r="CQ24" t="str">
        <f t="shared" si="12"/>
        <v xml:space="preserve">INSERT INTO SC_SystemeProduits(RefDimension,NomSysteme,typePresta,ligne,Quantite,formule,cte1,DateModif) values (13,'FV6','MOC',64,null,'CTE1+0.3','PERIMETRE',now());
</v>
      </c>
      <c r="CT24" t="str">
        <f t="shared" si="13"/>
        <v xml:space="preserve">INSERT INTO SC_SystemeProduits(RefDimension,NomSysteme,typePresta,ligne,Quantite,formule,cte1,DateModif) values (14,'FV6','MOC',64,null,'CTE1+0.3','PERIMETRE',now());
</v>
      </c>
      <c r="CW24" t="str">
        <f t="shared" si="3"/>
        <v xml:space="preserve">INSERT INTO SC_SystemeProduits(RefDimension,NomSysteme,typePresta,ligne,Quantite,formule,cte1,DateModif) values (15,'FV6','MOC',64,null,'CTE1+0.3','PERIMETRE',now());
</v>
      </c>
      <c r="CZ24" t="str">
        <f t="shared" si="17"/>
        <v xml:space="preserve">INSERT INTO SC_SystemeProduits(RefDimension,NomSysteme,typePresta,ligne,Quantite,formule,cte1,DateModif) values (16,'FV6','MOC',64,null,'CTE1+0.3','PERIMETRE',now());
</v>
      </c>
      <c r="DC24" t="str">
        <f t="shared" si="18"/>
        <v xml:space="preserve">INSERT INTO SC_SystemeProduits(RefDimension,NomSysteme,typePresta,ligne,Quantite,formule,cte1,DateModif) values (17,'FV6','MOC',64,null,'CTE1+0.3','PERIMETRE',now());
</v>
      </c>
      <c r="DF24" t="str">
        <f t="shared" si="19"/>
        <v xml:space="preserve">INSERT INTO SC_SystemeProduits(RefDimension,NomSysteme,typePresta,ligne,Quantite,formule,cte1,DateModif) values (18,'FV6','MOC',64,null,'CTE1+0.3','PERIMETRE',now());
</v>
      </c>
    </row>
    <row r="25" spans="1:110" x14ac:dyDescent="0.3">
      <c r="A25" s="12">
        <f>VLOOKUP($C25,[1]CHANTIER!$A$2:$K$291,11,0)</f>
        <v>39</v>
      </c>
      <c r="B25" t="s">
        <v>332</v>
      </c>
      <c r="C25" t="s">
        <v>161</v>
      </c>
      <c r="D25" t="s">
        <v>47</v>
      </c>
      <c r="E25">
        <v>2.5</v>
      </c>
      <c r="H25">
        <v>3</v>
      </c>
      <c r="K25">
        <v>4</v>
      </c>
      <c r="N25">
        <v>4</v>
      </c>
      <c r="Q25">
        <v>4</v>
      </c>
      <c r="T25">
        <v>4</v>
      </c>
      <c r="W25">
        <v>4</v>
      </c>
      <c r="Z25">
        <v>4.5</v>
      </c>
      <c r="AC25">
        <v>5</v>
      </c>
      <c r="AF25">
        <v>6</v>
      </c>
      <c r="AI25">
        <v>8</v>
      </c>
      <c r="AL25">
        <v>8</v>
      </c>
      <c r="AO25">
        <v>7</v>
      </c>
      <c r="AR25">
        <v>8</v>
      </c>
      <c r="AU25">
        <v>8</v>
      </c>
      <c r="AX25">
        <v>9</v>
      </c>
      <c r="BA25">
        <v>10</v>
      </c>
      <c r="BD25">
        <v>8</v>
      </c>
      <c r="BG25" t="str">
        <f t="shared" si="2"/>
        <v xml:space="preserve">INSERT INTO SC_SystemeProduits(RefDimension,NomSysteme,typePresta,ligne,Quantite,formule,cte1,DateModif) values (1,'FV6','MOC',39,2.5,null,null,now());
</v>
      </c>
      <c r="BH25"/>
      <c r="BI25"/>
      <c r="BJ25" t="str">
        <f t="shared" si="14"/>
        <v xml:space="preserve">INSERT INTO SC_SystemeProduits(RefDimension,NomSysteme,typePresta,ligne,Quantite,formule,cte1,DateModif) values (2,'FV6','MOC',39,3,null,null,now());
</v>
      </c>
      <c r="BK25"/>
      <c r="BL25"/>
      <c r="BM25" t="str">
        <f t="shared" si="15"/>
        <v xml:space="preserve">INSERT INTO SC_SystemeProduits(RefDimension,NomSysteme,typePresta,ligne,Quantite,formule,cte1,DateModif) values (3,'FV6','MOC',39,4,null,null,now());
</v>
      </c>
      <c r="BP25" t="str">
        <f t="shared" si="16"/>
        <v xml:space="preserve">INSERT INTO SC_SystemeProduits(RefDimension,NomSysteme,typePresta,ligne,Quantite,formule,cte1,DateModif) values (4,'FV6','MOC',39,4,null,null,now());
</v>
      </c>
      <c r="BS25" t="str">
        <f t="shared" si="4"/>
        <v xml:space="preserve">INSERT INTO SC_SystemeProduits(RefDimension,NomSysteme,typePresta,ligne,Quantite,formule,cte1,DateModif) values (5,'FV6','MOC',39,4,null,null,now());
</v>
      </c>
      <c r="BV25" t="str">
        <f t="shared" si="5"/>
        <v xml:space="preserve">INSERT INTO SC_SystemeProduits(RefDimension,NomSysteme,typePresta,ligne,Quantite,formule,cte1,DateModif) values (6,'FV6','MOC',39,4,null,null,now());
</v>
      </c>
      <c r="BY25" t="str">
        <f t="shared" si="6"/>
        <v xml:space="preserve">INSERT INTO SC_SystemeProduits(RefDimension,NomSysteme,typePresta,ligne,Quantite,formule,cte1,DateModif) values (7,'FV6','MOC',39,4,null,null,now());
</v>
      </c>
      <c r="CB25" t="str">
        <f t="shared" si="7"/>
        <v xml:space="preserve">INSERT INTO SC_SystemeProduits(RefDimension,NomSysteme,typePresta,ligne,Quantite,formule,cte1,DateModif) values (8,'FV6','MOC',39,4.5,null,null,now());
</v>
      </c>
      <c r="CE25" t="str">
        <f t="shared" si="8"/>
        <v xml:space="preserve">INSERT INTO SC_SystemeProduits(RefDimension,NomSysteme,typePresta,ligne,Quantite,formule,cte1,DateModif) values (9,'FV6','MOC',39,5,null,null,now());
</v>
      </c>
      <c r="CH25" t="str">
        <f t="shared" si="9"/>
        <v xml:space="preserve">INSERT INTO SC_SystemeProduits(RefDimension,NomSysteme,typePresta,ligne,Quantite,formule,cte1,DateModif) values (10,'FV6','MOC',39,6,null,null,now());
</v>
      </c>
      <c r="CK25" t="str">
        <f t="shared" si="10"/>
        <v xml:space="preserve">INSERT INTO SC_SystemeProduits(RefDimension,NomSysteme,typePresta,ligne,Quantite,formule,cte1,DateModif) values (11,'FV6','MOC',39,8,null,null,now());
</v>
      </c>
      <c r="CN25" t="str">
        <f t="shared" si="11"/>
        <v xml:space="preserve">INSERT INTO SC_SystemeProduits(RefDimension,NomSysteme,typePresta,ligne,Quantite,formule,cte1,DateModif) values (12,'FV6','MOC',39,8,null,null,now());
</v>
      </c>
      <c r="CQ25" t="str">
        <f t="shared" si="12"/>
        <v xml:space="preserve">INSERT INTO SC_SystemeProduits(RefDimension,NomSysteme,typePresta,ligne,Quantite,formule,cte1,DateModif) values (13,'FV6','MOC',39,7,null,null,now());
</v>
      </c>
      <c r="CT25" t="str">
        <f t="shared" si="13"/>
        <v xml:space="preserve">INSERT INTO SC_SystemeProduits(RefDimension,NomSysteme,typePresta,ligne,Quantite,formule,cte1,DateModif) values (14,'FV6','MOC',39,8,null,null,now());
</v>
      </c>
      <c r="CW25" t="str">
        <f t="shared" si="3"/>
        <v xml:space="preserve">INSERT INTO SC_SystemeProduits(RefDimension,NomSysteme,typePresta,ligne,Quantite,formule,cte1,DateModif) values (15,'FV6','MOC',39,8,null,null,now());
</v>
      </c>
      <c r="CZ25" t="str">
        <f t="shared" si="17"/>
        <v xml:space="preserve">INSERT INTO SC_SystemeProduits(RefDimension,NomSysteme,typePresta,ligne,Quantite,formule,cte1,DateModif) values (16,'FV6','MOC',39,9,null,null,now());
</v>
      </c>
      <c r="DC25" t="str">
        <f t="shared" si="18"/>
        <v xml:space="preserve">INSERT INTO SC_SystemeProduits(RefDimension,NomSysteme,typePresta,ligne,Quantite,formule,cte1,DateModif) values (17,'FV6','MOC',39,10,null,null,now());
</v>
      </c>
      <c r="DF25" t="str">
        <f t="shared" si="19"/>
        <v xml:space="preserve">INSERT INTO SC_SystemeProduits(RefDimension,NomSysteme,typePresta,ligne,Quantite,formule,cte1,DateModif) values (18,'FV6','MOC',39,8,null,null,now());
</v>
      </c>
    </row>
    <row r="26" spans="1:110" x14ac:dyDescent="0.3">
      <c r="BG26" t="str">
        <f>IF(AND(E26="",F26=""),"",SUBSTITUTE(SUBSTITUTE(SUBSTITUTE(SUBSTITUTE(SUBSTITUTE(SUBSTITUTE(SUBSTITUTE($BG$1,"#SYSTEME#",$A$1),"#DIM#",E$1),"#TYPE#",$B26),"#LIGNE#",$A26),"#Q#",IF(F26="",SUBSTITUTE(E26,",","."),"null")),"#FORMULE#",IF(F26="","null",CONCATENATE("'",F26,"'"))),"#CTE#",IF(G26="","null",CONCATENATE("'",G26,"'"))))</f>
        <v/>
      </c>
      <c r="BH26"/>
      <c r="BI26"/>
      <c r="BJ26" t="str">
        <f t="shared" si="14"/>
        <v/>
      </c>
      <c r="BK26"/>
      <c r="BL26"/>
      <c r="BM26" t="str">
        <f t="shared" si="15"/>
        <v/>
      </c>
      <c r="BP26" t="str">
        <f t="shared" si="16"/>
        <v/>
      </c>
      <c r="BS26" t="str">
        <f t="shared" si="4"/>
        <v/>
      </c>
      <c r="BV26" t="str">
        <f t="shared" si="5"/>
        <v/>
      </c>
      <c r="BY26" t="str">
        <f t="shared" si="6"/>
        <v/>
      </c>
      <c r="CB26" t="str">
        <f t="shared" si="7"/>
        <v/>
      </c>
      <c r="CE26" t="str">
        <f t="shared" si="8"/>
        <v/>
      </c>
      <c r="CH26" t="str">
        <f t="shared" si="9"/>
        <v/>
      </c>
      <c r="CK26" t="str">
        <f t="shared" si="10"/>
        <v/>
      </c>
      <c r="CN26" t="str">
        <f t="shared" si="11"/>
        <v/>
      </c>
      <c r="CQ26" t="str">
        <f t="shared" si="12"/>
        <v/>
      </c>
      <c r="CT26" t="str">
        <f t="shared" si="13"/>
        <v/>
      </c>
      <c r="CW26" t="str">
        <f>IF(AND(AU26="",AV26=""),"",SUBSTITUTE(SUBSTITUTE(SUBSTITUTE(SUBSTITUTE(SUBSTITUTE(SUBSTITUTE(SUBSTITUTE($BG$1,"#SYSTEME#",$A$1),"#DIM#",AU$1),"#TYPE#",$B26),"#LIGNE#",$A26),"#Q#",IF(AV26="",SUBSTITUTE(AU26,",","."),"null")),"#FORMULE#",IF(AV26="","null",CONCATENATE("'",AV26,"'"))),"#CTE#",IF(AW26="","null",CONCATENATE("'",AW26,"'"))))</f>
        <v/>
      </c>
      <c r="CZ26" t="str">
        <f t="shared" si="17"/>
        <v/>
      </c>
      <c r="DC26" t="str">
        <f t="shared" si="18"/>
        <v/>
      </c>
      <c r="DF26" t="str">
        <f t="shared" si="19"/>
        <v/>
      </c>
    </row>
    <row r="27" spans="1:110" x14ac:dyDescent="0.3">
      <c r="BG27" t="str">
        <f t="shared" si="2"/>
        <v/>
      </c>
      <c r="BH27"/>
      <c r="BI27"/>
      <c r="BJ27" t="str">
        <f t="shared" si="14"/>
        <v/>
      </c>
      <c r="BK27"/>
      <c r="BL27"/>
      <c r="BM27" t="str">
        <f t="shared" si="15"/>
        <v/>
      </c>
      <c r="BP27" t="str">
        <f t="shared" si="16"/>
        <v/>
      </c>
      <c r="BS27" t="str">
        <f t="shared" si="4"/>
        <v/>
      </c>
      <c r="BV27" t="str">
        <f t="shared" si="5"/>
        <v/>
      </c>
      <c r="BY27" t="str">
        <f t="shared" si="6"/>
        <v/>
      </c>
      <c r="CB27" t="str">
        <f t="shared" si="7"/>
        <v/>
      </c>
      <c r="CE27" t="str">
        <f t="shared" si="8"/>
        <v/>
      </c>
      <c r="CH27" t="str">
        <f t="shared" si="9"/>
        <v/>
      </c>
      <c r="CK27" t="str">
        <f t="shared" si="10"/>
        <v/>
      </c>
      <c r="CN27" t="str">
        <f t="shared" si="11"/>
        <v/>
      </c>
      <c r="CQ27" t="str">
        <f t="shared" si="12"/>
        <v/>
      </c>
      <c r="CT27" t="str">
        <f t="shared" si="13"/>
        <v/>
      </c>
      <c r="CW27" t="str">
        <f t="shared" ref="CW27:CW28" si="20">IF(AND(AU27="",AV27=""),"",SUBSTITUTE(SUBSTITUTE(SUBSTITUTE(SUBSTITUTE(SUBSTITUTE(SUBSTITUTE(SUBSTITUTE($BG$1,"#SYSTEME#",$A$1),"#DIM#",AU$1),"#TYPE#",$B27),"#LIGNE#",$A27),"#Q#",IF(AV27="",SUBSTITUTE(AU27,",","."),"null")),"#FORMULE#",IF(AV27="","null",CONCATENATE("'",AV27,"'"))),"#CTE#",IF(AW27="","null",CONCATENATE("'",AW27,"'"))))</f>
        <v/>
      </c>
      <c r="CZ27" t="str">
        <f t="shared" si="17"/>
        <v/>
      </c>
      <c r="DC27" t="str">
        <f t="shared" si="18"/>
        <v/>
      </c>
      <c r="DF27" t="str">
        <f t="shared" si="19"/>
        <v/>
      </c>
    </row>
    <row r="28" spans="1:110" x14ac:dyDescent="0.3">
      <c r="A28" s="12">
        <f>VLOOKUP($C28,[1]MINIPELLE!$A$2:$K$291,11,0)</f>
        <v>13</v>
      </c>
      <c r="B28" t="s">
        <v>333</v>
      </c>
      <c r="C28" t="s">
        <v>182</v>
      </c>
      <c r="D28" t="s">
        <v>183</v>
      </c>
      <c r="E28">
        <v>2.2000000000000002</v>
      </c>
      <c r="H28">
        <v>3.3000000000000003</v>
      </c>
      <c r="K28">
        <v>4.4000000000000004</v>
      </c>
      <c r="N28">
        <v>5.5</v>
      </c>
      <c r="Q28">
        <v>6.6000000000000005</v>
      </c>
      <c r="T28">
        <v>7.7000000000000011</v>
      </c>
      <c r="W28">
        <v>8.8000000000000007</v>
      </c>
      <c r="Z28">
        <v>9.9</v>
      </c>
      <c r="AC28">
        <v>11</v>
      </c>
      <c r="AF28">
        <v>13.200000000000001</v>
      </c>
      <c r="AI28">
        <v>13.200000000000001</v>
      </c>
      <c r="AL28">
        <v>15.400000000000002</v>
      </c>
      <c r="AO28">
        <v>15.400000000000002</v>
      </c>
      <c r="AR28">
        <v>17.600000000000001</v>
      </c>
      <c r="AU28">
        <v>19.8</v>
      </c>
      <c r="AX28">
        <v>19.8</v>
      </c>
      <c r="BA28">
        <v>22</v>
      </c>
      <c r="BD28">
        <v>22</v>
      </c>
      <c r="BG28" t="str">
        <f t="shared" si="2"/>
        <v xml:space="preserve">INSERT INTO SC_SystemeProduits(RefDimension,NomSysteme,typePresta,ligne,Quantite,formule,cte1,DateModif) values (1,'FV6','MP',13,2.2,null,null,now());
</v>
      </c>
      <c r="BH28"/>
      <c r="BI28"/>
      <c r="BJ28" t="str">
        <f t="shared" si="14"/>
        <v xml:space="preserve">INSERT INTO SC_SystemeProduits(RefDimension,NomSysteme,typePresta,ligne,Quantite,formule,cte1,DateModif) values (2,'FV6','MP',13,3.3,null,null,now());
</v>
      </c>
      <c r="BK28"/>
      <c r="BL28"/>
      <c r="BM28" t="str">
        <f t="shared" si="15"/>
        <v xml:space="preserve">INSERT INTO SC_SystemeProduits(RefDimension,NomSysteme,typePresta,ligne,Quantite,formule,cte1,DateModif) values (3,'FV6','MP',13,4.4,null,null,now());
</v>
      </c>
      <c r="BP28" t="str">
        <f t="shared" si="16"/>
        <v xml:space="preserve">INSERT INTO SC_SystemeProduits(RefDimension,NomSysteme,typePresta,ligne,Quantite,formule,cte1,DateModif) values (4,'FV6','MP',13,5.5,null,null,now());
</v>
      </c>
      <c r="BS28" t="str">
        <f t="shared" si="4"/>
        <v xml:space="preserve">INSERT INTO SC_SystemeProduits(RefDimension,NomSysteme,typePresta,ligne,Quantite,formule,cte1,DateModif) values (5,'FV6','MP',13,6.6,null,null,now());
</v>
      </c>
      <c r="BV28" t="str">
        <f t="shared" si="5"/>
        <v xml:space="preserve">INSERT INTO SC_SystemeProduits(RefDimension,NomSysteme,typePresta,ligne,Quantite,formule,cte1,DateModif) values (6,'FV6','MP',13,7.7,null,null,now());
</v>
      </c>
      <c r="BY28" t="str">
        <f t="shared" si="6"/>
        <v xml:space="preserve">INSERT INTO SC_SystemeProduits(RefDimension,NomSysteme,typePresta,ligne,Quantite,formule,cte1,DateModif) values (7,'FV6','MP',13,8.8,null,null,now());
</v>
      </c>
      <c r="CB28" t="str">
        <f t="shared" si="7"/>
        <v xml:space="preserve">INSERT INTO SC_SystemeProduits(RefDimension,NomSysteme,typePresta,ligne,Quantite,formule,cte1,DateModif) values (8,'FV6','MP',13,9.9,null,null,now());
</v>
      </c>
      <c r="CE28" t="str">
        <f t="shared" si="8"/>
        <v xml:space="preserve">INSERT INTO SC_SystemeProduits(RefDimension,NomSysteme,typePresta,ligne,Quantite,formule,cte1,DateModif) values (9,'FV6','MP',13,11,null,null,now());
</v>
      </c>
      <c r="CH28" t="str">
        <f t="shared" si="9"/>
        <v xml:space="preserve">INSERT INTO SC_SystemeProduits(RefDimension,NomSysteme,typePresta,ligne,Quantite,formule,cte1,DateModif) values (10,'FV6','MP',13,13.2,null,null,now());
</v>
      </c>
      <c r="CK28" t="str">
        <f t="shared" si="10"/>
        <v xml:space="preserve">INSERT INTO SC_SystemeProduits(RefDimension,NomSysteme,typePresta,ligne,Quantite,formule,cte1,DateModif) values (11,'FV6','MP',13,13.2,null,null,now());
</v>
      </c>
      <c r="CN28" t="str">
        <f t="shared" si="11"/>
        <v xml:space="preserve">INSERT INTO SC_SystemeProduits(RefDimension,NomSysteme,typePresta,ligne,Quantite,formule,cte1,DateModif) values (12,'FV6','MP',13,15.4,null,null,now());
</v>
      </c>
      <c r="CQ28" t="str">
        <f t="shared" si="12"/>
        <v xml:space="preserve">INSERT INTO SC_SystemeProduits(RefDimension,NomSysteme,typePresta,ligne,Quantite,formule,cte1,DateModif) values (13,'FV6','MP',13,15.4,null,null,now());
</v>
      </c>
      <c r="CT28" t="str">
        <f t="shared" si="13"/>
        <v xml:space="preserve">INSERT INTO SC_SystemeProduits(RefDimension,NomSysteme,typePresta,ligne,Quantite,formule,cte1,DateModif) values (14,'FV6','MP',13,17.6,null,null,now());
</v>
      </c>
      <c r="CW28" t="str">
        <f t="shared" si="20"/>
        <v xml:space="preserve">INSERT INTO SC_SystemeProduits(RefDimension,NomSysteme,typePresta,ligne,Quantite,formule,cte1,DateModif) values (15,'FV6','MP',13,19.8,null,null,now());
</v>
      </c>
      <c r="CZ28" t="str">
        <f t="shared" si="17"/>
        <v xml:space="preserve">INSERT INTO SC_SystemeProduits(RefDimension,NomSysteme,typePresta,ligne,Quantite,formule,cte1,DateModif) values (16,'FV6','MP',13,19.8,null,null,now());
</v>
      </c>
      <c r="DC28" t="str">
        <f t="shared" si="18"/>
        <v xml:space="preserve">INSERT INTO SC_SystemeProduits(RefDimension,NomSysteme,typePresta,ligne,Quantite,formule,cte1,DateModif) values (17,'FV6','MP',13,22,null,null,now());
</v>
      </c>
      <c r="DF28" t="str">
        <f t="shared" si="19"/>
        <v xml:space="preserve">INSERT INTO SC_SystemeProduits(RefDimension,NomSysteme,typePresta,ligne,Quantite,formule,cte1,DateModif) values (18,'FV6','MP',13,22,null,null,now());
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3"/>
  <dimension ref="A1:DH47"/>
  <sheetViews>
    <sheetView topLeftCell="A6" workbookViewId="0">
      <selection activeCell="A24" sqref="A24"/>
    </sheetView>
  </sheetViews>
  <sheetFormatPr baseColWidth="10" defaultRowHeight="14.4" x14ac:dyDescent="0.3"/>
  <cols>
    <col min="5" max="5" width="6.66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72" width="3.33203125" customWidth="1"/>
    <col min="73" max="74" width="9.88671875" customWidth="1"/>
    <col min="75" max="75" width="3.33203125" customWidth="1"/>
    <col min="76" max="76" width="26.33203125" customWidth="1"/>
    <col min="77" max="97" width="3.33203125" customWidth="1"/>
    <col min="98" max="98" width="3.44140625" customWidth="1"/>
    <col min="99" max="112" width="3.33203125" customWidth="1"/>
  </cols>
  <sheetData>
    <row r="1" spans="1:112" x14ac:dyDescent="0.3">
      <c r="A1" t="s">
        <v>874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3">
      <c r="A4" s="12">
        <f>VLOOKUP($C4,[1]MATIERES!$A$2:$K$379,11,0)</f>
        <v>66</v>
      </c>
      <c r="B4" t="s">
        <v>328</v>
      </c>
      <c r="C4" t="s">
        <v>368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(1,'FV7','MATIERE',66,5.2,null,null,now());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(2,'FV7','MATIERE',66,5.2,null,null,now());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(3,'FV7','MATIERE',66,5.2,null,null,now());
</v>
      </c>
      <c r="BP4" t="str">
        <f t="shared" si="0"/>
        <v xml:space="preserve">INSERT INTO SC_SystemeProduits(RefDimension,NomSysteme,typePresta,ligne,Quantite,formule,cte1,DateModif) values (4,'FV7','MATIERE',66,5.2,null,null,now());
</v>
      </c>
      <c r="BS4" t="str">
        <f t="shared" si="0"/>
        <v xml:space="preserve">INSERT INTO SC_SystemeProduits(RefDimension,NomSysteme,typePresta,ligne,Quantite,formule,cte1,DateModif) values (5,'FV7','MATIERE',66,5.2,null,null,now());
</v>
      </c>
      <c r="BV4" t="str">
        <f t="shared" si="0"/>
        <v xml:space="preserve">INSERT INTO SC_SystemeProduits(RefDimension,NomSysteme,typePresta,ligne,Quantite,formule,cte1,DateModif) values (6,'FV7','MATIERE',66,5.2,null,null,now());
</v>
      </c>
      <c r="BY4" t="str">
        <f t="shared" si="0"/>
        <v xml:space="preserve">INSERT INTO SC_SystemeProduits(RefDimension,NomSysteme,typePresta,ligne,Quantite,formule,cte1,DateModif) values (7,'FV7','MATIERE',66,5.2,null,null,now());
</v>
      </c>
      <c r="CB4" t="str">
        <f t="shared" si="0"/>
        <v xml:space="preserve">INSERT INTO SC_SystemeProduits(RefDimension,NomSysteme,typePresta,ligne,Quantite,formule,cte1,DateModif) values (8,'FV7','MATIERE',66,5.2,null,null,now());
</v>
      </c>
      <c r="CE4" t="str">
        <f t="shared" si="0"/>
        <v xml:space="preserve">INSERT INTO SC_SystemeProduits(RefDimension,NomSysteme,typePresta,ligne,Quantite,formule,cte1,DateModif) values (9,'FV7','MATIERE',66,5.2,null,null,now());
</v>
      </c>
      <c r="CH4" t="str">
        <f t="shared" si="0"/>
        <v xml:space="preserve">INSERT INTO SC_SystemeProduits(RefDimension,NomSysteme,typePresta,ligne,Quantite,formule,cte1,DateModif) values (10,'FV7','MATIERE',66,5.2,null,null,now());
</v>
      </c>
      <c r="CK4" t="str">
        <f t="shared" si="0"/>
        <v xml:space="preserve">INSERT INTO SC_SystemeProduits(RefDimension,NomSysteme,typePresta,ligne,Quantite,formule,cte1,DateModif) values (11,'FV7','MATIERE',66,5.2,null,null,now());
</v>
      </c>
      <c r="CN4" t="str">
        <f t="shared" si="0"/>
        <v xml:space="preserve">INSERT INTO SC_SystemeProduits(RefDimension,NomSysteme,typePresta,ligne,Quantite,formule,cte1,DateModif) values (12,'FV7','MATIERE',66,5.2,null,null,now());
</v>
      </c>
      <c r="CQ4" t="str">
        <f t="shared" si="0"/>
        <v xml:space="preserve">INSERT INTO SC_SystemeProduits(RefDimension,NomSysteme,typePresta,ligne,Quantite,formule,cte1,DateModif) values (13,'FV7','MATIERE',66,5.2,null,null,now());
</v>
      </c>
      <c r="CT4" t="str">
        <f t="shared" si="0"/>
        <v xml:space="preserve">INSERT INTO SC_SystemeProduits(RefDimension,NomSysteme,typePresta,ligne,Quantite,formule,cte1,DateModif) values (14,'FV7','MATIERE',66,5.2,null,null,now());
</v>
      </c>
      <c r="CW4" t="str">
        <f t="shared" si="0"/>
        <v xml:space="preserve">INSERT INTO SC_SystemeProduits(RefDimension,NomSysteme,typePresta,ligne,Quantite,formule,cte1,DateModif) values (15,'FV7','MATIERE',66,5.2,null,null,now());
</v>
      </c>
      <c r="CZ4" t="str">
        <f t="shared" si="0"/>
        <v xml:space="preserve">INSERT INTO SC_SystemeProduits(RefDimension,NomSysteme,typePresta,ligne,Quantite,formule,cte1,DateModif) values (16,'FV7','MATIERE',66,5.2,null,null,now());
</v>
      </c>
      <c r="DC4" t="str">
        <f t="shared" si="0"/>
        <v xml:space="preserve">INSERT INTO SC_SystemeProduits(RefDimension,NomSysteme,typePresta,ligne,Quantite,formule,cte1,DateModif) values (17,'FV7','MATIERE',66,5.2,null,null,now());
</v>
      </c>
      <c r="DF4" t="str">
        <f t="shared" si="0"/>
        <v xml:space="preserve">INSERT INTO SC_SystemeProduits(RefDimension,NomSysteme,typePresta,ligne,Quantite,formule,cte1,DateModif) values (18,'FV7','MATIERE',66,5.2,null,null,now());
</v>
      </c>
    </row>
    <row r="5" spans="1:112" x14ac:dyDescent="0.3">
      <c r="A5" s="12">
        <f>VLOOKUP($C5,[1]MATIERES!$A$2:$K$379,11,0)</f>
        <v>65</v>
      </c>
      <c r="B5" t="s">
        <v>328</v>
      </c>
      <c r="C5" t="s">
        <v>377</v>
      </c>
      <c r="D5" t="s">
        <v>47</v>
      </c>
      <c r="E5">
        <v>9.02</v>
      </c>
      <c r="F5" s="14" t="s">
        <v>837</v>
      </c>
      <c r="G5" s="14" t="s">
        <v>825</v>
      </c>
      <c r="H5">
        <v>11</v>
      </c>
      <c r="I5" s="14" t="s">
        <v>837</v>
      </c>
      <c r="J5" s="14" t="s">
        <v>825</v>
      </c>
      <c r="K5">
        <v>13.200000000000001</v>
      </c>
      <c r="L5" s="14" t="s">
        <v>837</v>
      </c>
      <c r="M5" s="14" t="s">
        <v>825</v>
      </c>
      <c r="N5">
        <v>14.3</v>
      </c>
      <c r="O5" s="14" t="s">
        <v>837</v>
      </c>
      <c r="P5" s="14" t="s">
        <v>825</v>
      </c>
      <c r="Q5">
        <v>15.400000000000002</v>
      </c>
      <c r="R5" s="14" t="s">
        <v>837</v>
      </c>
      <c r="S5" s="14" t="s">
        <v>825</v>
      </c>
      <c r="T5">
        <v>16.5</v>
      </c>
      <c r="U5" s="14" t="s">
        <v>837</v>
      </c>
      <c r="V5" s="14" t="s">
        <v>825</v>
      </c>
      <c r="W5">
        <v>17.600000000000001</v>
      </c>
      <c r="X5" s="14" t="s">
        <v>837</v>
      </c>
      <c r="Y5" s="14" t="s">
        <v>825</v>
      </c>
      <c r="Z5">
        <v>18.700000000000003</v>
      </c>
      <c r="AA5" s="14" t="s">
        <v>837</v>
      </c>
      <c r="AB5" s="14" t="s">
        <v>825</v>
      </c>
      <c r="AC5">
        <v>19.8</v>
      </c>
      <c r="AD5" s="14" t="s">
        <v>837</v>
      </c>
      <c r="AE5" s="14" t="s">
        <v>825</v>
      </c>
      <c r="AF5">
        <v>22</v>
      </c>
      <c r="AG5" s="14" t="s">
        <v>837</v>
      </c>
      <c r="AH5" s="14" t="s">
        <v>825</v>
      </c>
      <c r="AI5">
        <v>24.200000000000003</v>
      </c>
      <c r="AJ5" s="14" t="s">
        <v>837</v>
      </c>
      <c r="AK5" s="14" t="s">
        <v>825</v>
      </c>
      <c r="AL5">
        <v>25.3</v>
      </c>
      <c r="AM5" s="14" t="s">
        <v>837</v>
      </c>
      <c r="AN5" s="14" t="s">
        <v>825</v>
      </c>
      <c r="AO5">
        <v>24.200000000000003</v>
      </c>
      <c r="AP5" s="14" t="s">
        <v>837</v>
      </c>
      <c r="AQ5" s="14" t="s">
        <v>825</v>
      </c>
      <c r="AR5">
        <v>26.400000000000002</v>
      </c>
      <c r="AS5" s="14" t="s">
        <v>837</v>
      </c>
      <c r="AT5" s="14" t="s">
        <v>825</v>
      </c>
      <c r="AU5">
        <v>27.500000000000004</v>
      </c>
      <c r="AV5" s="14" t="s">
        <v>837</v>
      </c>
      <c r="AW5" s="14" t="s">
        <v>825</v>
      </c>
      <c r="AX5">
        <v>28.6</v>
      </c>
      <c r="AY5" s="14" t="s">
        <v>837</v>
      </c>
      <c r="AZ5" s="14" t="s">
        <v>825</v>
      </c>
      <c r="BA5">
        <v>30.800000000000004</v>
      </c>
      <c r="BB5" s="14" t="s">
        <v>837</v>
      </c>
      <c r="BC5" s="14" t="s">
        <v>825</v>
      </c>
      <c r="BD5">
        <v>28.6</v>
      </c>
      <c r="BE5" s="14" t="s">
        <v>837</v>
      </c>
      <c r="BF5" s="14" t="s">
        <v>825</v>
      </c>
      <c r="BG5" t="str">
        <f t="shared" ref="BG5:BG2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(1,'FV7','MATIERE',65,null,'1.1*CTE1','PERIMETRE',now());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(2,'FV7','MATIERE',65,null,'1.1*CTE1','PERIMETRE',now());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(3,'FV7','MATIERE',65,null,'1.1*CTE1','PERIMETRE',now());
</v>
      </c>
      <c r="BP5" t="str">
        <f t="shared" si="0"/>
        <v xml:space="preserve">INSERT INTO SC_SystemeProduits(RefDimension,NomSysteme,typePresta,ligne,Quantite,formule,cte1,DateModif) values (4,'FV7','MATIERE',65,null,'1.1*CTE1','PERIMETRE',now());
</v>
      </c>
      <c r="BS5" t="str">
        <f t="shared" si="0"/>
        <v xml:space="preserve">INSERT INTO SC_SystemeProduits(RefDimension,NomSysteme,typePresta,ligne,Quantite,formule,cte1,DateModif) values (5,'FV7','MATIERE',65,null,'1.1*CTE1','PERIMETRE',now());
</v>
      </c>
      <c r="BV5" t="str">
        <f t="shared" si="0"/>
        <v xml:space="preserve">INSERT INTO SC_SystemeProduits(RefDimension,NomSysteme,typePresta,ligne,Quantite,formule,cte1,DateModif) values (6,'FV7','MATIERE',65,null,'1.1*CTE1','PERIMETRE',now());
</v>
      </c>
      <c r="BY5" t="str">
        <f t="shared" si="0"/>
        <v xml:space="preserve">INSERT INTO SC_SystemeProduits(RefDimension,NomSysteme,typePresta,ligne,Quantite,formule,cte1,DateModif) values (7,'FV7','MATIERE',65,null,'1.1*CTE1','PERIMETRE',now());
</v>
      </c>
      <c r="CB5" t="str">
        <f t="shared" si="0"/>
        <v xml:space="preserve">INSERT INTO SC_SystemeProduits(RefDimension,NomSysteme,typePresta,ligne,Quantite,formule,cte1,DateModif) values (8,'FV7','MATIERE',65,null,'1.1*CTE1','PERIMETRE',now());
</v>
      </c>
      <c r="CE5" t="str">
        <f t="shared" si="0"/>
        <v xml:space="preserve">INSERT INTO SC_SystemeProduits(RefDimension,NomSysteme,typePresta,ligne,Quantite,formule,cte1,DateModif) values (9,'FV7','MATIERE',65,null,'1.1*CTE1','PERIMETRE',now());
</v>
      </c>
      <c r="CH5" t="str">
        <f t="shared" si="0"/>
        <v xml:space="preserve">INSERT INTO SC_SystemeProduits(RefDimension,NomSysteme,typePresta,ligne,Quantite,formule,cte1,DateModif) values (10,'FV7','MATIERE',65,null,'1.1*CTE1','PERIMETRE',now());
</v>
      </c>
      <c r="CK5" t="str">
        <f t="shared" si="0"/>
        <v xml:space="preserve">INSERT INTO SC_SystemeProduits(RefDimension,NomSysteme,typePresta,ligne,Quantite,formule,cte1,DateModif) values (11,'FV7','MATIERE',65,null,'1.1*CTE1','PERIMETRE',now());
</v>
      </c>
      <c r="CN5" t="str">
        <f t="shared" si="0"/>
        <v xml:space="preserve">INSERT INTO SC_SystemeProduits(RefDimension,NomSysteme,typePresta,ligne,Quantite,formule,cte1,DateModif) values (12,'FV7','MATIERE',65,null,'1.1*CTE1','PERIMETRE',now());
</v>
      </c>
      <c r="CQ5" t="str">
        <f t="shared" si="0"/>
        <v xml:space="preserve">INSERT INTO SC_SystemeProduits(RefDimension,NomSysteme,typePresta,ligne,Quantite,formule,cte1,DateModif) values (13,'FV7','MATIERE',65,null,'1.1*CTE1','PERIMETRE',now());
</v>
      </c>
      <c r="CT5" t="str">
        <f t="shared" si="0"/>
        <v xml:space="preserve">INSERT INTO SC_SystemeProduits(RefDimension,NomSysteme,typePresta,ligne,Quantite,formule,cte1,DateModif) values (14,'FV7','MATIERE',65,null,'1.1*CTE1','PERIMETRE',now());
</v>
      </c>
      <c r="CW5" t="str">
        <f t="shared" si="0"/>
        <v xml:space="preserve">INSERT INTO SC_SystemeProduits(RefDimension,NomSysteme,typePresta,ligne,Quantite,formule,cte1,DateModif) values (15,'FV7','MATIERE',65,null,'1.1*CTE1','PERIMETRE',now());
</v>
      </c>
      <c r="CZ5" t="str">
        <f t="shared" si="0"/>
        <v xml:space="preserve">INSERT INTO SC_SystemeProduits(RefDimension,NomSysteme,typePresta,ligne,Quantite,formule,cte1,DateModif) values (16,'FV7','MATIERE',65,null,'1.1*CTE1','PERIMETRE',now());
</v>
      </c>
      <c r="DC5" t="str">
        <f t="shared" si="0"/>
        <v xml:space="preserve">INSERT INTO SC_SystemeProduits(RefDimension,NomSysteme,typePresta,ligne,Quantite,formule,cte1,DateModif) values (17,'FV7','MATIERE',65,null,'1.1*CTE1','PERIMETRE',now());
</v>
      </c>
      <c r="DF5" t="str">
        <f t="shared" si="0"/>
        <v xml:space="preserve">INSERT INTO SC_SystemeProduits(RefDimension,NomSysteme,typePresta,ligne,Quantite,formule,cte1,DateModif) values (18,'FV7','MATIERE',65,null,'1.1*CTE1','PERIMETRE',now());
</v>
      </c>
    </row>
    <row r="6" spans="1:112" x14ac:dyDescent="0.3">
      <c r="A6" s="12">
        <f>VLOOKUP($C6,[1]MATIERES!$A$2:$K$379,11,0)</f>
        <v>168</v>
      </c>
      <c r="B6" t="s">
        <v>328</v>
      </c>
      <c r="C6" t="s">
        <v>315</v>
      </c>
      <c r="D6" t="s">
        <v>47</v>
      </c>
      <c r="E6">
        <v>8.1999999999999993</v>
      </c>
      <c r="F6" s="14" t="s">
        <v>882</v>
      </c>
      <c r="G6" s="14" t="s">
        <v>825</v>
      </c>
      <c r="H6">
        <v>10</v>
      </c>
      <c r="I6" s="14" t="s">
        <v>882</v>
      </c>
      <c r="J6" s="14" t="s">
        <v>825</v>
      </c>
      <c r="K6">
        <v>12</v>
      </c>
      <c r="L6" s="14" t="s">
        <v>882</v>
      </c>
      <c r="M6" s="14" t="s">
        <v>825</v>
      </c>
      <c r="N6">
        <v>13</v>
      </c>
      <c r="O6" s="14" t="s">
        <v>882</v>
      </c>
      <c r="P6" s="14" t="s">
        <v>825</v>
      </c>
      <c r="Q6">
        <v>14</v>
      </c>
      <c r="R6" s="14" t="s">
        <v>882</v>
      </c>
      <c r="S6" s="14" t="s">
        <v>825</v>
      </c>
      <c r="T6">
        <v>15</v>
      </c>
      <c r="U6" s="14" t="s">
        <v>882</v>
      </c>
      <c r="V6" s="14" t="s">
        <v>825</v>
      </c>
      <c r="W6">
        <v>16</v>
      </c>
      <c r="X6" s="14" t="s">
        <v>882</v>
      </c>
      <c r="Y6" s="14" t="s">
        <v>825</v>
      </c>
      <c r="Z6">
        <v>17</v>
      </c>
      <c r="AA6" s="14" t="s">
        <v>882</v>
      </c>
      <c r="AB6" s="14" t="s">
        <v>825</v>
      </c>
      <c r="AC6">
        <v>18</v>
      </c>
      <c r="AD6" s="14" t="s">
        <v>882</v>
      </c>
      <c r="AE6" s="14" t="s">
        <v>825</v>
      </c>
      <c r="AF6">
        <v>20</v>
      </c>
      <c r="AG6" s="14" t="s">
        <v>882</v>
      </c>
      <c r="AH6" s="14" t="s">
        <v>825</v>
      </c>
      <c r="AI6">
        <v>22</v>
      </c>
      <c r="AJ6" s="14" t="s">
        <v>882</v>
      </c>
      <c r="AK6" s="14" t="s">
        <v>825</v>
      </c>
      <c r="AL6">
        <v>23</v>
      </c>
      <c r="AM6" s="14" t="s">
        <v>882</v>
      </c>
      <c r="AN6" s="14" t="s">
        <v>825</v>
      </c>
      <c r="AO6">
        <v>22</v>
      </c>
      <c r="AP6" s="14" t="s">
        <v>882</v>
      </c>
      <c r="AQ6" s="14" t="s">
        <v>825</v>
      </c>
      <c r="AR6">
        <v>24</v>
      </c>
      <c r="AS6" s="14" t="s">
        <v>882</v>
      </c>
      <c r="AT6" s="14" t="s">
        <v>825</v>
      </c>
      <c r="AU6">
        <v>25</v>
      </c>
      <c r="AV6" s="14" t="s">
        <v>882</v>
      </c>
      <c r="AW6" s="14" t="s">
        <v>825</v>
      </c>
      <c r="AX6">
        <v>26</v>
      </c>
      <c r="AY6" s="14" t="s">
        <v>882</v>
      </c>
      <c r="AZ6" s="14" t="s">
        <v>825</v>
      </c>
      <c r="BA6">
        <v>28</v>
      </c>
      <c r="BB6" s="14" t="s">
        <v>882</v>
      </c>
      <c r="BC6" s="14" t="s">
        <v>825</v>
      </c>
      <c r="BD6">
        <v>26</v>
      </c>
      <c r="BE6" s="14" t="s">
        <v>882</v>
      </c>
      <c r="BF6" s="14" t="s">
        <v>825</v>
      </c>
      <c r="BG6" t="str">
        <f t="shared" si="1"/>
        <v xml:space="preserve">INSERT INTO SC_SystemeProduits(RefDimension,NomSysteme,typePresta,ligne,Quantite,formule,cte1,DateModif) values (1,'FV7','MATIERE',168,null,'1*CTE1','PERIMETRE',now());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(2,'FV7','MATIERE',168,null,'1*CTE1','PERIMETRE',now());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(3,'FV7','MATIERE',168,null,'1*CTE1','PERIMETRE',now());
</v>
      </c>
      <c r="BP6" t="str">
        <f t="shared" si="0"/>
        <v xml:space="preserve">INSERT INTO SC_SystemeProduits(RefDimension,NomSysteme,typePresta,ligne,Quantite,formule,cte1,DateModif) values (4,'FV7','MATIERE',168,null,'1*CTE1','PERIMETRE',now());
</v>
      </c>
      <c r="BS6" t="str">
        <f t="shared" si="0"/>
        <v xml:space="preserve">INSERT INTO SC_SystemeProduits(RefDimension,NomSysteme,typePresta,ligne,Quantite,formule,cte1,DateModif) values (5,'FV7','MATIERE',168,null,'1*CTE1','PERIMETRE',now());
</v>
      </c>
      <c r="BV6" t="str">
        <f t="shared" si="0"/>
        <v xml:space="preserve">INSERT INTO SC_SystemeProduits(RefDimension,NomSysteme,typePresta,ligne,Quantite,formule,cte1,DateModif) values (6,'FV7','MATIERE',168,null,'1*CTE1','PERIMETRE',now());
</v>
      </c>
      <c r="BY6" t="str">
        <f t="shared" si="0"/>
        <v xml:space="preserve">INSERT INTO SC_SystemeProduits(RefDimension,NomSysteme,typePresta,ligne,Quantite,formule,cte1,DateModif) values (7,'FV7','MATIERE',168,null,'1*CTE1','PERIMETRE',now());
</v>
      </c>
      <c r="CB6" t="str">
        <f t="shared" si="0"/>
        <v xml:space="preserve">INSERT INTO SC_SystemeProduits(RefDimension,NomSysteme,typePresta,ligne,Quantite,formule,cte1,DateModif) values (8,'FV7','MATIERE',168,null,'1*CTE1','PERIMETRE',now());
</v>
      </c>
      <c r="CE6" t="str">
        <f t="shared" si="0"/>
        <v xml:space="preserve">INSERT INTO SC_SystemeProduits(RefDimension,NomSysteme,typePresta,ligne,Quantite,formule,cte1,DateModif) values (9,'FV7','MATIERE',168,null,'1*CTE1','PERIMETRE',now());
</v>
      </c>
      <c r="CH6" t="str">
        <f t="shared" si="0"/>
        <v xml:space="preserve">INSERT INTO SC_SystemeProduits(RefDimension,NomSysteme,typePresta,ligne,Quantite,formule,cte1,DateModif) values (10,'FV7','MATIERE',168,null,'1*CTE1','PERIMETRE',now());
</v>
      </c>
      <c r="CK6" t="str">
        <f t="shared" si="0"/>
        <v xml:space="preserve">INSERT INTO SC_SystemeProduits(RefDimension,NomSysteme,typePresta,ligne,Quantite,formule,cte1,DateModif) values (11,'FV7','MATIERE',168,null,'1*CTE1','PERIMETRE',now());
</v>
      </c>
      <c r="CN6" t="str">
        <f t="shared" si="0"/>
        <v xml:space="preserve">INSERT INTO SC_SystemeProduits(RefDimension,NomSysteme,typePresta,ligne,Quantite,formule,cte1,DateModif) values (12,'FV7','MATIERE',168,null,'1*CTE1','PERIMETRE',now());
</v>
      </c>
      <c r="CQ6" t="str">
        <f t="shared" si="0"/>
        <v xml:space="preserve">INSERT INTO SC_SystemeProduits(RefDimension,NomSysteme,typePresta,ligne,Quantite,formule,cte1,DateModif) values (13,'FV7','MATIERE',168,null,'1*CTE1','PERIMETRE',now());
</v>
      </c>
      <c r="CT6" t="str">
        <f t="shared" si="0"/>
        <v xml:space="preserve">INSERT INTO SC_SystemeProduits(RefDimension,NomSysteme,typePresta,ligne,Quantite,formule,cte1,DateModif) values (14,'FV7','MATIERE',168,null,'1*CTE1','PERIMETRE',now());
</v>
      </c>
      <c r="CW6" t="str">
        <f t="shared" si="0"/>
        <v xml:space="preserve">INSERT INTO SC_SystemeProduits(RefDimension,NomSysteme,typePresta,ligne,Quantite,formule,cte1,DateModif) values (15,'FV7','MATIERE',168,null,'1*CTE1','PERIMETRE',now());
</v>
      </c>
      <c r="CZ6" t="str">
        <f t="shared" si="0"/>
        <v xml:space="preserve">INSERT INTO SC_SystemeProduits(RefDimension,NomSysteme,typePresta,ligne,Quantite,formule,cte1,DateModif) values (16,'FV7','MATIERE',168,null,'1*CTE1','PERIMETRE',now());
</v>
      </c>
      <c r="DC6" t="str">
        <f t="shared" si="0"/>
        <v xml:space="preserve">INSERT INTO SC_SystemeProduits(RefDimension,NomSysteme,typePresta,ligne,Quantite,formule,cte1,DateModif) values (17,'FV7','MATIERE',168,null,'1*CTE1','PERIMETRE',now());
</v>
      </c>
      <c r="DF6" t="str">
        <f t="shared" si="0"/>
        <v xml:space="preserve">INSERT INTO SC_SystemeProduits(RefDimension,NomSysteme,typePresta,ligne,Quantite,formule,cte1,DateModif) values (18,'FV7','MATIERE',168,null,'1*CTE1','PERIMETRE',now());
</v>
      </c>
    </row>
    <row r="7" spans="1:112" x14ac:dyDescent="0.3">
      <c r="A7" s="12">
        <f>VLOOKUP($C7,[1]MATIERES!$A$2:$K$379,11,0)</f>
        <v>300</v>
      </c>
      <c r="B7" t="s">
        <v>328</v>
      </c>
      <c r="C7" t="s">
        <v>378</v>
      </c>
      <c r="D7" t="s">
        <v>8</v>
      </c>
      <c r="E7">
        <v>12</v>
      </c>
      <c r="H7">
        <v>12</v>
      </c>
      <c r="K7">
        <v>12</v>
      </c>
      <c r="N7">
        <v>12</v>
      </c>
      <c r="Q7">
        <v>12</v>
      </c>
      <c r="T7">
        <v>12</v>
      </c>
      <c r="W7">
        <v>12</v>
      </c>
      <c r="Z7">
        <v>12</v>
      </c>
      <c r="AC7">
        <v>12</v>
      </c>
      <c r="AF7">
        <v>12</v>
      </c>
      <c r="AI7">
        <v>12</v>
      </c>
      <c r="AL7">
        <v>12</v>
      </c>
      <c r="AO7">
        <v>12</v>
      </c>
      <c r="AR7">
        <v>12</v>
      </c>
      <c r="AU7">
        <v>12</v>
      </c>
      <c r="AX7">
        <v>12</v>
      </c>
      <c r="BA7">
        <v>12</v>
      </c>
      <c r="BD7">
        <v>12</v>
      </c>
      <c r="BG7" t="str">
        <f t="shared" si="1"/>
        <v xml:space="preserve">INSERT INTO SC_SystemeProduits(RefDimension,NomSysteme,typePresta,ligne,Quantite,formule,cte1,DateModif) values (1,'FV7','MATIERE',300,12,null,null,now());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(2,'FV7','MATIERE',300,12,null,null,now());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(3,'FV7','MATIERE',300,12,null,null,now());
</v>
      </c>
      <c r="BP7" t="str">
        <f t="shared" si="0"/>
        <v xml:space="preserve">INSERT INTO SC_SystemeProduits(RefDimension,NomSysteme,typePresta,ligne,Quantite,formule,cte1,DateModif) values (4,'FV7','MATIERE',300,12,null,null,now());
</v>
      </c>
      <c r="BS7" t="str">
        <f t="shared" si="0"/>
        <v xml:space="preserve">INSERT INTO SC_SystemeProduits(RefDimension,NomSysteme,typePresta,ligne,Quantite,formule,cte1,DateModif) values (5,'FV7','MATIERE',300,12,null,null,now());
</v>
      </c>
      <c r="BV7" t="str">
        <f t="shared" si="0"/>
        <v xml:space="preserve">INSERT INTO SC_SystemeProduits(RefDimension,NomSysteme,typePresta,ligne,Quantite,formule,cte1,DateModif) values (6,'FV7','MATIERE',300,12,null,null,now());
</v>
      </c>
      <c r="BY7" t="str">
        <f t="shared" si="0"/>
        <v xml:space="preserve">INSERT INTO SC_SystemeProduits(RefDimension,NomSysteme,typePresta,ligne,Quantite,formule,cte1,DateModif) values (7,'FV7','MATIERE',300,12,null,null,now());
</v>
      </c>
      <c r="CB7" t="str">
        <f t="shared" si="0"/>
        <v xml:space="preserve">INSERT INTO SC_SystemeProduits(RefDimension,NomSysteme,typePresta,ligne,Quantite,formule,cte1,DateModif) values (8,'FV7','MATIERE',300,12,null,null,now());
</v>
      </c>
      <c r="CE7" t="str">
        <f t="shared" si="0"/>
        <v xml:space="preserve">INSERT INTO SC_SystemeProduits(RefDimension,NomSysteme,typePresta,ligne,Quantite,formule,cte1,DateModif) values (9,'FV7','MATIERE',300,12,null,null,now());
</v>
      </c>
      <c r="CH7" t="str">
        <f t="shared" si="0"/>
        <v xml:space="preserve">INSERT INTO SC_SystemeProduits(RefDimension,NomSysteme,typePresta,ligne,Quantite,formule,cte1,DateModif) values (10,'FV7','MATIERE',300,12,null,null,now());
</v>
      </c>
      <c r="CK7" t="str">
        <f t="shared" si="0"/>
        <v xml:space="preserve">INSERT INTO SC_SystemeProduits(RefDimension,NomSysteme,typePresta,ligne,Quantite,formule,cte1,DateModif) values (11,'FV7','MATIERE',300,12,null,null,now());
</v>
      </c>
      <c r="CN7" t="str">
        <f t="shared" si="0"/>
        <v xml:space="preserve">INSERT INTO SC_SystemeProduits(RefDimension,NomSysteme,typePresta,ligne,Quantite,formule,cte1,DateModif) values (12,'FV7','MATIERE',300,12,null,null,now());
</v>
      </c>
      <c r="CQ7" t="str">
        <f t="shared" si="0"/>
        <v xml:space="preserve">INSERT INTO SC_SystemeProduits(RefDimension,NomSysteme,typePresta,ligne,Quantite,formule,cte1,DateModif) values (13,'FV7','MATIERE',300,12,null,null,now());
</v>
      </c>
      <c r="CT7" t="str">
        <f t="shared" si="0"/>
        <v xml:space="preserve">INSERT INTO SC_SystemeProduits(RefDimension,NomSysteme,typePresta,ligne,Quantite,formule,cte1,DateModif) values (14,'FV7','MATIERE',300,12,null,null,now());
</v>
      </c>
      <c r="CW7" t="str">
        <f t="shared" si="0"/>
        <v xml:space="preserve">INSERT INTO SC_SystemeProduits(RefDimension,NomSysteme,typePresta,ligne,Quantite,formule,cte1,DateModif) values (15,'FV7','MATIERE',300,12,null,null,now());
</v>
      </c>
      <c r="CZ7" t="str">
        <f t="shared" si="0"/>
        <v xml:space="preserve">INSERT INTO SC_SystemeProduits(RefDimension,NomSysteme,typePresta,ligne,Quantite,formule,cte1,DateModif) values (16,'FV7','MATIERE',300,12,null,null,now());
</v>
      </c>
      <c r="DC7" t="str">
        <f t="shared" si="0"/>
        <v xml:space="preserve">INSERT INTO SC_SystemeProduits(RefDimension,NomSysteme,typePresta,ligne,Quantite,formule,cte1,DateModif) values (17,'FV7','MATIERE',300,12,null,null,now());
</v>
      </c>
      <c r="DF7" t="str">
        <f t="shared" si="0"/>
        <v xml:space="preserve">INSERT INTO SC_SystemeProduits(RefDimension,NomSysteme,typePresta,ligne,Quantite,formule,cte1,DateModif) values (18,'FV7','MATIERE',300,12,null,null,now());
</v>
      </c>
    </row>
    <row r="8" spans="1:112" x14ac:dyDescent="0.3">
      <c r="A8" s="12">
        <f>VLOOKUP($C8,[1]MATIERES!$A$2:$K$379,11,0)</f>
        <v>297</v>
      </c>
      <c r="B8" t="s">
        <v>328</v>
      </c>
      <c r="C8" t="s">
        <v>379</v>
      </c>
      <c r="D8" t="s">
        <v>8</v>
      </c>
      <c r="E8">
        <v>32.799999999999997</v>
      </c>
      <c r="F8" s="14" t="s">
        <v>889</v>
      </c>
      <c r="G8" s="14" t="s">
        <v>825</v>
      </c>
      <c r="H8">
        <v>40</v>
      </c>
      <c r="I8" s="14" t="s">
        <v>889</v>
      </c>
      <c r="J8" s="14" t="s">
        <v>825</v>
      </c>
      <c r="K8">
        <v>48</v>
      </c>
      <c r="L8" s="14" t="s">
        <v>889</v>
      </c>
      <c r="M8" s="14" t="s">
        <v>825</v>
      </c>
      <c r="N8">
        <v>52</v>
      </c>
      <c r="O8" s="14" t="s">
        <v>889</v>
      </c>
      <c r="P8" s="14" t="s">
        <v>825</v>
      </c>
      <c r="Q8">
        <v>56</v>
      </c>
      <c r="R8" s="14" t="s">
        <v>889</v>
      </c>
      <c r="S8" s="14" t="s">
        <v>825</v>
      </c>
      <c r="T8">
        <v>60</v>
      </c>
      <c r="U8" s="14" t="s">
        <v>889</v>
      </c>
      <c r="V8" s="14" t="s">
        <v>825</v>
      </c>
      <c r="W8">
        <v>64</v>
      </c>
      <c r="X8" s="14" t="s">
        <v>889</v>
      </c>
      <c r="Y8" s="14" t="s">
        <v>825</v>
      </c>
      <c r="Z8">
        <v>68</v>
      </c>
      <c r="AA8" s="14" t="s">
        <v>889</v>
      </c>
      <c r="AB8" s="14" t="s">
        <v>825</v>
      </c>
      <c r="AC8">
        <v>72</v>
      </c>
      <c r="AD8" s="14" t="s">
        <v>889</v>
      </c>
      <c r="AE8" s="14" t="s">
        <v>825</v>
      </c>
      <c r="AF8">
        <v>80</v>
      </c>
      <c r="AG8" s="14" t="s">
        <v>889</v>
      </c>
      <c r="AH8" s="14" t="s">
        <v>825</v>
      </c>
      <c r="AI8">
        <v>88</v>
      </c>
      <c r="AJ8" s="14" t="s">
        <v>889</v>
      </c>
      <c r="AK8" s="14" t="s">
        <v>825</v>
      </c>
      <c r="AL8">
        <v>92</v>
      </c>
      <c r="AM8" s="14" t="s">
        <v>889</v>
      </c>
      <c r="AN8" s="14" t="s">
        <v>825</v>
      </c>
      <c r="AO8">
        <v>88</v>
      </c>
      <c r="AP8" s="14" t="s">
        <v>889</v>
      </c>
      <c r="AQ8" s="14" t="s">
        <v>825</v>
      </c>
      <c r="AR8">
        <v>96</v>
      </c>
      <c r="AS8" s="14" t="s">
        <v>889</v>
      </c>
      <c r="AT8" s="14" t="s">
        <v>825</v>
      </c>
      <c r="AU8">
        <v>100</v>
      </c>
      <c r="AV8" s="14" t="s">
        <v>889</v>
      </c>
      <c r="AW8" s="14" t="s">
        <v>825</v>
      </c>
      <c r="AX8">
        <v>104</v>
      </c>
      <c r="AY8" s="14" t="s">
        <v>889</v>
      </c>
      <c r="AZ8" s="14" t="s">
        <v>825</v>
      </c>
      <c r="BA8">
        <v>112</v>
      </c>
      <c r="BB8" s="14" t="s">
        <v>889</v>
      </c>
      <c r="BC8" s="14" t="s">
        <v>825</v>
      </c>
      <c r="BD8">
        <v>104</v>
      </c>
      <c r="BE8" s="14" t="s">
        <v>889</v>
      </c>
      <c r="BF8" s="14" t="s">
        <v>825</v>
      </c>
      <c r="BG8" t="str">
        <f t="shared" si="1"/>
        <v xml:space="preserve">INSERT INTO SC_SystemeProduits(RefDimension,NomSysteme,typePresta,ligne,Quantite,formule,cte1,DateModif) values (1,'FV7','MATIERE',297,null,'4*CTE1','PERIMETRE',now());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(2,'FV7','MATIERE',297,null,'4*CTE1','PERIMETRE',now());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(3,'FV7','MATIERE',297,null,'4*CTE1','PERIMETRE',now());
</v>
      </c>
      <c r="BP8" t="str">
        <f t="shared" si="0"/>
        <v xml:space="preserve">INSERT INTO SC_SystemeProduits(RefDimension,NomSysteme,typePresta,ligne,Quantite,formule,cte1,DateModif) values (4,'FV7','MATIERE',297,null,'4*CTE1','PERIMETRE',now());
</v>
      </c>
      <c r="BS8" t="str">
        <f t="shared" si="0"/>
        <v xml:space="preserve">INSERT INTO SC_SystemeProduits(RefDimension,NomSysteme,typePresta,ligne,Quantite,formule,cte1,DateModif) values (5,'FV7','MATIERE',297,null,'4*CTE1','PERIMETRE',now());
</v>
      </c>
      <c r="BV8" t="str">
        <f t="shared" si="0"/>
        <v xml:space="preserve">INSERT INTO SC_SystemeProduits(RefDimension,NomSysteme,typePresta,ligne,Quantite,formule,cte1,DateModif) values (6,'FV7','MATIERE',297,null,'4*CTE1','PERIMETRE',now());
</v>
      </c>
      <c r="BY8" t="str">
        <f t="shared" si="0"/>
        <v xml:space="preserve">INSERT INTO SC_SystemeProduits(RefDimension,NomSysteme,typePresta,ligne,Quantite,formule,cte1,DateModif) values (7,'FV7','MATIERE',297,null,'4*CTE1','PERIMETRE',now());
</v>
      </c>
      <c r="CB8" t="str">
        <f t="shared" si="0"/>
        <v xml:space="preserve">INSERT INTO SC_SystemeProduits(RefDimension,NomSysteme,typePresta,ligne,Quantite,formule,cte1,DateModif) values (8,'FV7','MATIERE',297,null,'4*CTE1','PERIMETRE',now());
</v>
      </c>
      <c r="CE8" t="str">
        <f t="shared" si="0"/>
        <v xml:space="preserve">INSERT INTO SC_SystemeProduits(RefDimension,NomSysteme,typePresta,ligne,Quantite,formule,cte1,DateModif) values (9,'FV7','MATIERE',297,null,'4*CTE1','PERIMETRE',now());
</v>
      </c>
      <c r="CH8" t="str">
        <f t="shared" si="0"/>
        <v xml:space="preserve">INSERT INTO SC_SystemeProduits(RefDimension,NomSysteme,typePresta,ligne,Quantite,formule,cte1,DateModif) values (10,'FV7','MATIERE',297,null,'4*CTE1','PERIMETRE',now());
</v>
      </c>
      <c r="CK8" t="str">
        <f t="shared" si="0"/>
        <v xml:space="preserve">INSERT INTO SC_SystemeProduits(RefDimension,NomSysteme,typePresta,ligne,Quantite,formule,cte1,DateModif) values (11,'FV7','MATIERE',297,null,'4*CTE1','PERIMETRE',now());
</v>
      </c>
      <c r="CN8" t="str">
        <f t="shared" si="0"/>
        <v xml:space="preserve">INSERT INTO SC_SystemeProduits(RefDimension,NomSysteme,typePresta,ligne,Quantite,formule,cte1,DateModif) values (12,'FV7','MATIERE',297,null,'4*CTE1','PERIMETRE',now());
</v>
      </c>
      <c r="CQ8" t="str">
        <f t="shared" si="0"/>
        <v xml:space="preserve">INSERT INTO SC_SystemeProduits(RefDimension,NomSysteme,typePresta,ligne,Quantite,formule,cte1,DateModif) values (13,'FV7','MATIERE',297,null,'4*CTE1','PERIMETRE',now());
</v>
      </c>
      <c r="CT8" t="str">
        <f t="shared" si="0"/>
        <v xml:space="preserve">INSERT INTO SC_SystemeProduits(RefDimension,NomSysteme,typePresta,ligne,Quantite,formule,cte1,DateModif) values (14,'FV7','MATIERE',297,null,'4*CTE1','PERIMETRE',now());
</v>
      </c>
      <c r="CW8" t="str">
        <f t="shared" si="0"/>
        <v xml:space="preserve">INSERT INTO SC_SystemeProduits(RefDimension,NomSysteme,typePresta,ligne,Quantite,formule,cte1,DateModif) values (15,'FV7','MATIERE',297,null,'4*CTE1','PERIMETRE',now());
</v>
      </c>
      <c r="CZ8" t="str">
        <f t="shared" ref="CZ8:CZ25" si="2">IF(AND(AX8="",AY8=""),"",SUBSTITUTE(SUBSTITUTE(SUBSTITUTE(SUBSTITUTE(SUBSTITUTE(SUBSTITUTE(SUBSTITUTE($BG$1,"#SYSTEME#",$A$1),"#DIM#",AX$1),"#TYPE#",$B8),"#LIGNE#",$A8),"#Q#",IF(AY8="",SUBSTITUTE(AX8,",","."),"null")),"#FORMULE#",IF(AY8="","null",CONCATENATE("'",AY8,"'"))),"#CTE#",IF(AZ8="","null",CONCATENATE("'",AZ8,"'"))))</f>
        <v xml:space="preserve">INSERT INTO SC_SystemeProduits(RefDimension,NomSysteme,typePresta,ligne,Quantite,formule,cte1,DateModif) values (16,'FV7','MATIERE',297,null,'4*CTE1','PERIMETRE',now());
</v>
      </c>
      <c r="DC8" t="str">
        <f t="shared" ref="DC8:DC25" si="3">IF(AND(BA8="",BB8=""),"",SUBSTITUTE(SUBSTITUTE(SUBSTITUTE(SUBSTITUTE(SUBSTITUTE(SUBSTITUTE(SUBSTITUTE($BG$1,"#SYSTEME#",$A$1),"#DIM#",BA$1),"#TYPE#",$B8),"#LIGNE#",$A8),"#Q#",IF(BB8="",SUBSTITUTE(BA8,",","."),"null")),"#FORMULE#",IF(BB8="","null",CONCATENATE("'",BB8,"'"))),"#CTE#",IF(BC8="","null",CONCATENATE("'",BC8,"'"))))</f>
        <v xml:space="preserve">INSERT INTO SC_SystemeProduits(RefDimension,NomSysteme,typePresta,ligne,Quantite,formule,cte1,DateModif) values (17,'FV7','MATIERE',297,null,'4*CTE1','PERIMETRE',now());
</v>
      </c>
      <c r="DF8" t="str">
        <f t="shared" ref="DF8:DF25" si="4">IF(AND(BD8="",BE8=""),"",SUBSTITUTE(SUBSTITUTE(SUBSTITUTE(SUBSTITUTE(SUBSTITUTE(SUBSTITUTE(SUBSTITUTE($BG$1,"#SYSTEME#",$A$1),"#DIM#",BD$1),"#TYPE#",$B8),"#LIGNE#",$A8),"#Q#",IF(BE8="",SUBSTITUTE(BD8,",","."),"null")),"#FORMULE#",IF(BE8="","null",CONCATENATE("'",BE8,"'"))),"#CTE#",IF(BF8="","null",CONCATENATE("'",BF8,"'"))))</f>
        <v xml:space="preserve">INSERT INTO SC_SystemeProduits(RefDimension,NomSysteme,typePresta,ligne,Quantite,formule,cte1,DateModif) values (18,'FV7','MATIERE',297,null,'4*CTE1','PERIMETRE',now());
</v>
      </c>
    </row>
    <row r="9" spans="1:112" x14ac:dyDescent="0.3">
      <c r="A9" s="12">
        <f>VLOOKUP($C9,[1]MATIERES!$A$2:$K$379,11,0)</f>
        <v>89</v>
      </c>
      <c r="B9" t="s">
        <v>328</v>
      </c>
      <c r="C9" t="s">
        <v>209</v>
      </c>
      <c r="D9" t="s">
        <v>47</v>
      </c>
      <c r="E9">
        <v>8.5</v>
      </c>
      <c r="F9" s="14" t="s">
        <v>858</v>
      </c>
      <c r="G9" s="14" t="s">
        <v>825</v>
      </c>
      <c r="H9">
        <v>10.3</v>
      </c>
      <c r="I9" s="14" t="s">
        <v>858</v>
      </c>
      <c r="J9" s="14" t="s">
        <v>825</v>
      </c>
      <c r="K9">
        <v>12.3</v>
      </c>
      <c r="L9" s="14" t="s">
        <v>858</v>
      </c>
      <c r="M9" s="14" t="s">
        <v>825</v>
      </c>
      <c r="N9">
        <v>13.3</v>
      </c>
      <c r="O9" s="14" t="s">
        <v>858</v>
      </c>
      <c r="P9" s="14" t="s">
        <v>825</v>
      </c>
      <c r="Q9">
        <v>14.3</v>
      </c>
      <c r="R9" s="14" t="s">
        <v>858</v>
      </c>
      <c r="S9" s="14" t="s">
        <v>825</v>
      </c>
      <c r="T9">
        <v>15.3</v>
      </c>
      <c r="U9" s="14" t="s">
        <v>858</v>
      </c>
      <c r="V9" s="14" t="s">
        <v>825</v>
      </c>
      <c r="W9">
        <v>16.3</v>
      </c>
      <c r="X9" s="14" t="s">
        <v>858</v>
      </c>
      <c r="Y9" s="14" t="s">
        <v>825</v>
      </c>
      <c r="Z9">
        <v>17.3</v>
      </c>
      <c r="AA9" s="14" t="s">
        <v>858</v>
      </c>
      <c r="AB9" s="14" t="s">
        <v>825</v>
      </c>
      <c r="AC9">
        <v>18.3</v>
      </c>
      <c r="AD9" s="14" t="s">
        <v>858</v>
      </c>
      <c r="AE9" s="14" t="s">
        <v>825</v>
      </c>
      <c r="AF9">
        <v>20.3</v>
      </c>
      <c r="AG9" s="14" t="s">
        <v>858</v>
      </c>
      <c r="AH9" s="14" t="s">
        <v>825</v>
      </c>
      <c r="AI9">
        <v>22.3</v>
      </c>
      <c r="AJ9" s="14" t="s">
        <v>858</v>
      </c>
      <c r="AK9" s="14" t="s">
        <v>825</v>
      </c>
      <c r="AL9">
        <v>23.3</v>
      </c>
      <c r="AM9" s="14" t="s">
        <v>858</v>
      </c>
      <c r="AN9" s="14" t="s">
        <v>825</v>
      </c>
      <c r="AO9">
        <v>22.3</v>
      </c>
      <c r="AP9" s="14" t="s">
        <v>858</v>
      </c>
      <c r="AQ9" s="14" t="s">
        <v>825</v>
      </c>
      <c r="AR9">
        <v>24.3</v>
      </c>
      <c r="AS9" s="14" t="s">
        <v>858</v>
      </c>
      <c r="AT9" s="14" t="s">
        <v>825</v>
      </c>
      <c r="AU9">
        <v>25.3</v>
      </c>
      <c r="AV9" s="14" t="s">
        <v>858</v>
      </c>
      <c r="AW9" s="14" t="s">
        <v>825</v>
      </c>
      <c r="AX9">
        <v>26.3</v>
      </c>
      <c r="AY9" s="14" t="s">
        <v>858</v>
      </c>
      <c r="AZ9" s="14" t="s">
        <v>825</v>
      </c>
      <c r="BA9">
        <v>28.3</v>
      </c>
      <c r="BB9" s="14" t="s">
        <v>858</v>
      </c>
      <c r="BC9" s="14" t="s">
        <v>825</v>
      </c>
      <c r="BD9">
        <v>26.3</v>
      </c>
      <c r="BE9" s="14" t="s">
        <v>858</v>
      </c>
      <c r="BF9" s="14" t="s">
        <v>825</v>
      </c>
      <c r="BG9" t="str">
        <f t="shared" si="1"/>
        <v xml:space="preserve">INSERT INTO SC_SystemeProduits(RefDimension,NomSysteme,typePresta,ligne,Quantite,formule,cte1,DateModif) values (1,'FV7','MATIERE',89,null,'CTE1+0.3','PERIMETRE',now());
</v>
      </c>
      <c r="BH9"/>
      <c r="BI9"/>
      <c r="BJ9" t="str">
        <f t="shared" ref="BJ9:BJ25" si="5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(2,'FV7','MATIERE',89,null,'CTE1+0.3','PERIMETRE',now());
</v>
      </c>
      <c r="BK9"/>
      <c r="BL9"/>
      <c r="BM9" t="str">
        <f t="shared" ref="BM9:BM25" si="6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(3,'FV7','MATIERE',89,null,'CTE1+0.3','PERIMETRE',now());
</v>
      </c>
      <c r="BP9" t="str">
        <f t="shared" ref="BP9:BP25" si="7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(4,'FV7','MATIERE',89,null,'CTE1+0.3','PERIMETRE',now());
</v>
      </c>
      <c r="BS9" t="str">
        <f t="shared" ref="BS9:BS25" si="8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(5,'FV7','MATIERE',89,null,'CTE1+0.3','PERIMETRE',now());
</v>
      </c>
      <c r="BV9" t="str">
        <f t="shared" ref="BV9:BV25" si="9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(6,'FV7','MATIERE',89,null,'CTE1+0.3','PERIMETRE',now());
</v>
      </c>
      <c r="BY9" t="str">
        <f t="shared" ref="BY9:BY25" si="10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(7,'FV7','MATIERE',89,null,'CTE1+0.3','PERIMETRE',now());
</v>
      </c>
      <c r="CB9" t="str">
        <f t="shared" ref="CB9:CB25" si="11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(8,'FV7','MATIERE',89,null,'CTE1+0.3','PERIMETRE',now());
</v>
      </c>
      <c r="CE9" t="str">
        <f t="shared" ref="CE9:CE25" si="12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(9,'FV7','MATIERE',89,null,'CTE1+0.3','PERIMETRE',now());
</v>
      </c>
      <c r="CH9" t="str">
        <f t="shared" ref="CH9:CH25" si="13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(10,'FV7','MATIERE',89,null,'CTE1+0.3','PERIMETRE',now());
</v>
      </c>
      <c r="CK9" t="str">
        <f t="shared" ref="CK9:CK25" si="14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(11,'FV7','MATIERE',89,null,'CTE1+0.3','PERIMETRE',now());
</v>
      </c>
      <c r="CN9" t="str">
        <f t="shared" ref="CN9:CN25" si="15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(12,'FV7','MATIERE',89,null,'CTE1+0.3','PERIMETRE',now());
</v>
      </c>
      <c r="CQ9" t="str">
        <f t="shared" ref="CQ9:CQ25" si="16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(13,'FV7','MATIERE',89,null,'CTE1+0.3','PERIMETRE',now());
</v>
      </c>
      <c r="CT9" t="str">
        <f t="shared" ref="CT9:CT25" si="17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(14,'FV7','MATIERE',89,null,'CTE1+0.3','PERIMETRE',now());
</v>
      </c>
      <c r="CW9" t="str">
        <f t="shared" ref="CW9:CW25" si="18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(15,'FV7','MATIERE',89,null,'CTE1+0.3','PERIMETRE',now());
</v>
      </c>
      <c r="CZ9" t="str">
        <f t="shared" si="2"/>
        <v xml:space="preserve">INSERT INTO SC_SystemeProduits(RefDimension,NomSysteme,typePresta,ligne,Quantite,formule,cte1,DateModif) values (16,'FV7','MATIERE',89,null,'CTE1+0.3','PERIMETRE',now());
</v>
      </c>
      <c r="DC9" t="str">
        <f t="shared" si="3"/>
        <v xml:space="preserve">INSERT INTO SC_SystemeProduits(RefDimension,NomSysteme,typePresta,ligne,Quantite,formule,cte1,DateModif) values (17,'FV7','MATIERE',89,null,'CTE1+0.3','PERIMETRE',now());
</v>
      </c>
      <c r="DF9" t="str">
        <f t="shared" si="4"/>
        <v xml:space="preserve">INSERT INTO SC_SystemeProduits(RefDimension,NomSysteme,typePresta,ligne,Quantite,formule,cte1,DateModif) values (18,'FV7','MATIERE',89,null,'CTE1+0.3','PERIMETRE',now());
</v>
      </c>
    </row>
    <row r="10" spans="1:112" x14ac:dyDescent="0.3">
      <c r="BG10" t="str">
        <f t="shared" si="1"/>
        <v/>
      </c>
      <c r="BH10"/>
      <c r="BI10"/>
      <c r="BJ10" t="str">
        <f t="shared" si="5"/>
        <v/>
      </c>
      <c r="BK10"/>
      <c r="BL10"/>
      <c r="BM10" t="str">
        <f t="shared" si="6"/>
        <v/>
      </c>
      <c r="BP10" t="str">
        <f t="shared" si="7"/>
        <v/>
      </c>
      <c r="BS10" t="str">
        <f t="shared" si="8"/>
        <v/>
      </c>
      <c r="BV10" t="str">
        <f t="shared" si="9"/>
        <v/>
      </c>
      <c r="BY10" t="str">
        <f t="shared" si="10"/>
        <v/>
      </c>
      <c r="CB10" t="str">
        <f t="shared" si="11"/>
        <v/>
      </c>
      <c r="CE10" t="str">
        <f t="shared" si="12"/>
        <v/>
      </c>
      <c r="CH10" t="str">
        <f t="shared" si="13"/>
        <v/>
      </c>
      <c r="CK10" t="str">
        <f t="shared" si="14"/>
        <v/>
      </c>
      <c r="CN10" t="str">
        <f t="shared" si="15"/>
        <v/>
      </c>
      <c r="CQ10" t="str">
        <f t="shared" si="16"/>
        <v/>
      </c>
      <c r="CT10" t="str">
        <f t="shared" si="17"/>
        <v/>
      </c>
      <c r="CW10" t="str">
        <f t="shared" si="18"/>
        <v/>
      </c>
      <c r="CZ10" t="str">
        <f t="shared" si="2"/>
        <v/>
      </c>
      <c r="DC10" t="str">
        <f t="shared" si="3"/>
        <v/>
      </c>
      <c r="DF10" t="str">
        <f t="shared" si="4"/>
        <v/>
      </c>
    </row>
    <row r="11" spans="1:112" x14ac:dyDescent="0.3">
      <c r="BG11" t="str">
        <f t="shared" si="1"/>
        <v/>
      </c>
      <c r="BH11"/>
      <c r="BI11"/>
      <c r="BJ11" t="str">
        <f t="shared" si="5"/>
        <v/>
      </c>
      <c r="BK11"/>
      <c r="BL11"/>
      <c r="BM11" t="str">
        <f t="shared" si="6"/>
        <v/>
      </c>
      <c r="BP11" t="str">
        <f t="shared" si="7"/>
        <v/>
      </c>
      <c r="BS11" t="str">
        <f t="shared" si="8"/>
        <v/>
      </c>
      <c r="BV11" t="str">
        <f t="shared" si="9"/>
        <v/>
      </c>
      <c r="BY11" t="str">
        <f t="shared" si="10"/>
        <v/>
      </c>
      <c r="CB11" t="str">
        <f t="shared" si="11"/>
        <v/>
      </c>
      <c r="CE11" t="str">
        <f t="shared" si="12"/>
        <v/>
      </c>
      <c r="CH11" t="str">
        <f t="shared" si="13"/>
        <v/>
      </c>
      <c r="CK11" t="str">
        <f t="shared" si="14"/>
        <v/>
      </c>
      <c r="CN11" t="str">
        <f t="shared" si="15"/>
        <v/>
      </c>
      <c r="CQ11" t="str">
        <f t="shared" si="16"/>
        <v/>
      </c>
      <c r="CT11" t="str">
        <f t="shared" si="17"/>
        <v/>
      </c>
      <c r="CW11" t="str">
        <f t="shared" si="18"/>
        <v/>
      </c>
      <c r="CZ11" t="str">
        <f t="shared" si="2"/>
        <v/>
      </c>
      <c r="DC11" t="str">
        <f t="shared" si="3"/>
        <v/>
      </c>
      <c r="DF11" t="str">
        <f t="shared" si="4"/>
        <v/>
      </c>
    </row>
    <row r="12" spans="1:112" x14ac:dyDescent="0.3">
      <c r="A12" s="12">
        <f>VLOOKUP($C12,[1]ATELIER!$A$2:$K$291,11,0)</f>
        <v>14</v>
      </c>
      <c r="B12" t="s">
        <v>331</v>
      </c>
      <c r="C12" t="s">
        <v>35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1"/>
        <v xml:space="preserve">INSERT INTO SC_SystemeProduits(RefDimension,NomSysteme,typePresta,ligne,Quantite,formule,cte1,DateModif) values (1,'FV7','MOA',14,4,null,null,now());
</v>
      </c>
      <c r="BH12"/>
      <c r="BI12"/>
      <c r="BJ12" t="str">
        <f t="shared" si="5"/>
        <v xml:space="preserve">INSERT INTO SC_SystemeProduits(RefDimension,NomSysteme,typePresta,ligne,Quantite,formule,cte1,DateModif) values (2,'FV7','MOA',14,4,null,null,now());
</v>
      </c>
      <c r="BK12"/>
      <c r="BL12"/>
      <c r="BM12" t="str">
        <f t="shared" si="6"/>
        <v xml:space="preserve">INSERT INTO SC_SystemeProduits(RefDimension,NomSysteme,typePresta,ligne,Quantite,formule,cte1,DateModif) values (3,'FV7','MOA',14,4,null,null,now());
</v>
      </c>
      <c r="BP12" t="str">
        <f t="shared" si="7"/>
        <v xml:space="preserve">INSERT INTO SC_SystemeProduits(RefDimension,NomSysteme,typePresta,ligne,Quantite,formule,cte1,DateModif) values (4,'FV7','MOA',14,4,null,null,now());
</v>
      </c>
      <c r="BS12" t="str">
        <f t="shared" si="8"/>
        <v xml:space="preserve">INSERT INTO SC_SystemeProduits(RefDimension,NomSysteme,typePresta,ligne,Quantite,formule,cte1,DateModif) values (5,'FV7','MOA',14,4,null,null,now());
</v>
      </c>
      <c r="BV12" t="str">
        <f t="shared" si="9"/>
        <v xml:space="preserve">INSERT INTO SC_SystemeProduits(RefDimension,NomSysteme,typePresta,ligne,Quantite,formule,cte1,DateModif) values (6,'FV7','MOA',14,4,null,null,now());
</v>
      </c>
      <c r="BY12" t="str">
        <f t="shared" si="10"/>
        <v xml:space="preserve">INSERT INTO SC_SystemeProduits(RefDimension,NomSysteme,typePresta,ligne,Quantite,formule,cte1,DateModif) values (7,'FV7','MOA',14,4,null,null,now());
</v>
      </c>
      <c r="CB12" t="str">
        <f t="shared" si="11"/>
        <v xml:space="preserve">INSERT INTO SC_SystemeProduits(RefDimension,NomSysteme,typePresta,ligne,Quantite,formule,cte1,DateModif) values (8,'FV7','MOA',14,4,null,null,now());
</v>
      </c>
      <c r="CE12" t="str">
        <f t="shared" si="12"/>
        <v xml:space="preserve">INSERT INTO SC_SystemeProduits(RefDimension,NomSysteme,typePresta,ligne,Quantite,formule,cte1,DateModif) values (9,'FV7','MOA',14,4,null,null,now());
</v>
      </c>
      <c r="CH12" t="str">
        <f t="shared" si="13"/>
        <v xml:space="preserve">INSERT INTO SC_SystemeProduits(RefDimension,NomSysteme,typePresta,ligne,Quantite,formule,cte1,DateModif) values (10,'FV7','MOA',14,4,null,null,now());
</v>
      </c>
      <c r="CK12" t="str">
        <f t="shared" si="14"/>
        <v xml:space="preserve">INSERT INTO SC_SystemeProduits(RefDimension,NomSysteme,typePresta,ligne,Quantite,formule,cte1,DateModif) values (11,'FV7','MOA',14,4,null,null,now());
</v>
      </c>
      <c r="CN12" t="str">
        <f t="shared" si="15"/>
        <v xml:space="preserve">INSERT INTO SC_SystemeProduits(RefDimension,NomSysteme,typePresta,ligne,Quantite,formule,cte1,DateModif) values (12,'FV7','MOA',14,4,null,null,now());
</v>
      </c>
      <c r="CQ12" t="str">
        <f t="shared" si="16"/>
        <v xml:space="preserve">INSERT INTO SC_SystemeProduits(RefDimension,NomSysteme,typePresta,ligne,Quantite,formule,cte1,DateModif) values (13,'FV7','MOA',14,4,null,null,now());
</v>
      </c>
      <c r="CT12" t="str">
        <f t="shared" si="17"/>
        <v xml:space="preserve">INSERT INTO SC_SystemeProduits(RefDimension,NomSysteme,typePresta,ligne,Quantite,formule,cte1,DateModif) values (14,'FV7','MOA',14,4,null,null,now());
</v>
      </c>
      <c r="CW12" t="str">
        <f t="shared" si="18"/>
        <v xml:space="preserve">INSERT INTO SC_SystemeProduits(RefDimension,NomSysteme,typePresta,ligne,Quantite,formule,cte1,DateModif) values (15,'FV7','MOA',14,4,null,null,now());
</v>
      </c>
      <c r="CZ12" t="str">
        <f t="shared" si="2"/>
        <v xml:space="preserve">INSERT INTO SC_SystemeProduits(RefDimension,NomSysteme,typePresta,ligne,Quantite,formule,cte1,DateModif) values (16,'FV7','MOA',14,4,null,null,now());
</v>
      </c>
      <c r="DC12" t="str">
        <f t="shared" si="3"/>
        <v xml:space="preserve">INSERT INTO SC_SystemeProduits(RefDimension,NomSysteme,typePresta,ligne,Quantite,formule,cte1,DateModif) values (17,'FV7','MOA',14,4,null,null,now());
</v>
      </c>
      <c r="DF12" t="str">
        <f t="shared" si="4"/>
        <v xml:space="preserve">INSERT INTO SC_SystemeProduits(RefDimension,NomSysteme,typePresta,ligne,Quantite,formule,cte1,DateModif) values (18,'FV7','MOA',14,4,null,null,now());
</v>
      </c>
    </row>
    <row r="13" spans="1:112" x14ac:dyDescent="0.3">
      <c r="A13" s="12">
        <f>VLOOKUP($C13,[1]ATELIER!$A$2:$K$291,11,0)</f>
        <v>16</v>
      </c>
      <c r="B13" t="s">
        <v>331</v>
      </c>
      <c r="C13" t="s">
        <v>37</v>
      </c>
      <c r="D13" t="s">
        <v>8</v>
      </c>
      <c r="E13">
        <v>4</v>
      </c>
      <c r="H13">
        <v>4</v>
      </c>
      <c r="K13">
        <v>4</v>
      </c>
      <c r="N13">
        <v>4</v>
      </c>
      <c r="Q13">
        <v>4</v>
      </c>
      <c r="T13">
        <v>4</v>
      </c>
      <c r="W13">
        <v>4</v>
      </c>
      <c r="Z13">
        <v>4</v>
      </c>
      <c r="AC13">
        <v>4</v>
      </c>
      <c r="AF13">
        <v>4</v>
      </c>
      <c r="AI13">
        <v>4</v>
      </c>
      <c r="AL13">
        <v>4</v>
      </c>
      <c r="AO13">
        <v>4</v>
      </c>
      <c r="AR13">
        <v>4</v>
      </c>
      <c r="AU13">
        <v>4</v>
      </c>
      <c r="AX13">
        <v>4</v>
      </c>
      <c r="BA13">
        <v>4</v>
      </c>
      <c r="BD13">
        <v>4</v>
      </c>
      <c r="BG13" t="str">
        <f t="shared" si="1"/>
        <v xml:space="preserve">INSERT INTO SC_SystemeProduits(RefDimension,NomSysteme,typePresta,ligne,Quantite,formule,cte1,DateModif) values (1,'FV7','MOA',16,4,null,null,now());
</v>
      </c>
      <c r="BH13"/>
      <c r="BI13"/>
      <c r="BJ13" t="str">
        <f t="shared" si="5"/>
        <v xml:space="preserve">INSERT INTO SC_SystemeProduits(RefDimension,NomSysteme,typePresta,ligne,Quantite,formule,cte1,DateModif) values (2,'FV7','MOA',16,4,null,null,now());
</v>
      </c>
      <c r="BK13"/>
      <c r="BL13"/>
      <c r="BM13" t="str">
        <f t="shared" si="6"/>
        <v xml:space="preserve">INSERT INTO SC_SystemeProduits(RefDimension,NomSysteme,typePresta,ligne,Quantite,formule,cte1,DateModif) values (3,'FV7','MOA',16,4,null,null,now());
</v>
      </c>
      <c r="BP13" t="str">
        <f t="shared" si="7"/>
        <v xml:space="preserve">INSERT INTO SC_SystemeProduits(RefDimension,NomSysteme,typePresta,ligne,Quantite,formule,cte1,DateModif) values (4,'FV7','MOA',16,4,null,null,now());
</v>
      </c>
      <c r="BS13" t="str">
        <f t="shared" si="8"/>
        <v xml:space="preserve">INSERT INTO SC_SystemeProduits(RefDimension,NomSysteme,typePresta,ligne,Quantite,formule,cte1,DateModif) values (5,'FV7','MOA',16,4,null,null,now());
</v>
      </c>
      <c r="BV13" t="str">
        <f t="shared" si="9"/>
        <v xml:space="preserve">INSERT INTO SC_SystemeProduits(RefDimension,NomSysteme,typePresta,ligne,Quantite,formule,cte1,DateModif) values (6,'FV7','MOA',16,4,null,null,now());
</v>
      </c>
      <c r="BY13" t="str">
        <f t="shared" si="10"/>
        <v xml:space="preserve">INSERT INTO SC_SystemeProduits(RefDimension,NomSysteme,typePresta,ligne,Quantite,formule,cte1,DateModif) values (7,'FV7','MOA',16,4,null,null,now());
</v>
      </c>
      <c r="CB13" t="str">
        <f t="shared" si="11"/>
        <v xml:space="preserve">INSERT INTO SC_SystemeProduits(RefDimension,NomSysteme,typePresta,ligne,Quantite,formule,cte1,DateModif) values (8,'FV7','MOA',16,4,null,null,now());
</v>
      </c>
      <c r="CE13" t="str">
        <f t="shared" si="12"/>
        <v xml:space="preserve">INSERT INTO SC_SystemeProduits(RefDimension,NomSysteme,typePresta,ligne,Quantite,formule,cte1,DateModif) values (9,'FV7','MOA',16,4,null,null,now());
</v>
      </c>
      <c r="CH13" t="str">
        <f t="shared" si="13"/>
        <v xml:space="preserve">INSERT INTO SC_SystemeProduits(RefDimension,NomSysteme,typePresta,ligne,Quantite,formule,cte1,DateModif) values (10,'FV7','MOA',16,4,null,null,now());
</v>
      </c>
      <c r="CK13" t="str">
        <f t="shared" si="14"/>
        <v xml:space="preserve">INSERT INTO SC_SystemeProduits(RefDimension,NomSysteme,typePresta,ligne,Quantite,formule,cte1,DateModif) values (11,'FV7','MOA',16,4,null,null,now());
</v>
      </c>
      <c r="CN13" t="str">
        <f t="shared" si="15"/>
        <v xml:space="preserve">INSERT INTO SC_SystemeProduits(RefDimension,NomSysteme,typePresta,ligne,Quantite,formule,cte1,DateModif) values (12,'FV7','MOA',16,4,null,null,now());
</v>
      </c>
      <c r="CQ13" t="str">
        <f t="shared" si="16"/>
        <v xml:space="preserve">INSERT INTO SC_SystemeProduits(RefDimension,NomSysteme,typePresta,ligne,Quantite,formule,cte1,DateModif) values (13,'FV7','MOA',16,4,null,null,now());
</v>
      </c>
      <c r="CT13" t="str">
        <f t="shared" si="17"/>
        <v xml:space="preserve">INSERT INTO SC_SystemeProduits(RefDimension,NomSysteme,typePresta,ligne,Quantite,formule,cte1,DateModif) values (14,'FV7','MOA',16,4,null,null,now());
</v>
      </c>
      <c r="CW13" t="str">
        <f t="shared" si="18"/>
        <v xml:space="preserve">INSERT INTO SC_SystemeProduits(RefDimension,NomSysteme,typePresta,ligne,Quantite,formule,cte1,DateModif) values (15,'FV7','MOA',16,4,null,null,now());
</v>
      </c>
      <c r="CZ13" t="str">
        <f t="shared" si="2"/>
        <v xml:space="preserve">INSERT INTO SC_SystemeProduits(RefDimension,NomSysteme,typePresta,ligne,Quantite,formule,cte1,DateModif) values (16,'FV7','MOA',16,4,null,null,now());
</v>
      </c>
      <c r="DC13" t="str">
        <f t="shared" si="3"/>
        <v xml:space="preserve">INSERT INTO SC_SystemeProduits(RefDimension,NomSysteme,typePresta,ligne,Quantite,formule,cte1,DateModif) values (17,'FV7','MOA',16,4,null,null,now());
</v>
      </c>
      <c r="DF13" t="str">
        <f t="shared" si="4"/>
        <v xml:space="preserve">INSERT INTO SC_SystemeProduits(RefDimension,NomSysteme,typePresta,ligne,Quantite,formule,cte1,DateModif) values (18,'FV7','MOA',16,4,null,null,now());
</v>
      </c>
    </row>
    <row r="14" spans="1:112" x14ac:dyDescent="0.3">
      <c r="A14" s="12">
        <f>VLOOKUP($C14,[1]ATELIER!$A$2:$K$291,11,0)</f>
        <v>9</v>
      </c>
      <c r="B14" t="s">
        <v>331</v>
      </c>
      <c r="C14" t="s">
        <v>25</v>
      </c>
      <c r="D14" t="s">
        <v>8</v>
      </c>
      <c r="E14">
        <v>4.270833333333333</v>
      </c>
      <c r="F14" s="14" t="s">
        <v>895</v>
      </c>
      <c r="G14" s="14" t="s">
        <v>825</v>
      </c>
      <c r="H14">
        <v>5.2083333333333339</v>
      </c>
      <c r="I14" s="14" t="s">
        <v>895</v>
      </c>
      <c r="J14" s="14" t="s">
        <v>825</v>
      </c>
      <c r="K14">
        <v>6.25</v>
      </c>
      <c r="L14" s="14" t="s">
        <v>895</v>
      </c>
      <c r="M14" s="14" t="s">
        <v>825</v>
      </c>
      <c r="N14">
        <v>6.7708333333333339</v>
      </c>
      <c r="O14" s="14" t="s">
        <v>895</v>
      </c>
      <c r="P14" s="14" t="s">
        <v>825</v>
      </c>
      <c r="Q14">
        <v>7.291666666666667</v>
      </c>
      <c r="R14" s="14" t="s">
        <v>895</v>
      </c>
      <c r="S14" s="14" t="s">
        <v>825</v>
      </c>
      <c r="T14">
        <v>7.8125</v>
      </c>
      <c r="U14" s="14" t="s">
        <v>895</v>
      </c>
      <c r="V14" s="14" t="s">
        <v>825</v>
      </c>
      <c r="W14">
        <v>8.3333333333333339</v>
      </c>
      <c r="X14" s="14" t="s">
        <v>895</v>
      </c>
      <c r="Y14" s="14" t="s">
        <v>825</v>
      </c>
      <c r="Z14">
        <v>8.8541666666666679</v>
      </c>
      <c r="AA14" s="14" t="s">
        <v>895</v>
      </c>
      <c r="AB14" s="14" t="s">
        <v>825</v>
      </c>
      <c r="AC14">
        <v>9.375</v>
      </c>
      <c r="AD14" s="14" t="s">
        <v>895</v>
      </c>
      <c r="AE14" s="14" t="s">
        <v>825</v>
      </c>
      <c r="AF14">
        <v>10.416666666666668</v>
      </c>
      <c r="AG14" s="14" t="s">
        <v>895</v>
      </c>
      <c r="AH14" s="14" t="s">
        <v>825</v>
      </c>
      <c r="AI14">
        <v>11.458333333333334</v>
      </c>
      <c r="AJ14" s="14" t="s">
        <v>895</v>
      </c>
      <c r="AK14" s="14" t="s">
        <v>825</v>
      </c>
      <c r="AL14">
        <v>11.979166666666668</v>
      </c>
      <c r="AM14" s="14" t="s">
        <v>895</v>
      </c>
      <c r="AN14" s="14" t="s">
        <v>825</v>
      </c>
      <c r="AO14">
        <v>11.458333333333334</v>
      </c>
      <c r="AP14" s="14" t="s">
        <v>895</v>
      </c>
      <c r="AQ14" s="14" t="s">
        <v>825</v>
      </c>
      <c r="AR14">
        <v>12.5</v>
      </c>
      <c r="AS14" s="14" t="s">
        <v>895</v>
      </c>
      <c r="AT14" s="14" t="s">
        <v>825</v>
      </c>
      <c r="AU14">
        <v>13.020833333333334</v>
      </c>
      <c r="AV14" s="14" t="s">
        <v>895</v>
      </c>
      <c r="AW14" s="14" t="s">
        <v>825</v>
      </c>
      <c r="AX14">
        <v>13.541666666666668</v>
      </c>
      <c r="AY14" s="14" t="s">
        <v>895</v>
      </c>
      <c r="AZ14" s="14" t="s">
        <v>825</v>
      </c>
      <c r="BA14">
        <v>14.583333333333334</v>
      </c>
      <c r="BB14" s="14" t="s">
        <v>895</v>
      </c>
      <c r="BC14" s="14" t="s">
        <v>825</v>
      </c>
      <c r="BD14">
        <v>13.541666666666668</v>
      </c>
      <c r="BE14" s="14" t="s">
        <v>895</v>
      </c>
      <c r="BF14" s="14" t="s">
        <v>825</v>
      </c>
      <c r="BG14" t="str">
        <f t="shared" si="1"/>
        <v xml:space="preserve">INSERT INTO SC_SystemeProduits(RefDimension,NomSysteme,typePresta,ligne,Quantite,formule,cte1,DateModif) values (1,'FV7','MOA',9,null,'CTE1/1.92','PERIMETRE',now());
</v>
      </c>
      <c r="BH14"/>
      <c r="BI14"/>
      <c r="BJ14" t="str">
        <f t="shared" si="5"/>
        <v xml:space="preserve">INSERT INTO SC_SystemeProduits(RefDimension,NomSysteme,typePresta,ligne,Quantite,formule,cte1,DateModif) values (2,'FV7','MOA',9,null,'CTE1/1.92','PERIMETRE',now());
</v>
      </c>
      <c r="BK14"/>
      <c r="BL14"/>
      <c r="BM14" t="str">
        <f t="shared" si="6"/>
        <v xml:space="preserve">INSERT INTO SC_SystemeProduits(RefDimension,NomSysteme,typePresta,ligne,Quantite,formule,cte1,DateModif) values (3,'FV7','MOA',9,null,'CTE1/1.92','PERIMETRE',now());
</v>
      </c>
      <c r="BP14" t="str">
        <f t="shared" si="7"/>
        <v xml:space="preserve">INSERT INTO SC_SystemeProduits(RefDimension,NomSysteme,typePresta,ligne,Quantite,formule,cte1,DateModif) values (4,'FV7','MOA',9,null,'CTE1/1.92','PERIMETRE',now());
</v>
      </c>
      <c r="BS14" t="str">
        <f t="shared" si="8"/>
        <v xml:space="preserve">INSERT INTO SC_SystemeProduits(RefDimension,NomSysteme,typePresta,ligne,Quantite,formule,cte1,DateModif) values (5,'FV7','MOA',9,null,'CTE1/1.92','PERIMETRE',now());
</v>
      </c>
      <c r="BV14" t="str">
        <f t="shared" si="9"/>
        <v xml:space="preserve">INSERT INTO SC_SystemeProduits(RefDimension,NomSysteme,typePresta,ligne,Quantite,formule,cte1,DateModif) values (6,'FV7','MOA',9,null,'CTE1/1.92','PERIMETRE',now());
</v>
      </c>
      <c r="BY14" t="str">
        <f t="shared" si="10"/>
        <v xml:space="preserve">INSERT INTO SC_SystemeProduits(RefDimension,NomSysteme,typePresta,ligne,Quantite,formule,cte1,DateModif) values (7,'FV7','MOA',9,null,'CTE1/1.92','PERIMETRE',now());
</v>
      </c>
      <c r="CB14" t="str">
        <f t="shared" si="11"/>
        <v xml:space="preserve">INSERT INTO SC_SystemeProduits(RefDimension,NomSysteme,typePresta,ligne,Quantite,formule,cte1,DateModif) values (8,'FV7','MOA',9,null,'CTE1/1.92','PERIMETRE',now());
</v>
      </c>
      <c r="CE14" t="str">
        <f t="shared" si="12"/>
        <v xml:space="preserve">INSERT INTO SC_SystemeProduits(RefDimension,NomSysteme,typePresta,ligne,Quantite,formule,cte1,DateModif) values (9,'FV7','MOA',9,null,'CTE1/1.92','PERIMETRE',now());
</v>
      </c>
      <c r="CH14" t="str">
        <f t="shared" si="13"/>
        <v xml:space="preserve">INSERT INTO SC_SystemeProduits(RefDimension,NomSysteme,typePresta,ligne,Quantite,formule,cte1,DateModif) values (10,'FV7','MOA',9,null,'CTE1/1.92','PERIMETRE',now());
</v>
      </c>
      <c r="CK14" t="str">
        <f t="shared" si="14"/>
        <v xml:space="preserve">INSERT INTO SC_SystemeProduits(RefDimension,NomSysteme,typePresta,ligne,Quantite,formule,cte1,DateModif) values (11,'FV7','MOA',9,null,'CTE1/1.92','PERIMETRE',now());
</v>
      </c>
      <c r="CN14" t="str">
        <f t="shared" si="15"/>
        <v xml:space="preserve">INSERT INTO SC_SystemeProduits(RefDimension,NomSysteme,typePresta,ligne,Quantite,formule,cte1,DateModif) values (12,'FV7','MOA',9,null,'CTE1/1.92','PERIMETRE',now());
</v>
      </c>
      <c r="CQ14" t="str">
        <f t="shared" si="16"/>
        <v xml:space="preserve">INSERT INTO SC_SystemeProduits(RefDimension,NomSysteme,typePresta,ligne,Quantite,formule,cte1,DateModif) values (13,'FV7','MOA',9,null,'CTE1/1.92','PERIMETRE',now());
</v>
      </c>
      <c r="CT14" t="str">
        <f t="shared" si="17"/>
        <v xml:space="preserve">INSERT INTO SC_SystemeProduits(RefDimension,NomSysteme,typePresta,ligne,Quantite,formule,cte1,DateModif) values (14,'FV7','MOA',9,null,'CTE1/1.92','PERIMETRE',now());
</v>
      </c>
      <c r="CW14" t="str">
        <f t="shared" si="18"/>
        <v xml:space="preserve">INSERT INTO SC_SystemeProduits(RefDimension,NomSysteme,typePresta,ligne,Quantite,formule,cte1,DateModif) values (15,'FV7','MOA',9,null,'CTE1/1.92','PERIMETRE',now());
</v>
      </c>
      <c r="CZ14" t="str">
        <f t="shared" si="2"/>
        <v xml:space="preserve">INSERT INTO SC_SystemeProduits(RefDimension,NomSysteme,typePresta,ligne,Quantite,formule,cte1,DateModif) values (16,'FV7','MOA',9,null,'CTE1/1.92','PERIMETRE',now());
</v>
      </c>
      <c r="DC14" t="str">
        <f t="shared" si="3"/>
        <v xml:space="preserve">INSERT INTO SC_SystemeProduits(RefDimension,NomSysteme,typePresta,ligne,Quantite,formule,cte1,DateModif) values (17,'FV7','MOA',9,null,'CTE1/1.92','PERIMETRE',now());
</v>
      </c>
      <c r="DF14" t="str">
        <f t="shared" si="4"/>
        <v xml:space="preserve">INSERT INTO SC_SystemeProduits(RefDimension,NomSysteme,typePresta,ligne,Quantite,formule,cte1,DateModif) values (18,'FV7','MOA',9,null,'CTE1/1.92','PERIMETRE',now());
</v>
      </c>
    </row>
    <row r="15" spans="1:112" x14ac:dyDescent="0.3">
      <c r="A15" s="12">
        <f>VLOOKUP($C15,[1]ATELIER!$A$2:$K$291,11,0)</f>
        <v>11</v>
      </c>
      <c r="B15" t="s">
        <v>331</v>
      </c>
      <c r="C15" t="s">
        <v>29</v>
      </c>
      <c r="D15" t="s">
        <v>8</v>
      </c>
      <c r="E15">
        <v>17.083333333333332</v>
      </c>
      <c r="F15" s="14" t="s">
        <v>896</v>
      </c>
      <c r="G15" s="14" t="s">
        <v>825</v>
      </c>
      <c r="H15">
        <v>20.833333333333336</v>
      </c>
      <c r="I15" s="14" t="s">
        <v>896</v>
      </c>
      <c r="J15" s="14" t="s">
        <v>825</v>
      </c>
      <c r="K15">
        <v>25</v>
      </c>
      <c r="L15" s="14" t="s">
        <v>896</v>
      </c>
      <c r="M15" s="14" t="s">
        <v>825</v>
      </c>
      <c r="N15">
        <v>27.083333333333336</v>
      </c>
      <c r="O15" s="14" t="s">
        <v>896</v>
      </c>
      <c r="P15" s="14" t="s">
        <v>825</v>
      </c>
      <c r="Q15">
        <v>29.166666666666668</v>
      </c>
      <c r="R15" s="14" t="s">
        <v>896</v>
      </c>
      <c r="S15" s="14" t="s">
        <v>825</v>
      </c>
      <c r="T15">
        <v>31.25</v>
      </c>
      <c r="U15" s="14" t="s">
        <v>896</v>
      </c>
      <c r="V15" s="14" t="s">
        <v>825</v>
      </c>
      <c r="W15">
        <v>33.333333333333336</v>
      </c>
      <c r="X15" s="14" t="s">
        <v>896</v>
      </c>
      <c r="Y15" s="14" t="s">
        <v>825</v>
      </c>
      <c r="Z15">
        <v>35.416666666666671</v>
      </c>
      <c r="AA15" s="14" t="s">
        <v>896</v>
      </c>
      <c r="AB15" s="14" t="s">
        <v>825</v>
      </c>
      <c r="AC15">
        <v>37.5</v>
      </c>
      <c r="AD15" s="14" t="s">
        <v>896</v>
      </c>
      <c r="AE15" s="14" t="s">
        <v>825</v>
      </c>
      <c r="AF15">
        <v>41.666666666666671</v>
      </c>
      <c r="AG15" s="14" t="s">
        <v>896</v>
      </c>
      <c r="AH15" s="14" t="s">
        <v>825</v>
      </c>
      <c r="AI15">
        <v>45.833333333333336</v>
      </c>
      <c r="AJ15" s="14" t="s">
        <v>896</v>
      </c>
      <c r="AK15" s="14" t="s">
        <v>825</v>
      </c>
      <c r="AL15">
        <v>47.916666666666671</v>
      </c>
      <c r="AM15" s="14" t="s">
        <v>896</v>
      </c>
      <c r="AN15" s="14" t="s">
        <v>825</v>
      </c>
      <c r="AO15">
        <v>45.833333333333336</v>
      </c>
      <c r="AP15" s="14" t="s">
        <v>896</v>
      </c>
      <c r="AQ15" s="14" t="s">
        <v>825</v>
      </c>
      <c r="AR15">
        <v>50</v>
      </c>
      <c r="AS15" s="14" t="s">
        <v>896</v>
      </c>
      <c r="AT15" s="14" t="s">
        <v>825</v>
      </c>
      <c r="AU15">
        <v>52.083333333333336</v>
      </c>
      <c r="AV15" s="14" t="s">
        <v>896</v>
      </c>
      <c r="AW15" s="14" t="s">
        <v>825</v>
      </c>
      <c r="AX15">
        <v>54.166666666666671</v>
      </c>
      <c r="AY15" s="14" t="s">
        <v>896</v>
      </c>
      <c r="AZ15" s="14" t="s">
        <v>825</v>
      </c>
      <c r="BA15">
        <v>58.333333333333336</v>
      </c>
      <c r="BB15" s="14" t="s">
        <v>896</v>
      </c>
      <c r="BC15" s="14" t="s">
        <v>825</v>
      </c>
      <c r="BD15">
        <v>54.166666666666671</v>
      </c>
      <c r="BE15" s="14" t="s">
        <v>896</v>
      </c>
      <c r="BF15" s="14" t="s">
        <v>825</v>
      </c>
      <c r="BG15" t="str">
        <f t="shared" si="1"/>
        <v xml:space="preserve">INSERT INTO SC_SystemeProduits(RefDimension,NomSysteme,typePresta,ligne,Quantite,formule,cte1,DateModif) values (1,'FV7','MOA',11,null,'4*CTE1/1.92','PERIMETRE',now());
</v>
      </c>
      <c r="BH15"/>
      <c r="BI15"/>
      <c r="BJ15" t="str">
        <f t="shared" si="5"/>
        <v xml:space="preserve">INSERT INTO SC_SystemeProduits(RefDimension,NomSysteme,typePresta,ligne,Quantite,formule,cte1,DateModif) values (2,'FV7','MOA',11,null,'4*CTE1/1.92','PERIMETRE',now());
</v>
      </c>
      <c r="BK15"/>
      <c r="BL15"/>
      <c r="BM15" t="str">
        <f t="shared" si="6"/>
        <v xml:space="preserve">INSERT INTO SC_SystemeProduits(RefDimension,NomSysteme,typePresta,ligne,Quantite,formule,cte1,DateModif) values (3,'FV7','MOA',11,null,'4*CTE1/1.92','PERIMETRE',now());
</v>
      </c>
      <c r="BP15" t="str">
        <f t="shared" si="7"/>
        <v xml:space="preserve">INSERT INTO SC_SystemeProduits(RefDimension,NomSysteme,typePresta,ligne,Quantite,formule,cte1,DateModif) values (4,'FV7','MOA',11,null,'4*CTE1/1.92','PERIMETRE',now());
</v>
      </c>
      <c r="BS15" t="str">
        <f t="shared" si="8"/>
        <v xml:space="preserve">INSERT INTO SC_SystemeProduits(RefDimension,NomSysteme,typePresta,ligne,Quantite,formule,cte1,DateModif) values (5,'FV7','MOA',11,null,'4*CTE1/1.92','PERIMETRE',now());
</v>
      </c>
      <c r="BV15" t="str">
        <f t="shared" si="9"/>
        <v xml:space="preserve">INSERT INTO SC_SystemeProduits(RefDimension,NomSysteme,typePresta,ligne,Quantite,formule,cte1,DateModif) values (6,'FV7','MOA',11,null,'4*CTE1/1.92','PERIMETRE',now());
</v>
      </c>
      <c r="BY15" t="str">
        <f t="shared" si="10"/>
        <v xml:space="preserve">INSERT INTO SC_SystemeProduits(RefDimension,NomSysteme,typePresta,ligne,Quantite,formule,cte1,DateModif) values (7,'FV7','MOA',11,null,'4*CTE1/1.92','PERIMETRE',now());
</v>
      </c>
      <c r="CB15" t="str">
        <f t="shared" si="11"/>
        <v xml:space="preserve">INSERT INTO SC_SystemeProduits(RefDimension,NomSysteme,typePresta,ligne,Quantite,formule,cte1,DateModif) values (8,'FV7','MOA',11,null,'4*CTE1/1.92','PERIMETRE',now());
</v>
      </c>
      <c r="CE15" t="str">
        <f t="shared" si="12"/>
        <v xml:space="preserve">INSERT INTO SC_SystemeProduits(RefDimension,NomSysteme,typePresta,ligne,Quantite,formule,cte1,DateModif) values (9,'FV7','MOA',11,null,'4*CTE1/1.92','PERIMETRE',now());
</v>
      </c>
      <c r="CH15" t="str">
        <f t="shared" si="13"/>
        <v xml:space="preserve">INSERT INTO SC_SystemeProduits(RefDimension,NomSysteme,typePresta,ligne,Quantite,formule,cte1,DateModif) values (10,'FV7','MOA',11,null,'4*CTE1/1.92','PERIMETRE',now());
</v>
      </c>
      <c r="CK15" t="str">
        <f t="shared" si="14"/>
        <v xml:space="preserve">INSERT INTO SC_SystemeProduits(RefDimension,NomSysteme,typePresta,ligne,Quantite,formule,cte1,DateModif) values (11,'FV7','MOA',11,null,'4*CTE1/1.92','PERIMETRE',now());
</v>
      </c>
      <c r="CN15" t="str">
        <f t="shared" si="15"/>
        <v xml:space="preserve">INSERT INTO SC_SystemeProduits(RefDimension,NomSysteme,typePresta,ligne,Quantite,formule,cte1,DateModif) values (12,'FV7','MOA',11,null,'4*CTE1/1.92','PERIMETRE',now());
</v>
      </c>
      <c r="CQ15" t="str">
        <f t="shared" si="16"/>
        <v xml:space="preserve">INSERT INTO SC_SystemeProduits(RefDimension,NomSysteme,typePresta,ligne,Quantite,formule,cte1,DateModif) values (13,'FV7','MOA',11,null,'4*CTE1/1.92','PERIMETRE',now());
</v>
      </c>
      <c r="CT15" t="str">
        <f t="shared" si="17"/>
        <v xml:space="preserve">INSERT INTO SC_SystemeProduits(RefDimension,NomSysteme,typePresta,ligne,Quantite,formule,cte1,DateModif) values (14,'FV7','MOA',11,null,'4*CTE1/1.92','PERIMETRE',now());
</v>
      </c>
      <c r="CW15" t="str">
        <f t="shared" si="18"/>
        <v xml:space="preserve">INSERT INTO SC_SystemeProduits(RefDimension,NomSysteme,typePresta,ligne,Quantite,formule,cte1,DateModif) values (15,'FV7','MOA',11,null,'4*CTE1/1.92','PERIMETRE',now());
</v>
      </c>
      <c r="CZ15" t="str">
        <f t="shared" si="2"/>
        <v xml:space="preserve">INSERT INTO SC_SystemeProduits(RefDimension,NomSysteme,typePresta,ligne,Quantite,formule,cte1,DateModif) values (16,'FV7','MOA',11,null,'4*CTE1/1.92','PERIMETRE',now());
</v>
      </c>
      <c r="DC15" t="str">
        <f t="shared" si="3"/>
        <v xml:space="preserve">INSERT INTO SC_SystemeProduits(RefDimension,NomSysteme,typePresta,ligne,Quantite,formule,cte1,DateModif) values (17,'FV7','MOA',11,null,'4*CTE1/1.92','PERIMETRE',now());
</v>
      </c>
      <c r="DF15" t="str">
        <f t="shared" si="4"/>
        <v xml:space="preserve">INSERT INTO SC_SystemeProduits(RefDimension,NomSysteme,typePresta,ligne,Quantite,formule,cte1,DateModif) values (18,'FV7','MOA',11,null,'4*CTE1/1.92','PERIMETRE',now());
</v>
      </c>
    </row>
    <row r="16" spans="1:112" x14ac:dyDescent="0.3">
      <c r="BG16" t="str">
        <f t="shared" si="1"/>
        <v/>
      </c>
      <c r="BH16"/>
      <c r="BI16"/>
      <c r="BJ16" t="str">
        <f t="shared" si="5"/>
        <v/>
      </c>
      <c r="BK16"/>
      <c r="BL16"/>
      <c r="BM16" t="str">
        <f t="shared" si="6"/>
        <v/>
      </c>
      <c r="BP16" t="str">
        <f t="shared" si="7"/>
        <v/>
      </c>
      <c r="BS16" t="str">
        <f t="shared" si="8"/>
        <v/>
      </c>
      <c r="BV16" t="str">
        <f t="shared" si="9"/>
        <v/>
      </c>
      <c r="BY16" t="str">
        <f t="shared" si="10"/>
        <v/>
      </c>
      <c r="CB16" t="str">
        <f t="shared" si="11"/>
        <v/>
      </c>
      <c r="CE16" t="str">
        <f t="shared" si="12"/>
        <v/>
      </c>
      <c r="CH16" t="str">
        <f t="shared" si="13"/>
        <v/>
      </c>
      <c r="CK16" t="str">
        <f t="shared" si="14"/>
        <v/>
      </c>
      <c r="CN16" t="str">
        <f t="shared" si="15"/>
        <v/>
      </c>
      <c r="CQ16" t="str">
        <f t="shared" si="16"/>
        <v/>
      </c>
      <c r="CT16" t="str">
        <f t="shared" si="17"/>
        <v/>
      </c>
      <c r="CW16" t="str">
        <f t="shared" si="18"/>
        <v/>
      </c>
      <c r="CZ16" t="str">
        <f t="shared" si="2"/>
        <v/>
      </c>
      <c r="DC16" t="str">
        <f t="shared" si="3"/>
        <v/>
      </c>
      <c r="DF16" t="str">
        <f t="shared" si="4"/>
        <v/>
      </c>
    </row>
    <row r="17" spans="1:110" x14ac:dyDescent="0.3">
      <c r="BG17" t="str">
        <f t="shared" si="1"/>
        <v/>
      </c>
      <c r="BH17"/>
      <c r="BI17"/>
      <c r="BJ17" t="str">
        <f t="shared" si="5"/>
        <v/>
      </c>
      <c r="BK17"/>
      <c r="BL17"/>
      <c r="BM17" t="str">
        <f t="shared" si="6"/>
        <v/>
      </c>
      <c r="BP17" t="str">
        <f t="shared" si="7"/>
        <v/>
      </c>
      <c r="BS17" t="str">
        <f t="shared" si="8"/>
        <v/>
      </c>
      <c r="BV17" t="str">
        <f t="shared" si="9"/>
        <v/>
      </c>
      <c r="BY17" t="str">
        <f t="shared" si="10"/>
        <v/>
      </c>
      <c r="CB17" t="str">
        <f t="shared" si="11"/>
        <v/>
      </c>
      <c r="CE17" t="str">
        <f t="shared" si="12"/>
        <v/>
      </c>
      <c r="CH17" t="str">
        <f t="shared" si="13"/>
        <v/>
      </c>
      <c r="CK17" t="str">
        <f t="shared" si="14"/>
        <v/>
      </c>
      <c r="CN17" t="str">
        <f t="shared" si="15"/>
        <v/>
      </c>
      <c r="CQ17" t="str">
        <f t="shared" si="16"/>
        <v/>
      </c>
      <c r="CT17" t="str">
        <f t="shared" si="17"/>
        <v/>
      </c>
      <c r="CW17" t="str">
        <f t="shared" si="18"/>
        <v/>
      </c>
      <c r="CZ17" t="str">
        <f t="shared" si="2"/>
        <v/>
      </c>
      <c r="DC17" t="str">
        <f t="shared" si="3"/>
        <v/>
      </c>
      <c r="DF17" t="str">
        <f t="shared" si="4"/>
        <v/>
      </c>
    </row>
    <row r="18" spans="1:110" x14ac:dyDescent="0.3">
      <c r="A18" s="12">
        <f>VLOOKUP($C18,[1]CHANTIER!$A$2:$K$291,11,0)</f>
        <v>37</v>
      </c>
      <c r="B18" t="s">
        <v>332</v>
      </c>
      <c r="C18" t="s">
        <v>159</v>
      </c>
      <c r="D18" t="s">
        <v>47</v>
      </c>
      <c r="E18">
        <v>9.02</v>
      </c>
      <c r="F18" s="14" t="s">
        <v>837</v>
      </c>
      <c r="G18" s="14" t="s">
        <v>825</v>
      </c>
      <c r="H18">
        <v>11</v>
      </c>
      <c r="I18" s="14" t="s">
        <v>837</v>
      </c>
      <c r="J18" s="14" t="s">
        <v>825</v>
      </c>
      <c r="K18">
        <v>13.200000000000001</v>
      </c>
      <c r="L18" s="14" t="s">
        <v>837</v>
      </c>
      <c r="M18" s="14" t="s">
        <v>825</v>
      </c>
      <c r="N18">
        <v>14.3</v>
      </c>
      <c r="O18" s="14" t="s">
        <v>837</v>
      </c>
      <c r="P18" s="14" t="s">
        <v>825</v>
      </c>
      <c r="Q18">
        <v>15.400000000000002</v>
      </c>
      <c r="R18" s="14" t="s">
        <v>837</v>
      </c>
      <c r="S18" s="14" t="s">
        <v>825</v>
      </c>
      <c r="T18">
        <v>16.5</v>
      </c>
      <c r="U18" s="14" t="s">
        <v>837</v>
      </c>
      <c r="V18" s="14" t="s">
        <v>825</v>
      </c>
      <c r="W18">
        <v>17.600000000000001</v>
      </c>
      <c r="X18" s="14" t="s">
        <v>837</v>
      </c>
      <c r="Y18" s="14" t="s">
        <v>825</v>
      </c>
      <c r="Z18">
        <v>18.700000000000003</v>
      </c>
      <c r="AA18" s="14" t="s">
        <v>837</v>
      </c>
      <c r="AB18" s="14" t="s">
        <v>825</v>
      </c>
      <c r="AC18">
        <v>19.8</v>
      </c>
      <c r="AD18" s="14" t="s">
        <v>837</v>
      </c>
      <c r="AE18" s="14" t="s">
        <v>825</v>
      </c>
      <c r="AF18">
        <v>22</v>
      </c>
      <c r="AG18" s="14" t="s">
        <v>837</v>
      </c>
      <c r="AH18" s="14" t="s">
        <v>825</v>
      </c>
      <c r="AI18">
        <v>24.200000000000003</v>
      </c>
      <c r="AJ18" s="14" t="s">
        <v>837</v>
      </c>
      <c r="AK18" s="14" t="s">
        <v>825</v>
      </c>
      <c r="AL18">
        <v>25.3</v>
      </c>
      <c r="AM18" s="14" t="s">
        <v>837</v>
      </c>
      <c r="AN18" s="14" t="s">
        <v>825</v>
      </c>
      <c r="AO18">
        <v>24.200000000000003</v>
      </c>
      <c r="AP18" s="14" t="s">
        <v>837</v>
      </c>
      <c r="AQ18" s="14" t="s">
        <v>825</v>
      </c>
      <c r="AR18">
        <v>26.400000000000002</v>
      </c>
      <c r="AS18" s="14" t="s">
        <v>837</v>
      </c>
      <c r="AT18" s="14" t="s">
        <v>825</v>
      </c>
      <c r="AU18">
        <v>27.500000000000004</v>
      </c>
      <c r="AV18" s="14" t="s">
        <v>837</v>
      </c>
      <c r="AW18" s="14" t="s">
        <v>825</v>
      </c>
      <c r="AX18">
        <v>28.6</v>
      </c>
      <c r="AY18" s="14" t="s">
        <v>837</v>
      </c>
      <c r="AZ18" s="14" t="s">
        <v>825</v>
      </c>
      <c r="BA18">
        <v>30.800000000000004</v>
      </c>
      <c r="BB18" s="14" t="s">
        <v>837</v>
      </c>
      <c r="BC18" s="14" t="s">
        <v>825</v>
      </c>
      <c r="BD18">
        <v>28.6</v>
      </c>
      <c r="BE18" s="14" t="s">
        <v>837</v>
      </c>
      <c r="BF18" s="14" t="s">
        <v>825</v>
      </c>
      <c r="BG18" t="str">
        <f t="shared" si="1"/>
        <v xml:space="preserve">INSERT INTO SC_SystemeProduits(RefDimension,NomSysteme,typePresta,ligne,Quantite,formule,cte1,DateModif) values (1,'FV7','MOC',37,null,'1.1*CTE1','PERIMETRE',now());
</v>
      </c>
      <c r="BH18"/>
      <c r="BI18"/>
      <c r="BJ18" t="str">
        <f t="shared" si="5"/>
        <v xml:space="preserve">INSERT INTO SC_SystemeProduits(RefDimension,NomSysteme,typePresta,ligne,Quantite,formule,cte1,DateModif) values (2,'FV7','MOC',37,null,'1.1*CTE1','PERIMETRE',now());
</v>
      </c>
      <c r="BK18"/>
      <c r="BL18"/>
      <c r="BM18" t="str">
        <f t="shared" si="6"/>
        <v xml:space="preserve">INSERT INTO SC_SystemeProduits(RefDimension,NomSysteme,typePresta,ligne,Quantite,formule,cte1,DateModif) values (3,'FV7','MOC',37,null,'1.1*CTE1','PERIMETRE',now());
</v>
      </c>
      <c r="BP18" t="str">
        <f t="shared" si="7"/>
        <v xml:space="preserve">INSERT INTO SC_SystemeProduits(RefDimension,NomSysteme,typePresta,ligne,Quantite,formule,cte1,DateModif) values (4,'FV7','MOC',37,null,'1.1*CTE1','PERIMETRE',now());
</v>
      </c>
      <c r="BS18" t="str">
        <f t="shared" si="8"/>
        <v xml:space="preserve">INSERT INTO SC_SystemeProduits(RefDimension,NomSysteme,typePresta,ligne,Quantite,formule,cte1,DateModif) values (5,'FV7','MOC',37,null,'1.1*CTE1','PERIMETRE',now());
</v>
      </c>
      <c r="BV18" t="str">
        <f t="shared" si="9"/>
        <v xml:space="preserve">INSERT INTO SC_SystemeProduits(RefDimension,NomSysteme,typePresta,ligne,Quantite,formule,cte1,DateModif) values (6,'FV7','MOC',37,null,'1.1*CTE1','PERIMETRE',now());
</v>
      </c>
      <c r="BY18" t="str">
        <f t="shared" si="10"/>
        <v xml:space="preserve">INSERT INTO SC_SystemeProduits(RefDimension,NomSysteme,typePresta,ligne,Quantite,formule,cte1,DateModif) values (7,'FV7','MOC',37,null,'1.1*CTE1','PERIMETRE',now());
</v>
      </c>
      <c r="CB18" t="str">
        <f t="shared" si="11"/>
        <v xml:space="preserve">INSERT INTO SC_SystemeProduits(RefDimension,NomSysteme,typePresta,ligne,Quantite,formule,cte1,DateModif) values (8,'FV7','MOC',37,null,'1.1*CTE1','PERIMETRE',now());
</v>
      </c>
      <c r="CE18" t="str">
        <f t="shared" si="12"/>
        <v xml:space="preserve">INSERT INTO SC_SystemeProduits(RefDimension,NomSysteme,typePresta,ligne,Quantite,formule,cte1,DateModif) values (9,'FV7','MOC',37,null,'1.1*CTE1','PERIMETRE',now());
</v>
      </c>
      <c r="CH18" t="str">
        <f t="shared" si="13"/>
        <v xml:space="preserve">INSERT INTO SC_SystemeProduits(RefDimension,NomSysteme,typePresta,ligne,Quantite,formule,cte1,DateModif) values (10,'FV7','MOC',37,null,'1.1*CTE1','PERIMETRE',now());
</v>
      </c>
      <c r="CK18" t="str">
        <f t="shared" si="14"/>
        <v xml:space="preserve">INSERT INTO SC_SystemeProduits(RefDimension,NomSysteme,typePresta,ligne,Quantite,formule,cte1,DateModif) values (11,'FV7','MOC',37,null,'1.1*CTE1','PERIMETRE',now());
</v>
      </c>
      <c r="CN18" t="str">
        <f t="shared" si="15"/>
        <v xml:space="preserve">INSERT INTO SC_SystemeProduits(RefDimension,NomSysteme,typePresta,ligne,Quantite,formule,cte1,DateModif) values (12,'FV7','MOC',37,null,'1.1*CTE1','PERIMETRE',now());
</v>
      </c>
      <c r="CQ18" t="str">
        <f t="shared" si="16"/>
        <v xml:space="preserve">INSERT INTO SC_SystemeProduits(RefDimension,NomSysteme,typePresta,ligne,Quantite,formule,cte1,DateModif) values (13,'FV7','MOC',37,null,'1.1*CTE1','PERIMETRE',now());
</v>
      </c>
      <c r="CT18" t="str">
        <f t="shared" si="17"/>
        <v xml:space="preserve">INSERT INTO SC_SystemeProduits(RefDimension,NomSysteme,typePresta,ligne,Quantite,formule,cte1,DateModif) values (14,'FV7','MOC',37,null,'1.1*CTE1','PERIMETRE',now());
</v>
      </c>
      <c r="CW18" t="str">
        <f t="shared" si="18"/>
        <v xml:space="preserve">INSERT INTO SC_SystemeProduits(RefDimension,NomSysteme,typePresta,ligne,Quantite,formule,cte1,DateModif) values (15,'FV7','MOC',37,null,'1.1*CTE1','PERIMETRE',now());
</v>
      </c>
      <c r="CZ18" t="str">
        <f t="shared" si="2"/>
        <v xml:space="preserve">INSERT INTO SC_SystemeProduits(RefDimension,NomSysteme,typePresta,ligne,Quantite,formule,cte1,DateModif) values (16,'FV7','MOC',37,null,'1.1*CTE1','PERIMETRE',now());
</v>
      </c>
      <c r="DC18" t="str">
        <f t="shared" si="3"/>
        <v xml:space="preserve">INSERT INTO SC_SystemeProduits(RefDimension,NomSysteme,typePresta,ligne,Quantite,formule,cte1,DateModif) values (17,'FV7','MOC',37,null,'1.1*CTE1','PERIMETRE',now());
</v>
      </c>
      <c r="DF18" t="str">
        <f t="shared" si="4"/>
        <v xml:space="preserve">INSERT INTO SC_SystemeProduits(RefDimension,NomSysteme,typePresta,ligne,Quantite,formule,cte1,DateModif) values (18,'FV7','MOC',37,null,'1.1*CTE1','PERIMETRE',now());
</v>
      </c>
    </row>
    <row r="19" spans="1:110" x14ac:dyDescent="0.3">
      <c r="A19" s="12">
        <f>VLOOKUP($C19,[1]CHANTIER!$A$2:$K$291,11,0)</f>
        <v>39</v>
      </c>
      <c r="B19" t="s">
        <v>332</v>
      </c>
      <c r="C19" t="s">
        <v>161</v>
      </c>
      <c r="D19" t="s">
        <v>47</v>
      </c>
      <c r="E19">
        <v>1</v>
      </c>
      <c r="H19">
        <v>1</v>
      </c>
      <c r="K19">
        <v>1</v>
      </c>
      <c r="N19">
        <v>1</v>
      </c>
      <c r="Q19">
        <v>1</v>
      </c>
      <c r="T19">
        <v>1</v>
      </c>
      <c r="W19">
        <v>1</v>
      </c>
      <c r="Z19">
        <v>1</v>
      </c>
      <c r="AC19">
        <v>1</v>
      </c>
      <c r="AF19">
        <v>1</v>
      </c>
      <c r="AI19">
        <v>1</v>
      </c>
      <c r="AL19">
        <v>1</v>
      </c>
      <c r="AO19">
        <v>1</v>
      </c>
      <c r="AR19">
        <v>1</v>
      </c>
      <c r="AU19">
        <v>1</v>
      </c>
      <c r="AX19">
        <v>1</v>
      </c>
      <c r="BA19">
        <v>1</v>
      </c>
      <c r="BD19">
        <v>1</v>
      </c>
      <c r="BG19" t="str">
        <f t="shared" si="1"/>
        <v xml:space="preserve">INSERT INTO SC_SystemeProduits(RefDimension,NomSysteme,typePresta,ligne,Quantite,formule,cte1,DateModif) values (1,'FV7','MOC',39,1,null,null,now());
</v>
      </c>
      <c r="BH19"/>
      <c r="BI19"/>
      <c r="BJ19" t="str">
        <f t="shared" si="5"/>
        <v xml:space="preserve">INSERT INTO SC_SystemeProduits(RefDimension,NomSysteme,typePresta,ligne,Quantite,formule,cte1,DateModif) values (2,'FV7','MOC',39,1,null,null,now());
</v>
      </c>
      <c r="BK19"/>
      <c r="BL19"/>
      <c r="BM19" t="str">
        <f t="shared" si="6"/>
        <v xml:space="preserve">INSERT INTO SC_SystemeProduits(RefDimension,NomSysteme,typePresta,ligne,Quantite,formule,cte1,DateModif) values (3,'FV7','MOC',39,1,null,null,now());
</v>
      </c>
      <c r="BP19" t="str">
        <f t="shared" si="7"/>
        <v xml:space="preserve">INSERT INTO SC_SystemeProduits(RefDimension,NomSysteme,typePresta,ligne,Quantite,formule,cte1,DateModif) values (4,'FV7','MOC',39,1,null,null,now());
</v>
      </c>
      <c r="BS19" t="str">
        <f t="shared" si="8"/>
        <v xml:space="preserve">INSERT INTO SC_SystemeProduits(RefDimension,NomSysteme,typePresta,ligne,Quantite,formule,cte1,DateModif) values (5,'FV7','MOC',39,1,null,null,now());
</v>
      </c>
      <c r="BV19" t="str">
        <f t="shared" si="9"/>
        <v xml:space="preserve">INSERT INTO SC_SystemeProduits(RefDimension,NomSysteme,typePresta,ligne,Quantite,formule,cte1,DateModif) values (6,'FV7','MOC',39,1,null,null,now());
</v>
      </c>
      <c r="BY19" t="str">
        <f t="shared" si="10"/>
        <v xml:space="preserve">INSERT INTO SC_SystemeProduits(RefDimension,NomSysteme,typePresta,ligne,Quantite,formule,cte1,DateModif) values (7,'FV7','MOC',39,1,null,null,now());
</v>
      </c>
      <c r="CB19" t="str">
        <f t="shared" si="11"/>
        <v xml:space="preserve">INSERT INTO SC_SystemeProduits(RefDimension,NomSysteme,typePresta,ligne,Quantite,formule,cte1,DateModif) values (8,'FV7','MOC',39,1,null,null,now());
</v>
      </c>
      <c r="CE19" t="str">
        <f t="shared" si="12"/>
        <v xml:space="preserve">INSERT INTO SC_SystemeProduits(RefDimension,NomSysteme,typePresta,ligne,Quantite,formule,cte1,DateModif) values (9,'FV7','MOC',39,1,null,null,now());
</v>
      </c>
      <c r="CH19" t="str">
        <f t="shared" si="13"/>
        <v xml:space="preserve">INSERT INTO SC_SystemeProduits(RefDimension,NomSysteme,typePresta,ligne,Quantite,formule,cte1,DateModif) values (10,'FV7','MOC',39,1,null,null,now());
</v>
      </c>
      <c r="CK19" t="str">
        <f t="shared" si="14"/>
        <v xml:space="preserve">INSERT INTO SC_SystemeProduits(RefDimension,NomSysteme,typePresta,ligne,Quantite,formule,cte1,DateModif) values (11,'FV7','MOC',39,1,null,null,now());
</v>
      </c>
      <c r="CN19" t="str">
        <f t="shared" si="15"/>
        <v xml:space="preserve">INSERT INTO SC_SystemeProduits(RefDimension,NomSysteme,typePresta,ligne,Quantite,formule,cte1,DateModif) values (12,'FV7','MOC',39,1,null,null,now());
</v>
      </c>
      <c r="CQ19" t="str">
        <f t="shared" si="16"/>
        <v xml:space="preserve">INSERT INTO SC_SystemeProduits(RefDimension,NomSysteme,typePresta,ligne,Quantite,formule,cte1,DateModif) values (13,'FV7','MOC',39,1,null,null,now());
</v>
      </c>
      <c r="CT19" t="str">
        <f t="shared" si="17"/>
        <v xml:space="preserve">INSERT INTO SC_SystemeProduits(RefDimension,NomSysteme,typePresta,ligne,Quantite,formule,cte1,DateModif) values (14,'FV7','MOC',39,1,null,null,now());
</v>
      </c>
      <c r="CW19" t="str">
        <f t="shared" si="18"/>
        <v xml:space="preserve">INSERT INTO SC_SystemeProduits(RefDimension,NomSysteme,typePresta,ligne,Quantite,formule,cte1,DateModif) values (15,'FV7','MOC',39,1,null,null,now());
</v>
      </c>
      <c r="CZ19" t="str">
        <f t="shared" si="2"/>
        <v xml:space="preserve">INSERT INTO SC_SystemeProduits(RefDimension,NomSysteme,typePresta,ligne,Quantite,formule,cte1,DateModif) values (16,'FV7','MOC',39,1,null,null,now());
</v>
      </c>
      <c r="DC19" t="str">
        <f t="shared" si="3"/>
        <v xml:space="preserve">INSERT INTO SC_SystemeProduits(RefDimension,NomSysteme,typePresta,ligne,Quantite,formule,cte1,DateModif) values (17,'FV7','MOC',39,1,null,null,now());
</v>
      </c>
      <c r="DF19" t="str">
        <f t="shared" si="4"/>
        <v xml:space="preserve">INSERT INTO SC_SystemeProduits(RefDimension,NomSysteme,typePresta,ligne,Quantite,formule,cte1,DateModif) values (18,'FV7','MOC',39,1,null,null,now());
</v>
      </c>
    </row>
    <row r="20" spans="1:110" x14ac:dyDescent="0.3">
      <c r="A20" s="12">
        <f>VLOOKUP($C20,[1]CHANTIER!$A$2:$K$291,11,0)</f>
        <v>44</v>
      </c>
      <c r="B20" t="s">
        <v>332</v>
      </c>
      <c r="C20" t="s">
        <v>171</v>
      </c>
      <c r="D20" t="s">
        <v>8</v>
      </c>
      <c r="E20">
        <v>4</v>
      </c>
      <c r="H20">
        <v>4</v>
      </c>
      <c r="K20">
        <v>4</v>
      </c>
      <c r="N20">
        <v>4</v>
      </c>
      <c r="Q20">
        <v>4</v>
      </c>
      <c r="T20">
        <v>4</v>
      </c>
      <c r="W20">
        <v>4</v>
      </c>
      <c r="Z20">
        <v>4</v>
      </c>
      <c r="AC20">
        <v>4</v>
      </c>
      <c r="AF20">
        <v>4</v>
      </c>
      <c r="AI20">
        <v>4</v>
      </c>
      <c r="AL20">
        <v>4</v>
      </c>
      <c r="AO20">
        <v>4</v>
      </c>
      <c r="AR20">
        <v>4</v>
      </c>
      <c r="AU20">
        <v>4</v>
      </c>
      <c r="AX20">
        <v>4</v>
      </c>
      <c r="BA20">
        <v>4</v>
      </c>
      <c r="BD20">
        <v>4</v>
      </c>
      <c r="BG20" t="str">
        <f t="shared" si="1"/>
        <v xml:space="preserve">INSERT INTO SC_SystemeProduits(RefDimension,NomSysteme,typePresta,ligne,Quantite,formule,cte1,DateModif) values (1,'FV7','MOC',44,4,null,null,now());
</v>
      </c>
      <c r="BH20"/>
      <c r="BI20"/>
      <c r="BJ20" t="str">
        <f t="shared" si="5"/>
        <v xml:space="preserve">INSERT INTO SC_SystemeProduits(RefDimension,NomSysteme,typePresta,ligne,Quantite,formule,cte1,DateModif) values (2,'FV7','MOC',44,4,null,null,now());
</v>
      </c>
      <c r="BK20"/>
      <c r="BL20"/>
      <c r="BM20" t="str">
        <f t="shared" si="6"/>
        <v xml:space="preserve">INSERT INTO SC_SystemeProduits(RefDimension,NomSysteme,typePresta,ligne,Quantite,formule,cte1,DateModif) values (3,'FV7','MOC',44,4,null,null,now());
</v>
      </c>
      <c r="BP20" t="str">
        <f t="shared" si="7"/>
        <v xml:space="preserve">INSERT INTO SC_SystemeProduits(RefDimension,NomSysteme,typePresta,ligne,Quantite,formule,cte1,DateModif) values (4,'FV7','MOC',44,4,null,null,now());
</v>
      </c>
      <c r="BS20" t="str">
        <f t="shared" si="8"/>
        <v xml:space="preserve">INSERT INTO SC_SystemeProduits(RefDimension,NomSysteme,typePresta,ligne,Quantite,formule,cte1,DateModif) values (5,'FV7','MOC',44,4,null,null,now());
</v>
      </c>
      <c r="BV20" t="str">
        <f t="shared" si="9"/>
        <v xml:space="preserve">INSERT INTO SC_SystemeProduits(RefDimension,NomSysteme,typePresta,ligne,Quantite,formule,cte1,DateModif) values (6,'FV7','MOC',44,4,null,null,now());
</v>
      </c>
      <c r="BY20" t="str">
        <f t="shared" si="10"/>
        <v xml:space="preserve">INSERT INTO SC_SystemeProduits(RefDimension,NomSysteme,typePresta,ligne,Quantite,formule,cte1,DateModif) values (7,'FV7','MOC',44,4,null,null,now());
</v>
      </c>
      <c r="CB20" t="str">
        <f t="shared" si="11"/>
        <v xml:space="preserve">INSERT INTO SC_SystemeProduits(RefDimension,NomSysteme,typePresta,ligne,Quantite,formule,cte1,DateModif) values (8,'FV7','MOC',44,4,null,null,now());
</v>
      </c>
      <c r="CE20" t="str">
        <f t="shared" si="12"/>
        <v xml:space="preserve">INSERT INTO SC_SystemeProduits(RefDimension,NomSysteme,typePresta,ligne,Quantite,formule,cte1,DateModif) values (9,'FV7','MOC',44,4,null,null,now());
</v>
      </c>
      <c r="CH20" t="str">
        <f t="shared" si="13"/>
        <v xml:space="preserve">INSERT INTO SC_SystemeProduits(RefDimension,NomSysteme,typePresta,ligne,Quantite,formule,cte1,DateModif) values (10,'FV7','MOC',44,4,null,null,now());
</v>
      </c>
      <c r="CK20" t="str">
        <f t="shared" si="14"/>
        <v xml:space="preserve">INSERT INTO SC_SystemeProduits(RefDimension,NomSysteme,typePresta,ligne,Quantite,formule,cte1,DateModif) values (11,'FV7','MOC',44,4,null,null,now());
</v>
      </c>
      <c r="CN20" t="str">
        <f t="shared" si="15"/>
        <v xml:space="preserve">INSERT INTO SC_SystemeProduits(RefDimension,NomSysteme,typePresta,ligne,Quantite,formule,cte1,DateModif) values (12,'FV7','MOC',44,4,null,null,now());
</v>
      </c>
      <c r="CQ20" t="str">
        <f t="shared" si="16"/>
        <v xml:space="preserve">INSERT INTO SC_SystemeProduits(RefDimension,NomSysteme,typePresta,ligne,Quantite,formule,cte1,DateModif) values (13,'FV7','MOC',44,4,null,null,now());
</v>
      </c>
      <c r="CT20" t="str">
        <f t="shared" si="17"/>
        <v xml:space="preserve">INSERT INTO SC_SystemeProduits(RefDimension,NomSysteme,typePresta,ligne,Quantite,formule,cte1,DateModif) values (14,'FV7','MOC',44,4,null,null,now());
</v>
      </c>
      <c r="CW20" t="str">
        <f t="shared" si="18"/>
        <v xml:space="preserve">INSERT INTO SC_SystemeProduits(RefDimension,NomSysteme,typePresta,ligne,Quantite,formule,cte1,DateModif) values (15,'FV7','MOC',44,4,null,null,now());
</v>
      </c>
      <c r="CZ20" t="str">
        <f t="shared" si="2"/>
        <v xml:space="preserve">INSERT INTO SC_SystemeProduits(RefDimension,NomSysteme,typePresta,ligne,Quantite,formule,cte1,DateModif) values (16,'FV7','MOC',44,4,null,null,now());
</v>
      </c>
      <c r="DC20" t="str">
        <f t="shared" si="3"/>
        <v xml:space="preserve">INSERT INTO SC_SystemeProduits(RefDimension,NomSysteme,typePresta,ligne,Quantite,formule,cte1,DateModif) values (17,'FV7','MOC',44,4,null,null,now());
</v>
      </c>
      <c r="DF20" t="str">
        <f t="shared" si="4"/>
        <v xml:space="preserve">INSERT INTO SC_SystemeProduits(RefDimension,NomSysteme,typePresta,ligne,Quantite,formule,cte1,DateModif) values (18,'FV7','MOC',44,4,null,null,now());
</v>
      </c>
    </row>
    <row r="21" spans="1:110" x14ac:dyDescent="0.3">
      <c r="A21" s="12">
        <f>VLOOKUP($C21,[1]CHANTIER!$A$2:$K$291,11,0)</f>
        <v>46</v>
      </c>
      <c r="B21" t="s">
        <v>332</v>
      </c>
      <c r="C21" t="s">
        <v>175</v>
      </c>
      <c r="D21" t="s">
        <v>47</v>
      </c>
      <c r="E21">
        <v>8.1999999999999993</v>
      </c>
      <c r="F21" s="14" t="s">
        <v>882</v>
      </c>
      <c r="G21" s="14" t="s">
        <v>825</v>
      </c>
      <c r="H21">
        <v>10</v>
      </c>
      <c r="I21" s="14" t="s">
        <v>882</v>
      </c>
      <c r="J21" s="14" t="s">
        <v>825</v>
      </c>
      <c r="K21">
        <v>12</v>
      </c>
      <c r="L21" s="14" t="s">
        <v>882</v>
      </c>
      <c r="M21" s="14" t="s">
        <v>825</v>
      </c>
      <c r="N21">
        <v>13</v>
      </c>
      <c r="O21" s="14" t="s">
        <v>882</v>
      </c>
      <c r="P21" s="14" t="s">
        <v>825</v>
      </c>
      <c r="Q21">
        <v>14</v>
      </c>
      <c r="R21" s="14" t="s">
        <v>882</v>
      </c>
      <c r="S21" s="14" t="s">
        <v>825</v>
      </c>
      <c r="T21">
        <v>15</v>
      </c>
      <c r="U21" s="14" t="s">
        <v>882</v>
      </c>
      <c r="V21" s="14" t="s">
        <v>825</v>
      </c>
      <c r="W21">
        <v>16</v>
      </c>
      <c r="X21" s="14" t="s">
        <v>882</v>
      </c>
      <c r="Y21" s="14" t="s">
        <v>825</v>
      </c>
      <c r="Z21">
        <v>17</v>
      </c>
      <c r="AA21" s="14" t="s">
        <v>882</v>
      </c>
      <c r="AB21" s="14" t="s">
        <v>825</v>
      </c>
      <c r="AC21">
        <v>18</v>
      </c>
      <c r="AD21" s="14" t="s">
        <v>882</v>
      </c>
      <c r="AE21" s="14" t="s">
        <v>825</v>
      </c>
      <c r="AF21">
        <v>20</v>
      </c>
      <c r="AG21" s="14" t="s">
        <v>882</v>
      </c>
      <c r="AH21" s="14" t="s">
        <v>825</v>
      </c>
      <c r="AI21">
        <v>22</v>
      </c>
      <c r="AJ21" s="14" t="s">
        <v>882</v>
      </c>
      <c r="AK21" s="14" t="s">
        <v>825</v>
      </c>
      <c r="AL21">
        <v>23</v>
      </c>
      <c r="AM21" s="14" t="s">
        <v>882</v>
      </c>
      <c r="AN21" s="14" t="s">
        <v>825</v>
      </c>
      <c r="AO21">
        <v>22</v>
      </c>
      <c r="AP21" s="14" t="s">
        <v>882</v>
      </c>
      <c r="AQ21" s="14" t="s">
        <v>825</v>
      </c>
      <c r="AR21">
        <v>24</v>
      </c>
      <c r="AS21" s="14" t="s">
        <v>882</v>
      </c>
      <c r="AT21" s="14" t="s">
        <v>825</v>
      </c>
      <c r="AU21">
        <v>25</v>
      </c>
      <c r="AV21" s="14" t="s">
        <v>882</v>
      </c>
      <c r="AW21" s="14" t="s">
        <v>825</v>
      </c>
      <c r="AX21">
        <v>26</v>
      </c>
      <c r="AY21" s="14" t="s">
        <v>882</v>
      </c>
      <c r="AZ21" s="14" t="s">
        <v>825</v>
      </c>
      <c r="BA21">
        <v>28</v>
      </c>
      <c r="BB21" s="14" t="s">
        <v>882</v>
      </c>
      <c r="BC21" s="14" t="s">
        <v>825</v>
      </c>
      <c r="BD21">
        <v>26</v>
      </c>
      <c r="BE21" s="14" t="s">
        <v>882</v>
      </c>
      <c r="BF21" s="14" t="s">
        <v>825</v>
      </c>
      <c r="BG21" t="str">
        <f t="shared" si="1"/>
        <v xml:space="preserve">INSERT INTO SC_SystemeProduits(RefDimension,NomSysteme,typePresta,ligne,Quantite,formule,cte1,DateModif) values (1,'FV7','MOC',46,null,'1*CTE1','PERIMETRE',now());
</v>
      </c>
      <c r="BH21"/>
      <c r="BI21"/>
      <c r="BJ21" t="str">
        <f t="shared" si="5"/>
        <v xml:space="preserve">INSERT INTO SC_SystemeProduits(RefDimension,NomSysteme,typePresta,ligne,Quantite,formule,cte1,DateModif) values (2,'FV7','MOC',46,null,'1*CTE1','PERIMETRE',now());
</v>
      </c>
      <c r="BK21"/>
      <c r="BL21"/>
      <c r="BM21" t="str">
        <f t="shared" si="6"/>
        <v xml:space="preserve">INSERT INTO SC_SystemeProduits(RefDimension,NomSysteme,typePresta,ligne,Quantite,formule,cte1,DateModif) values (3,'FV7','MOC',46,null,'1*CTE1','PERIMETRE',now());
</v>
      </c>
      <c r="BP21" t="str">
        <f t="shared" si="7"/>
        <v xml:space="preserve">INSERT INTO SC_SystemeProduits(RefDimension,NomSysteme,typePresta,ligne,Quantite,formule,cte1,DateModif) values (4,'FV7','MOC',46,null,'1*CTE1','PERIMETRE',now());
</v>
      </c>
      <c r="BS21" t="str">
        <f t="shared" si="8"/>
        <v xml:space="preserve">INSERT INTO SC_SystemeProduits(RefDimension,NomSysteme,typePresta,ligne,Quantite,formule,cte1,DateModif) values (5,'FV7','MOC',46,null,'1*CTE1','PERIMETRE',now());
</v>
      </c>
      <c r="BV21" t="str">
        <f t="shared" si="9"/>
        <v xml:space="preserve">INSERT INTO SC_SystemeProduits(RefDimension,NomSysteme,typePresta,ligne,Quantite,formule,cte1,DateModif) values (6,'FV7','MOC',46,null,'1*CTE1','PERIMETRE',now());
</v>
      </c>
      <c r="BY21" t="str">
        <f t="shared" si="10"/>
        <v xml:space="preserve">INSERT INTO SC_SystemeProduits(RefDimension,NomSysteme,typePresta,ligne,Quantite,formule,cte1,DateModif) values (7,'FV7','MOC',46,null,'1*CTE1','PERIMETRE',now());
</v>
      </c>
      <c r="CB21" t="str">
        <f t="shared" si="11"/>
        <v xml:space="preserve">INSERT INTO SC_SystemeProduits(RefDimension,NomSysteme,typePresta,ligne,Quantite,formule,cte1,DateModif) values (8,'FV7','MOC',46,null,'1*CTE1','PERIMETRE',now());
</v>
      </c>
      <c r="CE21" t="str">
        <f t="shared" si="12"/>
        <v xml:space="preserve">INSERT INTO SC_SystemeProduits(RefDimension,NomSysteme,typePresta,ligne,Quantite,formule,cte1,DateModif) values (9,'FV7','MOC',46,null,'1*CTE1','PERIMETRE',now());
</v>
      </c>
      <c r="CH21" t="str">
        <f t="shared" si="13"/>
        <v xml:space="preserve">INSERT INTO SC_SystemeProduits(RefDimension,NomSysteme,typePresta,ligne,Quantite,formule,cte1,DateModif) values (10,'FV7','MOC',46,null,'1*CTE1','PERIMETRE',now());
</v>
      </c>
      <c r="CK21" t="str">
        <f t="shared" si="14"/>
        <v xml:space="preserve">INSERT INTO SC_SystemeProduits(RefDimension,NomSysteme,typePresta,ligne,Quantite,formule,cte1,DateModif) values (11,'FV7','MOC',46,null,'1*CTE1','PERIMETRE',now());
</v>
      </c>
      <c r="CN21" t="str">
        <f t="shared" si="15"/>
        <v xml:space="preserve">INSERT INTO SC_SystemeProduits(RefDimension,NomSysteme,typePresta,ligne,Quantite,formule,cte1,DateModif) values (12,'FV7','MOC',46,null,'1*CTE1','PERIMETRE',now());
</v>
      </c>
      <c r="CQ21" t="str">
        <f t="shared" si="16"/>
        <v xml:space="preserve">INSERT INTO SC_SystemeProduits(RefDimension,NomSysteme,typePresta,ligne,Quantite,formule,cte1,DateModif) values (13,'FV7','MOC',46,null,'1*CTE1','PERIMETRE',now());
</v>
      </c>
      <c r="CT21" t="str">
        <f t="shared" si="17"/>
        <v xml:space="preserve">INSERT INTO SC_SystemeProduits(RefDimension,NomSysteme,typePresta,ligne,Quantite,formule,cte1,DateModif) values (14,'FV7','MOC',46,null,'1*CTE1','PERIMETRE',now());
</v>
      </c>
      <c r="CW21" t="str">
        <f t="shared" si="18"/>
        <v xml:space="preserve">INSERT INTO SC_SystemeProduits(RefDimension,NomSysteme,typePresta,ligne,Quantite,formule,cte1,DateModif) values (15,'FV7','MOC',46,null,'1*CTE1','PERIMETRE',now());
</v>
      </c>
      <c r="CZ21" t="str">
        <f t="shared" si="2"/>
        <v xml:space="preserve">INSERT INTO SC_SystemeProduits(RefDimension,NomSysteme,typePresta,ligne,Quantite,formule,cte1,DateModif) values (16,'FV7','MOC',46,null,'1*CTE1','PERIMETRE',now());
</v>
      </c>
      <c r="DC21" t="str">
        <f t="shared" si="3"/>
        <v xml:space="preserve">INSERT INTO SC_SystemeProduits(RefDimension,NomSysteme,typePresta,ligne,Quantite,formule,cte1,DateModif) values (17,'FV7','MOC',46,null,'1*CTE1','PERIMETRE',now());
</v>
      </c>
      <c r="DF21" t="str">
        <f t="shared" si="4"/>
        <v xml:space="preserve">INSERT INTO SC_SystemeProduits(RefDimension,NomSysteme,typePresta,ligne,Quantite,formule,cte1,DateModif) values (18,'FV7','MOC',46,null,'1*CTE1','PERIMETRE',now());
</v>
      </c>
    </row>
    <row r="22" spans="1:110" x14ac:dyDescent="0.3">
      <c r="A22" s="12">
        <f>VLOOKUP($C22,[1]CHANTIER!$A$2:$K$291,11,0)</f>
        <v>64</v>
      </c>
      <c r="B22" t="s">
        <v>332</v>
      </c>
      <c r="C22" t="s">
        <v>209</v>
      </c>
      <c r="D22" t="s">
        <v>47</v>
      </c>
      <c r="E22">
        <v>8.5</v>
      </c>
      <c r="F22" s="14" t="s">
        <v>858</v>
      </c>
      <c r="G22" s="14" t="s">
        <v>825</v>
      </c>
      <c r="H22">
        <v>10.3</v>
      </c>
      <c r="I22" s="14" t="s">
        <v>858</v>
      </c>
      <c r="J22" s="14" t="s">
        <v>825</v>
      </c>
      <c r="K22">
        <v>12.3</v>
      </c>
      <c r="L22" s="14" t="s">
        <v>858</v>
      </c>
      <c r="M22" s="14" t="s">
        <v>825</v>
      </c>
      <c r="N22">
        <v>13.3</v>
      </c>
      <c r="O22" s="14" t="s">
        <v>858</v>
      </c>
      <c r="P22" s="14" t="s">
        <v>825</v>
      </c>
      <c r="Q22">
        <v>14.3</v>
      </c>
      <c r="R22" s="14" t="s">
        <v>858</v>
      </c>
      <c r="S22" s="14" t="s">
        <v>825</v>
      </c>
      <c r="T22">
        <v>15.3</v>
      </c>
      <c r="U22" s="14" t="s">
        <v>858</v>
      </c>
      <c r="V22" s="14" t="s">
        <v>825</v>
      </c>
      <c r="W22">
        <v>16.3</v>
      </c>
      <c r="X22" s="14" t="s">
        <v>858</v>
      </c>
      <c r="Y22" s="14" t="s">
        <v>825</v>
      </c>
      <c r="Z22">
        <v>17.3</v>
      </c>
      <c r="AA22" s="14" t="s">
        <v>858</v>
      </c>
      <c r="AB22" s="14" t="s">
        <v>825</v>
      </c>
      <c r="AC22">
        <v>18.3</v>
      </c>
      <c r="AD22" s="14" t="s">
        <v>858</v>
      </c>
      <c r="AE22" s="14" t="s">
        <v>825</v>
      </c>
      <c r="AF22">
        <v>20.3</v>
      </c>
      <c r="AG22" s="14" t="s">
        <v>858</v>
      </c>
      <c r="AH22" s="14" t="s">
        <v>825</v>
      </c>
      <c r="AI22">
        <v>22.3</v>
      </c>
      <c r="AJ22" s="14" t="s">
        <v>858</v>
      </c>
      <c r="AK22" s="14" t="s">
        <v>825</v>
      </c>
      <c r="AL22">
        <v>23.3</v>
      </c>
      <c r="AM22" s="14" t="s">
        <v>858</v>
      </c>
      <c r="AN22" s="14" t="s">
        <v>825</v>
      </c>
      <c r="AO22">
        <v>22.3</v>
      </c>
      <c r="AP22" s="14" t="s">
        <v>858</v>
      </c>
      <c r="AQ22" s="14" t="s">
        <v>825</v>
      </c>
      <c r="AR22">
        <v>24.3</v>
      </c>
      <c r="AS22" s="14" t="s">
        <v>858</v>
      </c>
      <c r="AT22" s="14" t="s">
        <v>825</v>
      </c>
      <c r="AU22">
        <v>25.3</v>
      </c>
      <c r="AV22" s="14" t="s">
        <v>858</v>
      </c>
      <c r="AW22" s="14" t="s">
        <v>825</v>
      </c>
      <c r="AX22">
        <v>26.3</v>
      </c>
      <c r="AY22" s="14" t="s">
        <v>858</v>
      </c>
      <c r="AZ22" s="14" t="s">
        <v>825</v>
      </c>
      <c r="BA22">
        <v>28.3</v>
      </c>
      <c r="BB22" s="14" t="s">
        <v>858</v>
      </c>
      <c r="BC22" s="14" t="s">
        <v>825</v>
      </c>
      <c r="BD22">
        <v>26.3</v>
      </c>
      <c r="BE22" s="14" t="s">
        <v>858</v>
      </c>
      <c r="BF22" s="14" t="s">
        <v>825</v>
      </c>
      <c r="BG22" t="str">
        <f t="shared" si="1"/>
        <v xml:space="preserve">INSERT INTO SC_SystemeProduits(RefDimension,NomSysteme,typePresta,ligne,Quantite,formule,cte1,DateModif) values (1,'FV7','MOC',64,null,'CTE1+0.3','PERIMETRE',now());
</v>
      </c>
      <c r="BH22"/>
      <c r="BI22"/>
      <c r="BJ22" t="str">
        <f t="shared" si="5"/>
        <v xml:space="preserve">INSERT INTO SC_SystemeProduits(RefDimension,NomSysteme,typePresta,ligne,Quantite,formule,cte1,DateModif) values (2,'FV7','MOC',64,null,'CTE1+0.3','PERIMETRE',now());
</v>
      </c>
      <c r="BK22"/>
      <c r="BL22"/>
      <c r="BM22" t="str">
        <f t="shared" si="6"/>
        <v xml:space="preserve">INSERT INTO SC_SystemeProduits(RefDimension,NomSysteme,typePresta,ligne,Quantite,formule,cte1,DateModif) values (3,'FV7','MOC',64,null,'CTE1+0.3','PERIMETRE',now());
</v>
      </c>
      <c r="BP22" t="str">
        <f t="shared" si="7"/>
        <v xml:space="preserve">INSERT INTO SC_SystemeProduits(RefDimension,NomSysteme,typePresta,ligne,Quantite,formule,cte1,DateModif) values (4,'FV7','MOC',64,null,'CTE1+0.3','PERIMETRE',now());
</v>
      </c>
      <c r="BS22" t="str">
        <f t="shared" si="8"/>
        <v xml:space="preserve">INSERT INTO SC_SystemeProduits(RefDimension,NomSysteme,typePresta,ligne,Quantite,formule,cte1,DateModif) values (5,'FV7','MOC',64,null,'CTE1+0.3','PERIMETRE',now());
</v>
      </c>
      <c r="BV22" t="str">
        <f t="shared" si="9"/>
        <v xml:space="preserve">INSERT INTO SC_SystemeProduits(RefDimension,NomSysteme,typePresta,ligne,Quantite,formule,cte1,DateModif) values (6,'FV7','MOC',64,null,'CTE1+0.3','PERIMETRE',now());
</v>
      </c>
      <c r="BY22" t="str">
        <f t="shared" si="10"/>
        <v xml:space="preserve">INSERT INTO SC_SystemeProduits(RefDimension,NomSysteme,typePresta,ligne,Quantite,formule,cte1,DateModif) values (7,'FV7','MOC',64,null,'CTE1+0.3','PERIMETRE',now());
</v>
      </c>
      <c r="CB22" t="str">
        <f t="shared" si="11"/>
        <v xml:space="preserve">INSERT INTO SC_SystemeProduits(RefDimension,NomSysteme,typePresta,ligne,Quantite,formule,cte1,DateModif) values (8,'FV7','MOC',64,null,'CTE1+0.3','PERIMETRE',now());
</v>
      </c>
      <c r="CE22" t="str">
        <f t="shared" si="12"/>
        <v xml:space="preserve">INSERT INTO SC_SystemeProduits(RefDimension,NomSysteme,typePresta,ligne,Quantite,formule,cte1,DateModif) values (9,'FV7','MOC',64,null,'CTE1+0.3','PERIMETRE',now());
</v>
      </c>
      <c r="CH22" t="str">
        <f t="shared" si="13"/>
        <v xml:space="preserve">INSERT INTO SC_SystemeProduits(RefDimension,NomSysteme,typePresta,ligne,Quantite,formule,cte1,DateModif) values (10,'FV7','MOC',64,null,'CTE1+0.3','PERIMETRE',now());
</v>
      </c>
      <c r="CK22" t="str">
        <f t="shared" si="14"/>
        <v xml:space="preserve">INSERT INTO SC_SystemeProduits(RefDimension,NomSysteme,typePresta,ligne,Quantite,formule,cte1,DateModif) values (11,'FV7','MOC',64,null,'CTE1+0.3','PERIMETRE',now());
</v>
      </c>
      <c r="CN22" t="str">
        <f t="shared" si="15"/>
        <v xml:space="preserve">INSERT INTO SC_SystemeProduits(RefDimension,NomSysteme,typePresta,ligne,Quantite,formule,cte1,DateModif) values (12,'FV7','MOC',64,null,'CTE1+0.3','PERIMETRE',now());
</v>
      </c>
      <c r="CQ22" t="str">
        <f t="shared" si="16"/>
        <v xml:space="preserve">INSERT INTO SC_SystemeProduits(RefDimension,NomSysteme,typePresta,ligne,Quantite,formule,cte1,DateModif) values (13,'FV7','MOC',64,null,'CTE1+0.3','PERIMETRE',now());
</v>
      </c>
      <c r="CT22" t="str">
        <f t="shared" si="17"/>
        <v xml:space="preserve">INSERT INTO SC_SystemeProduits(RefDimension,NomSysteme,typePresta,ligne,Quantite,formule,cte1,DateModif) values (14,'FV7','MOC',64,null,'CTE1+0.3','PERIMETRE',now());
</v>
      </c>
      <c r="CW22" t="str">
        <f t="shared" si="18"/>
        <v xml:space="preserve">INSERT INTO SC_SystemeProduits(RefDimension,NomSysteme,typePresta,ligne,Quantite,formule,cte1,DateModif) values (15,'FV7','MOC',64,null,'CTE1+0.3','PERIMETRE',now());
</v>
      </c>
      <c r="CZ22" t="str">
        <f t="shared" si="2"/>
        <v xml:space="preserve">INSERT INTO SC_SystemeProduits(RefDimension,NomSysteme,typePresta,ligne,Quantite,formule,cte1,DateModif) values (16,'FV7','MOC',64,null,'CTE1+0.3','PERIMETRE',now());
</v>
      </c>
      <c r="DC22" t="str">
        <f t="shared" si="3"/>
        <v xml:space="preserve">INSERT INTO SC_SystemeProduits(RefDimension,NomSysteme,typePresta,ligne,Quantite,formule,cte1,DateModif) values (17,'FV7','MOC',64,null,'CTE1+0.3','PERIMETRE',now());
</v>
      </c>
      <c r="DF22" t="str">
        <f t="shared" si="4"/>
        <v xml:space="preserve">INSERT INTO SC_SystemeProduits(RefDimension,NomSysteme,typePresta,ligne,Quantite,formule,cte1,DateModif) values (18,'FV7','MOC',64,null,'CTE1+0.3','PERIMETRE',now());
</v>
      </c>
    </row>
    <row r="23" spans="1:110" x14ac:dyDescent="0.3">
      <c r="BG23" t="str">
        <f t="shared" si="1"/>
        <v/>
      </c>
      <c r="BH23"/>
      <c r="BI23"/>
      <c r="BJ23" t="str">
        <f t="shared" si="5"/>
        <v/>
      </c>
      <c r="BK23"/>
      <c r="BL23"/>
      <c r="BM23" t="str">
        <f t="shared" si="6"/>
        <v/>
      </c>
      <c r="BP23" t="str">
        <f t="shared" si="7"/>
        <v/>
      </c>
      <c r="BS23" t="str">
        <f t="shared" si="8"/>
        <v/>
      </c>
      <c r="BV23" t="str">
        <f t="shared" si="9"/>
        <v/>
      </c>
      <c r="BY23" t="str">
        <f t="shared" si="10"/>
        <v/>
      </c>
      <c r="CB23" t="str">
        <f t="shared" si="11"/>
        <v/>
      </c>
      <c r="CE23" t="str">
        <f t="shared" si="12"/>
        <v/>
      </c>
      <c r="CH23" t="str">
        <f t="shared" si="13"/>
        <v/>
      </c>
      <c r="CK23" t="str">
        <f t="shared" si="14"/>
        <v/>
      </c>
      <c r="CN23" t="str">
        <f t="shared" si="15"/>
        <v/>
      </c>
      <c r="CQ23" t="str">
        <f t="shared" si="16"/>
        <v/>
      </c>
      <c r="CT23" t="str">
        <f t="shared" si="17"/>
        <v/>
      </c>
      <c r="CW23" t="str">
        <f t="shared" si="18"/>
        <v/>
      </c>
      <c r="CZ23" t="str">
        <f t="shared" si="2"/>
        <v/>
      </c>
      <c r="DC23" t="str">
        <f t="shared" si="3"/>
        <v/>
      </c>
      <c r="DF23" t="str">
        <f t="shared" si="4"/>
        <v/>
      </c>
    </row>
    <row r="24" spans="1:110" x14ac:dyDescent="0.3">
      <c r="A24" s="12">
        <f>VLOOKUP($C24,[1]MINIPELLE!$A$2:$K$291,11,0)</f>
        <v>9</v>
      </c>
      <c r="B24" t="s">
        <v>333</v>
      </c>
      <c r="C24" t="s">
        <v>247</v>
      </c>
      <c r="D24" t="s">
        <v>47</v>
      </c>
      <c r="E24">
        <v>8.1999999999999993</v>
      </c>
      <c r="F24" s="14" t="s">
        <v>882</v>
      </c>
      <c r="G24" s="14" t="s">
        <v>825</v>
      </c>
      <c r="H24">
        <v>10</v>
      </c>
      <c r="I24" s="14" t="s">
        <v>882</v>
      </c>
      <c r="J24" s="14" t="s">
        <v>825</v>
      </c>
      <c r="K24">
        <v>12</v>
      </c>
      <c r="L24" s="14" t="s">
        <v>882</v>
      </c>
      <c r="M24" s="14" t="s">
        <v>825</v>
      </c>
      <c r="N24">
        <v>13</v>
      </c>
      <c r="O24" s="14" t="s">
        <v>882</v>
      </c>
      <c r="P24" s="14" t="s">
        <v>825</v>
      </c>
      <c r="Q24">
        <v>14</v>
      </c>
      <c r="R24" s="14" t="s">
        <v>882</v>
      </c>
      <c r="S24" s="14" t="s">
        <v>825</v>
      </c>
      <c r="T24">
        <v>15</v>
      </c>
      <c r="U24" s="14" t="s">
        <v>882</v>
      </c>
      <c r="V24" s="14" t="s">
        <v>825</v>
      </c>
      <c r="W24">
        <v>16</v>
      </c>
      <c r="X24" s="14" t="s">
        <v>882</v>
      </c>
      <c r="Y24" s="14" t="s">
        <v>825</v>
      </c>
      <c r="Z24">
        <v>17</v>
      </c>
      <c r="AA24" s="14" t="s">
        <v>882</v>
      </c>
      <c r="AB24" s="14" t="s">
        <v>825</v>
      </c>
      <c r="AC24">
        <v>18</v>
      </c>
      <c r="AD24" s="14" t="s">
        <v>882</v>
      </c>
      <c r="AE24" s="14" t="s">
        <v>825</v>
      </c>
      <c r="AF24">
        <v>20</v>
      </c>
      <c r="AG24" s="14" t="s">
        <v>882</v>
      </c>
      <c r="AH24" s="14" t="s">
        <v>825</v>
      </c>
      <c r="AI24">
        <v>22</v>
      </c>
      <c r="AJ24" s="14" t="s">
        <v>882</v>
      </c>
      <c r="AK24" s="14" t="s">
        <v>825</v>
      </c>
      <c r="AL24">
        <v>23</v>
      </c>
      <c r="AM24" s="14" t="s">
        <v>882</v>
      </c>
      <c r="AN24" s="14" t="s">
        <v>825</v>
      </c>
      <c r="AO24">
        <v>22</v>
      </c>
      <c r="AP24" s="14" t="s">
        <v>882</v>
      </c>
      <c r="AQ24" s="14" t="s">
        <v>825</v>
      </c>
      <c r="AR24">
        <v>24</v>
      </c>
      <c r="AS24" s="14" t="s">
        <v>882</v>
      </c>
      <c r="AT24" s="14" t="s">
        <v>825</v>
      </c>
      <c r="AU24">
        <v>25</v>
      </c>
      <c r="AV24" s="14" t="s">
        <v>882</v>
      </c>
      <c r="AW24" s="14" t="s">
        <v>825</v>
      </c>
      <c r="AX24">
        <v>26</v>
      </c>
      <c r="AY24" s="14" t="s">
        <v>882</v>
      </c>
      <c r="AZ24" s="14" t="s">
        <v>825</v>
      </c>
      <c r="BA24">
        <v>28</v>
      </c>
      <c r="BB24" s="14" t="s">
        <v>882</v>
      </c>
      <c r="BC24" s="14" t="s">
        <v>825</v>
      </c>
      <c r="BD24">
        <v>26</v>
      </c>
      <c r="BE24" s="14" t="s">
        <v>882</v>
      </c>
      <c r="BF24" s="14" t="s">
        <v>825</v>
      </c>
      <c r="BG24" t="str">
        <f t="shared" si="1"/>
        <v xml:space="preserve">INSERT INTO SC_SystemeProduits(RefDimension,NomSysteme,typePresta,ligne,Quantite,formule,cte1,DateModif) values (1,'FV7','MP',9,null,'1*CTE1','PERIMETRE',now());
</v>
      </c>
      <c r="BH24"/>
      <c r="BI24"/>
      <c r="BJ24" t="str">
        <f t="shared" si="5"/>
        <v xml:space="preserve">INSERT INTO SC_SystemeProduits(RefDimension,NomSysteme,typePresta,ligne,Quantite,formule,cte1,DateModif) values (2,'FV7','MP',9,null,'1*CTE1','PERIMETRE',now());
</v>
      </c>
      <c r="BK24"/>
      <c r="BL24"/>
      <c r="BM24" t="str">
        <f t="shared" si="6"/>
        <v xml:space="preserve">INSERT INTO SC_SystemeProduits(RefDimension,NomSysteme,typePresta,ligne,Quantite,formule,cte1,DateModif) values (3,'FV7','MP',9,null,'1*CTE1','PERIMETRE',now());
</v>
      </c>
      <c r="BP24" t="str">
        <f t="shared" si="7"/>
        <v xml:space="preserve">INSERT INTO SC_SystemeProduits(RefDimension,NomSysteme,typePresta,ligne,Quantite,formule,cte1,DateModif) values (4,'FV7','MP',9,null,'1*CTE1','PERIMETRE',now());
</v>
      </c>
      <c r="BS24" t="str">
        <f t="shared" si="8"/>
        <v xml:space="preserve">INSERT INTO SC_SystemeProduits(RefDimension,NomSysteme,typePresta,ligne,Quantite,formule,cte1,DateModif) values (5,'FV7','MP',9,null,'1*CTE1','PERIMETRE',now());
</v>
      </c>
      <c r="BV24" t="str">
        <f t="shared" si="9"/>
        <v xml:space="preserve">INSERT INTO SC_SystemeProduits(RefDimension,NomSysteme,typePresta,ligne,Quantite,formule,cte1,DateModif) values (6,'FV7','MP',9,null,'1*CTE1','PERIMETRE',now());
</v>
      </c>
      <c r="BY24" t="str">
        <f t="shared" si="10"/>
        <v xml:space="preserve">INSERT INTO SC_SystemeProduits(RefDimension,NomSysteme,typePresta,ligne,Quantite,formule,cte1,DateModif) values (7,'FV7','MP',9,null,'1*CTE1','PERIMETRE',now());
</v>
      </c>
      <c r="CB24" t="str">
        <f t="shared" si="11"/>
        <v xml:space="preserve">INSERT INTO SC_SystemeProduits(RefDimension,NomSysteme,typePresta,ligne,Quantite,formule,cte1,DateModif) values (8,'FV7','MP',9,null,'1*CTE1','PERIMETRE',now());
</v>
      </c>
      <c r="CE24" t="str">
        <f t="shared" si="12"/>
        <v xml:space="preserve">INSERT INTO SC_SystemeProduits(RefDimension,NomSysteme,typePresta,ligne,Quantite,formule,cte1,DateModif) values (9,'FV7','MP',9,null,'1*CTE1','PERIMETRE',now());
</v>
      </c>
      <c r="CH24" t="str">
        <f t="shared" si="13"/>
        <v xml:space="preserve">INSERT INTO SC_SystemeProduits(RefDimension,NomSysteme,typePresta,ligne,Quantite,formule,cte1,DateModif) values (10,'FV7','MP',9,null,'1*CTE1','PERIMETRE',now());
</v>
      </c>
      <c r="CK24" t="str">
        <f t="shared" si="14"/>
        <v xml:space="preserve">INSERT INTO SC_SystemeProduits(RefDimension,NomSysteme,typePresta,ligne,Quantite,formule,cte1,DateModif) values (11,'FV7','MP',9,null,'1*CTE1','PERIMETRE',now());
</v>
      </c>
      <c r="CN24" t="str">
        <f t="shared" si="15"/>
        <v xml:space="preserve">INSERT INTO SC_SystemeProduits(RefDimension,NomSysteme,typePresta,ligne,Quantite,formule,cte1,DateModif) values (12,'FV7','MP',9,null,'1*CTE1','PERIMETRE',now());
</v>
      </c>
      <c r="CQ24" t="str">
        <f t="shared" si="16"/>
        <v xml:space="preserve">INSERT INTO SC_SystemeProduits(RefDimension,NomSysteme,typePresta,ligne,Quantite,formule,cte1,DateModif) values (13,'FV7','MP',9,null,'1*CTE1','PERIMETRE',now());
</v>
      </c>
      <c r="CT24" t="str">
        <f t="shared" si="17"/>
        <v xml:space="preserve">INSERT INTO SC_SystemeProduits(RefDimension,NomSysteme,typePresta,ligne,Quantite,formule,cte1,DateModif) values (14,'FV7','MP',9,null,'1*CTE1','PERIMETRE',now());
</v>
      </c>
      <c r="CW24" t="str">
        <f t="shared" si="18"/>
        <v xml:space="preserve">INSERT INTO SC_SystemeProduits(RefDimension,NomSysteme,typePresta,ligne,Quantite,formule,cte1,DateModif) values (15,'FV7','MP',9,null,'1*CTE1','PERIMETRE',now());
</v>
      </c>
      <c r="CZ24" t="str">
        <f t="shared" si="2"/>
        <v xml:space="preserve">INSERT INTO SC_SystemeProduits(RefDimension,NomSysteme,typePresta,ligne,Quantite,formule,cte1,DateModif) values (16,'FV7','MP',9,null,'1*CTE1','PERIMETRE',now());
</v>
      </c>
      <c r="DC24" t="str">
        <f t="shared" si="3"/>
        <v xml:space="preserve">INSERT INTO SC_SystemeProduits(RefDimension,NomSysteme,typePresta,ligne,Quantite,formule,cte1,DateModif) values (17,'FV7','MP',9,null,'1*CTE1','PERIMETRE',now());
</v>
      </c>
      <c r="DF24" t="str">
        <f t="shared" si="4"/>
        <v xml:space="preserve">INSERT INTO SC_SystemeProduits(RefDimension,NomSysteme,typePresta,ligne,Quantite,formule,cte1,DateModif) values (18,'FV7','MP',9,null,'1*CTE1','PERIMETRE',now());
</v>
      </c>
    </row>
    <row r="25" spans="1:110" x14ac:dyDescent="0.3">
      <c r="A25" s="12">
        <f>VLOOKUP($C25,[1]MINIPELLE!$A$2:$K$291,11,0)</f>
        <v>13</v>
      </c>
      <c r="B25" t="s">
        <v>333</v>
      </c>
      <c r="C25" t="s">
        <v>182</v>
      </c>
      <c r="D25" t="s">
        <v>183</v>
      </c>
      <c r="E25">
        <v>2.2000000000000002</v>
      </c>
      <c r="H25">
        <v>3.3000000000000003</v>
      </c>
      <c r="K25">
        <v>4.4000000000000004</v>
      </c>
      <c r="N25">
        <v>5.5</v>
      </c>
      <c r="Q25">
        <v>6.6000000000000005</v>
      </c>
      <c r="T25">
        <v>7.7000000000000011</v>
      </c>
      <c r="W25">
        <v>8.8000000000000007</v>
      </c>
      <c r="Z25">
        <v>9.9</v>
      </c>
      <c r="AC25">
        <v>11</v>
      </c>
      <c r="AF25">
        <v>13.200000000000001</v>
      </c>
      <c r="AI25">
        <v>13.200000000000001</v>
      </c>
      <c r="AL25">
        <v>15.400000000000002</v>
      </c>
      <c r="AO25">
        <v>15.400000000000002</v>
      </c>
      <c r="AR25">
        <v>17.600000000000001</v>
      </c>
      <c r="AU25">
        <v>19.8</v>
      </c>
      <c r="AX25">
        <v>19.8</v>
      </c>
      <c r="BA25">
        <v>22</v>
      </c>
      <c r="BD25">
        <v>22</v>
      </c>
      <c r="BG25" t="str">
        <f t="shared" si="1"/>
        <v xml:space="preserve">INSERT INTO SC_SystemeProduits(RefDimension,NomSysteme,typePresta,ligne,Quantite,formule,cte1,DateModif) values (1,'FV7','MP',13,2.2,null,null,now());
</v>
      </c>
      <c r="BH25"/>
      <c r="BI25"/>
      <c r="BJ25" t="str">
        <f t="shared" si="5"/>
        <v xml:space="preserve">INSERT INTO SC_SystemeProduits(RefDimension,NomSysteme,typePresta,ligne,Quantite,formule,cte1,DateModif) values (2,'FV7','MP',13,3.3,null,null,now());
</v>
      </c>
      <c r="BK25"/>
      <c r="BL25"/>
      <c r="BM25" t="str">
        <f t="shared" si="6"/>
        <v xml:space="preserve">INSERT INTO SC_SystemeProduits(RefDimension,NomSysteme,typePresta,ligne,Quantite,formule,cte1,DateModif) values (3,'FV7','MP',13,4.4,null,null,now());
</v>
      </c>
      <c r="BP25" t="str">
        <f t="shared" si="7"/>
        <v xml:space="preserve">INSERT INTO SC_SystemeProduits(RefDimension,NomSysteme,typePresta,ligne,Quantite,formule,cte1,DateModif) values (4,'FV7','MP',13,5.5,null,null,now());
</v>
      </c>
      <c r="BS25" t="str">
        <f t="shared" si="8"/>
        <v xml:space="preserve">INSERT INTO SC_SystemeProduits(RefDimension,NomSysteme,typePresta,ligne,Quantite,formule,cte1,DateModif) values (5,'FV7','MP',13,6.6,null,null,now());
</v>
      </c>
      <c r="BV25" t="str">
        <f t="shared" si="9"/>
        <v xml:space="preserve">INSERT INTO SC_SystemeProduits(RefDimension,NomSysteme,typePresta,ligne,Quantite,formule,cte1,DateModif) values (6,'FV7','MP',13,7.7,null,null,now());
</v>
      </c>
      <c r="BY25" t="str">
        <f t="shared" si="10"/>
        <v xml:space="preserve">INSERT INTO SC_SystemeProduits(RefDimension,NomSysteme,typePresta,ligne,Quantite,formule,cte1,DateModif) values (7,'FV7','MP',13,8.8,null,null,now());
</v>
      </c>
      <c r="CB25" t="str">
        <f t="shared" si="11"/>
        <v xml:space="preserve">INSERT INTO SC_SystemeProduits(RefDimension,NomSysteme,typePresta,ligne,Quantite,formule,cte1,DateModif) values (8,'FV7','MP',13,9.9,null,null,now());
</v>
      </c>
      <c r="CE25" t="str">
        <f t="shared" si="12"/>
        <v xml:space="preserve">INSERT INTO SC_SystemeProduits(RefDimension,NomSysteme,typePresta,ligne,Quantite,formule,cte1,DateModif) values (9,'FV7','MP',13,11,null,null,now());
</v>
      </c>
      <c r="CH25" t="str">
        <f t="shared" si="13"/>
        <v xml:space="preserve">INSERT INTO SC_SystemeProduits(RefDimension,NomSysteme,typePresta,ligne,Quantite,formule,cte1,DateModif) values (10,'FV7','MP',13,13.2,null,null,now());
</v>
      </c>
      <c r="CK25" t="str">
        <f t="shared" si="14"/>
        <v xml:space="preserve">INSERT INTO SC_SystemeProduits(RefDimension,NomSysteme,typePresta,ligne,Quantite,formule,cte1,DateModif) values (11,'FV7','MP',13,13.2,null,null,now());
</v>
      </c>
      <c r="CN25" t="str">
        <f t="shared" si="15"/>
        <v xml:space="preserve">INSERT INTO SC_SystemeProduits(RefDimension,NomSysteme,typePresta,ligne,Quantite,formule,cte1,DateModif) values (12,'FV7','MP',13,15.4,null,null,now());
</v>
      </c>
      <c r="CQ25" t="str">
        <f t="shared" si="16"/>
        <v xml:space="preserve">INSERT INTO SC_SystemeProduits(RefDimension,NomSysteme,typePresta,ligne,Quantite,formule,cte1,DateModif) values (13,'FV7','MP',13,15.4,null,null,now());
</v>
      </c>
      <c r="CT25" t="str">
        <f t="shared" si="17"/>
        <v xml:space="preserve">INSERT INTO SC_SystemeProduits(RefDimension,NomSysteme,typePresta,ligne,Quantite,formule,cte1,DateModif) values (14,'FV7','MP',13,17.6,null,null,now());
</v>
      </c>
      <c r="CW25" t="str">
        <f t="shared" si="18"/>
        <v xml:space="preserve">INSERT INTO SC_SystemeProduits(RefDimension,NomSysteme,typePresta,ligne,Quantite,formule,cte1,DateModif) values (15,'FV7','MP',13,19.8,null,null,now());
</v>
      </c>
      <c r="CZ25" t="str">
        <f t="shared" si="2"/>
        <v xml:space="preserve">INSERT INTO SC_SystemeProduits(RefDimension,NomSysteme,typePresta,ligne,Quantite,formule,cte1,DateModif) values (16,'FV7','MP',13,19.8,null,null,now());
</v>
      </c>
      <c r="DC25" t="str">
        <f t="shared" si="3"/>
        <v xml:space="preserve">INSERT INTO SC_SystemeProduits(RefDimension,NomSysteme,typePresta,ligne,Quantite,formule,cte1,DateModif) values (17,'FV7','MP',13,22,null,null,now());
</v>
      </c>
      <c r="DF25" t="str">
        <f t="shared" si="4"/>
        <v xml:space="preserve">INSERT INTO SC_SystemeProduits(RefDimension,NomSysteme,typePresta,ligne,Quantite,formule,cte1,DateModif) values (18,'FV7','MP',13,22,null,null,now());
</v>
      </c>
    </row>
    <row r="28" spans="1:110" ht="18" customHeight="1" x14ac:dyDescent="0.3">
      <c r="BU28">
        <v>12.740000000000002</v>
      </c>
      <c r="BV28">
        <f>BU28*1.3</f>
        <v>16.562000000000005</v>
      </c>
      <c r="BX28" s="23" t="s">
        <v>368</v>
      </c>
    </row>
    <row r="29" spans="1:110" ht="18" customHeight="1" x14ac:dyDescent="0.3">
      <c r="BU29">
        <v>27.027000000000001</v>
      </c>
      <c r="BV29">
        <f t="shared" ref="BV29:BV33" si="19">BU29*1.3</f>
        <v>35.135100000000001</v>
      </c>
      <c r="BX29" s="23" t="s">
        <v>377</v>
      </c>
    </row>
    <row r="30" spans="1:110" ht="18" customHeight="1" x14ac:dyDescent="0.3">
      <c r="BU30">
        <v>87.62</v>
      </c>
      <c r="BV30">
        <f t="shared" si="19"/>
        <v>113.90600000000001</v>
      </c>
      <c r="BX30" s="23" t="s">
        <v>315</v>
      </c>
    </row>
    <row r="31" spans="1:110" ht="18" customHeight="1" x14ac:dyDescent="0.3">
      <c r="BU31">
        <v>4.7380000000000004</v>
      </c>
      <c r="BV31">
        <f t="shared" si="19"/>
        <v>6.1594000000000007</v>
      </c>
      <c r="BX31" s="23" t="s">
        <v>378</v>
      </c>
    </row>
    <row r="32" spans="1:110" ht="18" customHeight="1" x14ac:dyDescent="0.3">
      <c r="BU32">
        <v>9.7240000000000002</v>
      </c>
      <c r="BV32">
        <f t="shared" si="19"/>
        <v>12.641200000000001</v>
      </c>
      <c r="BX32" s="23" t="s">
        <v>379</v>
      </c>
    </row>
    <row r="33" spans="73:76" ht="18" customHeight="1" x14ac:dyDescent="0.3">
      <c r="BU33">
        <v>43.225000000000001</v>
      </c>
      <c r="BV33">
        <f t="shared" si="19"/>
        <v>56.192500000000003</v>
      </c>
      <c r="BX33" s="23" t="s">
        <v>209</v>
      </c>
    </row>
    <row r="34" spans="73:76" ht="18" customHeight="1" x14ac:dyDescent="0.3"/>
    <row r="35" spans="73:76" ht="18" customHeight="1" x14ac:dyDescent="0.3"/>
    <row r="36" spans="73:76" ht="18" customHeight="1" x14ac:dyDescent="0.3"/>
    <row r="37" spans="73:76" ht="18" customHeight="1" x14ac:dyDescent="0.3"/>
    <row r="38" spans="73:76" ht="18" customHeight="1" x14ac:dyDescent="0.3"/>
    <row r="39" spans="73:76" ht="18" customHeight="1" x14ac:dyDescent="0.3"/>
    <row r="40" spans="73:76" ht="18" customHeight="1" x14ac:dyDescent="0.3"/>
    <row r="41" spans="73:76" ht="18" customHeight="1" x14ac:dyDescent="0.3"/>
    <row r="42" spans="73:76" ht="18" customHeight="1" x14ac:dyDescent="0.3"/>
    <row r="43" spans="73:76" ht="18" customHeight="1" x14ac:dyDescent="0.3"/>
    <row r="44" spans="73:76" ht="18" customHeight="1" x14ac:dyDescent="0.3"/>
    <row r="45" spans="73:76" ht="18" customHeight="1" x14ac:dyDescent="0.3"/>
    <row r="46" spans="73:76" ht="18" customHeight="1" x14ac:dyDescent="0.3"/>
    <row r="47" spans="73:76" ht="18" customHeight="1" x14ac:dyDescent="0.3"/>
  </sheetData>
  <dataValidations count="1">
    <dataValidation type="list" allowBlank="1" showInputMessage="1" showErrorMessage="1" promptTitle="MATIERES" prompt="choisir le produit" sqref="BX28:BX33" xr:uid="{00000000-0002-0000-1100-000000000000}">
      <formula1>INDIRECT(BW28)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4"/>
  <dimension ref="A1:DH23"/>
  <sheetViews>
    <sheetView workbookViewId="0">
      <selection activeCell="BG5" sqref="BG5"/>
    </sheetView>
  </sheetViews>
  <sheetFormatPr baseColWidth="10" defaultRowHeight="14.4" x14ac:dyDescent="0.3"/>
  <cols>
    <col min="5" max="5" width="4" customWidth="1"/>
    <col min="6" max="7" width="2.6640625" style="14" customWidth="1"/>
    <col min="8" max="8" width="2.6640625" customWidth="1"/>
    <col min="9" max="10" width="2.6640625" style="14" customWidth="1"/>
    <col min="11" max="11" width="2.6640625" customWidth="1"/>
    <col min="12" max="13" width="2.6640625" style="14" customWidth="1"/>
    <col min="14" max="14" width="2.6640625" customWidth="1"/>
    <col min="15" max="16" width="2.6640625" style="14" customWidth="1"/>
    <col min="17" max="17" width="2.6640625" customWidth="1"/>
    <col min="18" max="19" width="2.6640625" style="14" customWidth="1"/>
    <col min="20" max="20" width="2.6640625" customWidth="1"/>
    <col min="21" max="22" width="2.6640625" style="14" customWidth="1"/>
    <col min="23" max="23" width="2.6640625" customWidth="1"/>
    <col min="24" max="25" width="2.6640625" style="14" customWidth="1"/>
    <col min="26" max="26" width="2.6640625" customWidth="1"/>
    <col min="27" max="28" width="2.6640625" style="14" customWidth="1"/>
    <col min="29" max="29" width="2.6640625" customWidth="1"/>
    <col min="30" max="31" width="2.6640625" style="14" customWidth="1"/>
    <col min="32" max="32" width="2.6640625" customWidth="1"/>
    <col min="33" max="34" width="2.6640625" style="14" customWidth="1"/>
    <col min="35" max="35" width="2.6640625" customWidth="1"/>
    <col min="36" max="37" width="2.6640625" style="14" customWidth="1"/>
    <col min="38" max="38" width="2.6640625" customWidth="1"/>
    <col min="39" max="40" width="2.6640625" style="14" customWidth="1"/>
    <col min="41" max="41" width="2.6640625" customWidth="1"/>
    <col min="42" max="43" width="2.6640625" style="14" customWidth="1"/>
    <col min="44" max="44" width="2.6640625" customWidth="1"/>
    <col min="45" max="46" width="2.6640625" style="14" customWidth="1"/>
    <col min="47" max="47" width="2.6640625" customWidth="1"/>
    <col min="48" max="49" width="2.6640625" style="14" customWidth="1"/>
    <col min="50" max="50" width="2.6640625" customWidth="1"/>
    <col min="51" max="52" width="2.6640625" style="14" customWidth="1"/>
    <col min="53" max="53" width="2.6640625" customWidth="1"/>
    <col min="54" max="55" width="2.6640625" style="14" customWidth="1"/>
    <col min="56" max="56" width="2.6640625" customWidth="1"/>
    <col min="57" max="58" width="2.6640625" style="14" customWidth="1"/>
    <col min="59" max="59" width="4.109375" customWidth="1"/>
    <col min="60" max="61" width="4.109375" style="14" customWidth="1"/>
    <col min="62" max="62" width="4.109375" customWidth="1"/>
    <col min="63" max="64" width="4.109375" style="14" customWidth="1"/>
    <col min="65" max="102" width="4.109375" customWidth="1"/>
    <col min="103" max="112" width="5.109375" customWidth="1"/>
  </cols>
  <sheetData>
    <row r="1" spans="1:112" x14ac:dyDescent="0.3">
      <c r="A1" t="s">
        <v>875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3">
      <c r="A4" s="12">
        <f>VLOOKUP($C4,[1]MATIERES!$A$2:$K$379,11,0)</f>
        <v>66</v>
      </c>
      <c r="B4" t="s">
        <v>328</v>
      </c>
      <c r="C4" t="s">
        <v>368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(1,'FV8','MATIERE',66,5.2,null,null,now());
</v>
      </c>
      <c r="BH4"/>
      <c r="BI4"/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(2,'FV8','MATIERE',66,5.2,null,null,now());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(3,'FV8','MATIERE',66,5.2,null,null,now());
</v>
      </c>
      <c r="BP4" t="str">
        <f t="shared" si="0"/>
        <v xml:space="preserve">INSERT INTO SC_SystemeProduits(RefDimension,NomSysteme,typePresta,ligne,Quantite,formule,cte1,DateModif) values (4,'FV8','MATIERE',66,5.2,null,null,now());
</v>
      </c>
      <c r="BS4" t="str">
        <f t="shared" si="0"/>
        <v xml:space="preserve">INSERT INTO SC_SystemeProduits(RefDimension,NomSysteme,typePresta,ligne,Quantite,formule,cte1,DateModif) values (5,'FV8','MATIERE',66,5.2,null,null,now());
</v>
      </c>
      <c r="BV4" t="str">
        <f t="shared" si="0"/>
        <v xml:space="preserve">INSERT INTO SC_SystemeProduits(RefDimension,NomSysteme,typePresta,ligne,Quantite,formule,cte1,DateModif) values (6,'FV8','MATIERE',66,5.2,null,null,now());
</v>
      </c>
      <c r="BY4" t="str">
        <f t="shared" si="0"/>
        <v xml:space="preserve">INSERT INTO SC_SystemeProduits(RefDimension,NomSysteme,typePresta,ligne,Quantite,formule,cte1,DateModif) values (7,'FV8','MATIERE',66,5.2,null,null,now());
</v>
      </c>
      <c r="CB4" t="str">
        <f t="shared" si="0"/>
        <v xml:space="preserve">INSERT INTO SC_SystemeProduits(RefDimension,NomSysteme,typePresta,ligne,Quantite,formule,cte1,DateModif) values (8,'FV8','MATIERE',66,5.2,null,null,now());
</v>
      </c>
      <c r="CE4" t="str">
        <f t="shared" si="0"/>
        <v xml:space="preserve">INSERT INTO SC_SystemeProduits(RefDimension,NomSysteme,typePresta,ligne,Quantite,formule,cte1,DateModif) values (9,'FV8','MATIERE',66,5.2,null,null,now());
</v>
      </c>
      <c r="CH4" t="str">
        <f t="shared" si="0"/>
        <v xml:space="preserve">INSERT INTO SC_SystemeProduits(RefDimension,NomSysteme,typePresta,ligne,Quantite,formule,cte1,DateModif) values (10,'FV8','MATIERE',66,5.2,null,null,now());
</v>
      </c>
      <c r="CK4" t="str">
        <f t="shared" si="0"/>
        <v xml:space="preserve">INSERT INTO SC_SystemeProduits(RefDimension,NomSysteme,typePresta,ligne,Quantite,formule,cte1,DateModif) values (11,'FV8','MATIERE',66,5.2,null,null,now());
</v>
      </c>
      <c r="CN4" t="str">
        <f t="shared" si="0"/>
        <v xml:space="preserve">INSERT INTO SC_SystemeProduits(RefDimension,NomSysteme,typePresta,ligne,Quantite,formule,cte1,DateModif) values (12,'FV8','MATIERE',66,5.2,null,null,now());
</v>
      </c>
      <c r="CQ4" t="str">
        <f t="shared" si="0"/>
        <v xml:space="preserve">INSERT INTO SC_SystemeProduits(RefDimension,NomSysteme,typePresta,ligne,Quantite,formule,cte1,DateModif) values (13,'FV8','MATIERE',66,5.2,null,null,now());
</v>
      </c>
      <c r="CT4" t="str">
        <f t="shared" si="0"/>
        <v xml:space="preserve">INSERT INTO SC_SystemeProduits(RefDimension,NomSysteme,typePresta,ligne,Quantite,formule,cte1,DateModif) values (14,'FV8','MATIERE',66,5.2,null,null,now());
</v>
      </c>
      <c r="CW4" t="str">
        <f t="shared" si="0"/>
        <v xml:space="preserve">INSERT INTO SC_SystemeProduits(RefDimension,NomSysteme,typePresta,ligne,Quantite,formule,cte1,DateModif) values (15,'FV8','MATIERE',66,5.2,null,null,now());
</v>
      </c>
      <c r="CZ4" t="str">
        <f t="shared" si="0"/>
        <v xml:space="preserve">INSERT INTO SC_SystemeProduits(RefDimension,NomSysteme,typePresta,ligne,Quantite,formule,cte1,DateModif) values (16,'FV8','MATIERE',66,5.2,null,null,now());
</v>
      </c>
      <c r="DC4" t="str">
        <f t="shared" si="0"/>
        <v xml:space="preserve">INSERT INTO SC_SystemeProduits(RefDimension,NomSysteme,typePresta,ligne,Quantite,formule,cte1,DateModif) values (17,'FV8','MATIERE',66,5.2,null,null,now());
</v>
      </c>
      <c r="DF4" t="str">
        <f t="shared" si="0"/>
        <v xml:space="preserve">INSERT INTO SC_SystemeProduits(RefDimension,NomSysteme,typePresta,ligne,Quantite,formule,cte1,DateModif) values (18,'FV8','MATIERE',66,5.2,null,null,now());
</v>
      </c>
    </row>
    <row r="5" spans="1:112" s="21" customFormat="1" x14ac:dyDescent="0.3">
      <c r="A5" s="20">
        <f>VLOOKUP($C5,[1]MATIERES!$A$2:$K$379,11,0)</f>
        <v>65</v>
      </c>
      <c r="B5" s="21" t="s">
        <v>328</v>
      </c>
      <c r="C5" s="21" t="s">
        <v>377</v>
      </c>
      <c r="D5" s="21" t="s">
        <v>47</v>
      </c>
      <c r="E5" s="21">
        <v>12.54</v>
      </c>
      <c r="F5" s="22" t="s">
        <v>897</v>
      </c>
      <c r="G5" s="22" t="s">
        <v>825</v>
      </c>
      <c r="H5" s="21">
        <v>15.400000000000002</v>
      </c>
      <c r="I5" s="22" t="s">
        <v>897</v>
      </c>
      <c r="J5" s="22" t="s">
        <v>825</v>
      </c>
      <c r="K5" s="21">
        <v>17.600000000000001</v>
      </c>
      <c r="L5" s="22" t="s">
        <v>897</v>
      </c>
      <c r="M5" s="22" t="s">
        <v>825</v>
      </c>
      <c r="N5" s="21">
        <v>19.8</v>
      </c>
      <c r="O5" s="22" t="s">
        <v>897</v>
      </c>
      <c r="P5" s="22" t="s">
        <v>825</v>
      </c>
      <c r="Q5" s="21">
        <v>22</v>
      </c>
      <c r="R5" s="22" t="s">
        <v>897</v>
      </c>
      <c r="S5" s="22" t="s">
        <v>825</v>
      </c>
      <c r="T5" s="21">
        <v>24.200000000000003</v>
      </c>
      <c r="U5" s="22" t="s">
        <v>897</v>
      </c>
      <c r="V5" s="22" t="s">
        <v>825</v>
      </c>
      <c r="W5" s="21">
        <v>26.400000000000002</v>
      </c>
      <c r="X5" s="22" t="s">
        <v>897</v>
      </c>
      <c r="Y5" s="22" t="s">
        <v>825</v>
      </c>
      <c r="Z5" s="21">
        <v>27.500000000000004</v>
      </c>
      <c r="AA5" s="22" t="s">
        <v>897</v>
      </c>
      <c r="AB5" s="22" t="s">
        <v>825</v>
      </c>
      <c r="AC5" s="21">
        <v>28.6</v>
      </c>
      <c r="AD5" s="22" t="s">
        <v>897</v>
      </c>
      <c r="AE5" s="22" t="s">
        <v>825</v>
      </c>
      <c r="AF5" s="21">
        <v>30.800000000000004</v>
      </c>
      <c r="AG5" s="22" t="s">
        <v>897</v>
      </c>
      <c r="AH5" s="22" t="s">
        <v>825</v>
      </c>
      <c r="AI5" s="21">
        <v>30.800000000000004</v>
      </c>
      <c r="AJ5" s="22" t="s">
        <v>897</v>
      </c>
      <c r="AK5" s="22" t="s">
        <v>825</v>
      </c>
      <c r="AL5" s="21">
        <v>33</v>
      </c>
      <c r="AM5" s="22" t="s">
        <v>897</v>
      </c>
      <c r="AN5" s="22" t="s">
        <v>825</v>
      </c>
      <c r="AO5" s="21">
        <v>33</v>
      </c>
      <c r="AP5" s="22" t="s">
        <v>897</v>
      </c>
      <c r="AQ5" s="22" t="s">
        <v>825</v>
      </c>
      <c r="AR5" s="21">
        <v>35.200000000000003</v>
      </c>
      <c r="AS5" s="22" t="s">
        <v>897</v>
      </c>
      <c r="AT5" s="22" t="s">
        <v>825</v>
      </c>
      <c r="AU5" s="21">
        <v>37.400000000000006</v>
      </c>
      <c r="AV5" s="22" t="s">
        <v>897</v>
      </c>
      <c r="AW5" s="22" t="s">
        <v>825</v>
      </c>
      <c r="AX5" s="21">
        <v>37.400000000000006</v>
      </c>
      <c r="AY5" s="22" t="s">
        <v>897</v>
      </c>
      <c r="AZ5" s="22" t="s">
        <v>825</v>
      </c>
      <c r="BA5" s="21">
        <v>39.6</v>
      </c>
      <c r="BB5" s="22" t="s">
        <v>897</v>
      </c>
      <c r="BC5" s="22" t="s">
        <v>825</v>
      </c>
      <c r="BD5" s="21">
        <v>39.6</v>
      </c>
      <c r="BE5" s="22" t="s">
        <v>897</v>
      </c>
      <c r="BF5" s="22" t="s">
        <v>825</v>
      </c>
      <c r="BG5" t="str">
        <f>IF(AND(E5="",F5=""),"",SUBSTITUTE(SUBSTITUTE(SUBSTITUTE(SUBSTITUTE(SUBSTITUTE(SUBSTITUTE(SUBSTITUTE($BH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SC_SystemeProduits(RefDimension,NomSysteme,typePresta,ligne,Quantite,formule,cte1,cte2,DateModif) values (1,'FV8','MATIERE',65,null,'1.1*(CTE1+2*CTE2)','PERIMETRE','LONGUEUR',now());
</v>
      </c>
      <c r="BH5"/>
      <c r="BI5"/>
      <c r="BJ5" t="str">
        <f t="shared" ref="BJ5:DF5" si="1">IF(AND(H5="",I5=""),"",SUBSTITUTE(SUBSTITUTE(SUBSTITUTE(SUBSTITUTE(SUBSTITUTE(SUBSTITUTE(SUBSTITUTE($BH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SC_SystemeProduits(RefDimension,NomSysteme,typePresta,ligne,Quantite,formule,cte1,cte2,DateModif) values (2,'FV8','MATIERE',65,null,'1.1*(CTE1+2*CTE2)','PERIMETRE','LONGUEUR',now());
</v>
      </c>
      <c r="BK5"/>
      <c r="BL5"/>
      <c r="BM5" t="str">
        <f t="shared" si="1"/>
        <v xml:space="preserve">INSERT INTO SC_SystemeProduits(RefDimension,NomSysteme,typePresta,ligne,Quantite,formule,cte1,cte2,DateModif) values (3,'FV8','MATIERE',65,null,'1.1*(CTE1+2*CTE2)','PERIMETRE','LONGUEUR',now());
</v>
      </c>
      <c r="BN5"/>
      <c r="BO5"/>
      <c r="BP5" t="str">
        <f t="shared" si="1"/>
        <v xml:space="preserve">INSERT INTO SC_SystemeProduits(RefDimension,NomSysteme,typePresta,ligne,Quantite,formule,cte1,cte2,DateModif) values (4,'FV8','MATIERE',65,null,'1.1*(CTE1+2*CTE2)','PERIMETRE','LONGUEUR',now());
</v>
      </c>
      <c r="BQ5"/>
      <c r="BR5"/>
      <c r="BS5" t="str">
        <f t="shared" si="1"/>
        <v xml:space="preserve">INSERT INTO SC_SystemeProduits(RefDimension,NomSysteme,typePresta,ligne,Quantite,formule,cte1,cte2,DateModif) values (5,'FV8','MATIERE',65,null,'1.1*(CTE1+2*CTE2)','PERIMETRE','LONGUEUR',now());
</v>
      </c>
      <c r="BT5"/>
      <c r="BU5"/>
      <c r="BV5" t="str">
        <f t="shared" si="1"/>
        <v xml:space="preserve">INSERT INTO SC_SystemeProduits(RefDimension,NomSysteme,typePresta,ligne,Quantite,formule,cte1,cte2,DateModif) values (6,'FV8','MATIERE',65,null,'1.1*(CTE1+2*CTE2)','PERIMETRE','LONGUEUR',now());
</v>
      </c>
      <c r="BW5"/>
      <c r="BX5"/>
      <c r="BY5" t="str">
        <f t="shared" si="1"/>
        <v xml:space="preserve">INSERT INTO SC_SystemeProduits(RefDimension,NomSysteme,typePresta,ligne,Quantite,formule,cte1,cte2,DateModif) values (7,'FV8','MATIERE',65,null,'1.1*(CTE1+2*CTE2)','PERIMETRE','LONGUEUR',now());
</v>
      </c>
      <c r="BZ5"/>
      <c r="CA5"/>
      <c r="CB5" t="str">
        <f t="shared" si="1"/>
        <v xml:space="preserve">INSERT INTO SC_SystemeProduits(RefDimension,NomSysteme,typePresta,ligne,Quantite,formule,cte1,cte2,DateModif) values (8,'FV8','MATIERE',65,null,'1.1*(CTE1+2*CTE2)','PERIMETRE','LONGUEUR',now());
</v>
      </c>
      <c r="CC5"/>
      <c r="CD5"/>
      <c r="CE5" t="str">
        <f t="shared" si="1"/>
        <v xml:space="preserve">INSERT INTO SC_SystemeProduits(RefDimension,NomSysteme,typePresta,ligne,Quantite,formule,cte1,cte2,DateModif) values (9,'FV8','MATIERE',65,null,'1.1*(CTE1+2*CTE2)','PERIMETRE','LONGUEUR',now());
</v>
      </c>
      <c r="CF5"/>
      <c r="CG5"/>
      <c r="CH5" t="str">
        <f t="shared" si="1"/>
        <v xml:space="preserve">INSERT INTO SC_SystemeProduits(RefDimension,NomSysteme,typePresta,ligne,Quantite,formule,cte1,cte2,DateModif) values (10,'FV8','MATIERE',65,null,'1.1*(CTE1+2*CTE2)','PERIMETRE','LONGUEUR',now());
</v>
      </c>
      <c r="CI5"/>
      <c r="CJ5"/>
      <c r="CK5" t="str">
        <f t="shared" si="1"/>
        <v xml:space="preserve">INSERT INTO SC_SystemeProduits(RefDimension,NomSysteme,typePresta,ligne,Quantite,formule,cte1,cte2,DateModif) values (11,'FV8','MATIERE',65,null,'1.1*(CTE1+2*CTE2)','PERIMETRE','LONGUEUR',now());
</v>
      </c>
      <c r="CL5"/>
      <c r="CM5"/>
      <c r="CN5" t="str">
        <f t="shared" si="1"/>
        <v xml:space="preserve">INSERT INTO SC_SystemeProduits(RefDimension,NomSysteme,typePresta,ligne,Quantite,formule,cte1,cte2,DateModif) values (12,'FV8','MATIERE',65,null,'1.1*(CTE1+2*CTE2)','PERIMETRE','LONGUEUR',now());
</v>
      </c>
      <c r="CO5"/>
      <c r="CP5"/>
      <c r="CQ5" t="str">
        <f t="shared" si="1"/>
        <v xml:space="preserve">INSERT INTO SC_SystemeProduits(RefDimension,NomSysteme,typePresta,ligne,Quantite,formule,cte1,cte2,DateModif) values (13,'FV8','MATIERE',65,null,'1.1*(CTE1+2*CTE2)','PERIMETRE','LONGUEUR',now());
</v>
      </c>
      <c r="CR5"/>
      <c r="CS5"/>
      <c r="CT5" t="str">
        <f t="shared" si="1"/>
        <v xml:space="preserve">INSERT INTO SC_SystemeProduits(RefDimension,NomSysteme,typePresta,ligne,Quantite,formule,cte1,cte2,DateModif) values (14,'FV8','MATIERE',65,null,'1.1*(CTE1+2*CTE2)','PERIMETRE','LONGUEUR',now());
</v>
      </c>
      <c r="CU5"/>
      <c r="CV5"/>
      <c r="CW5" t="str">
        <f t="shared" si="1"/>
        <v xml:space="preserve">INSERT INTO SC_SystemeProduits(RefDimension,NomSysteme,typePresta,ligne,Quantite,formule,cte1,cte2,DateModif) values (15,'FV8','MATIERE',65,null,'1.1*(CTE1+2*CTE2)','PERIMETRE','LONGUEUR',now());
</v>
      </c>
      <c r="CX5"/>
      <c r="CY5"/>
      <c r="CZ5" t="str">
        <f t="shared" si="1"/>
        <v xml:space="preserve">INSERT INTO SC_SystemeProduits(RefDimension,NomSysteme,typePresta,ligne,Quantite,formule,cte1,cte2,DateModif) values (16,'FV8','MATIERE',65,null,'1.1*(CTE1+2*CTE2)','PERIMETRE','LONGUEUR',now());
</v>
      </c>
      <c r="DA5"/>
      <c r="DB5"/>
      <c r="DC5" t="str">
        <f t="shared" si="1"/>
        <v xml:space="preserve">INSERT INTO SC_SystemeProduits(RefDimension,NomSysteme,typePresta,ligne,Quantite,formule,cte1,cte2,DateModif) values (17,'FV8','MATIERE',65,null,'1.1*(CTE1+2*CTE2)','PERIMETRE','LONGUEUR',now());
</v>
      </c>
      <c r="DD5"/>
      <c r="DE5"/>
      <c r="DF5" t="str">
        <f t="shared" si="1"/>
        <v xml:space="preserve">INSERT INTO SC_SystemeProduits(RefDimension,NomSysteme,typePresta,ligne,Quantite,formule,cte1,cte2,DateModif) values (18,'FV8','MATIERE',65,null,'1.1*(CTE1+2*CTE2)','PERIMETRE','LONGUEUR',now());
</v>
      </c>
      <c r="DG5"/>
      <c r="DH5"/>
    </row>
    <row r="6" spans="1:112" x14ac:dyDescent="0.3">
      <c r="A6" s="12">
        <f>VLOOKUP($C6,[1]MATIERES!$A$2:$K$379,11,0)</f>
        <v>89</v>
      </c>
      <c r="B6" t="s">
        <v>328</v>
      </c>
      <c r="C6" t="s">
        <v>209</v>
      </c>
      <c r="D6" t="s">
        <v>47</v>
      </c>
      <c r="E6">
        <v>8.5</v>
      </c>
      <c r="F6" s="14" t="s">
        <v>858</v>
      </c>
      <c r="G6" s="14" t="s">
        <v>825</v>
      </c>
      <c r="H6">
        <v>10.3</v>
      </c>
      <c r="I6" s="14" t="s">
        <v>858</v>
      </c>
      <c r="J6" s="14" t="s">
        <v>825</v>
      </c>
      <c r="K6">
        <v>12.3</v>
      </c>
      <c r="L6" s="14" t="s">
        <v>858</v>
      </c>
      <c r="M6" s="14" t="s">
        <v>825</v>
      </c>
      <c r="N6">
        <v>13.3</v>
      </c>
      <c r="O6" s="14" t="s">
        <v>858</v>
      </c>
      <c r="P6" s="14" t="s">
        <v>825</v>
      </c>
      <c r="Q6">
        <v>14.3</v>
      </c>
      <c r="R6" s="14" t="s">
        <v>858</v>
      </c>
      <c r="S6" s="14" t="s">
        <v>825</v>
      </c>
      <c r="T6">
        <v>15.3</v>
      </c>
      <c r="U6" s="14" t="s">
        <v>858</v>
      </c>
      <c r="V6" s="14" t="s">
        <v>825</v>
      </c>
      <c r="W6">
        <v>16.3</v>
      </c>
      <c r="X6" s="14" t="s">
        <v>858</v>
      </c>
      <c r="Y6" s="14" t="s">
        <v>825</v>
      </c>
      <c r="Z6">
        <v>17.3</v>
      </c>
      <c r="AA6" s="14" t="s">
        <v>858</v>
      </c>
      <c r="AB6" s="14" t="s">
        <v>825</v>
      </c>
      <c r="AC6">
        <v>18.3</v>
      </c>
      <c r="AD6" s="14" t="s">
        <v>858</v>
      </c>
      <c r="AE6" s="14" t="s">
        <v>825</v>
      </c>
      <c r="AF6">
        <v>20.3</v>
      </c>
      <c r="AG6" s="14" t="s">
        <v>858</v>
      </c>
      <c r="AH6" s="14" t="s">
        <v>825</v>
      </c>
      <c r="AI6">
        <v>22.3</v>
      </c>
      <c r="AJ6" s="14" t="s">
        <v>858</v>
      </c>
      <c r="AK6" s="14" t="s">
        <v>825</v>
      </c>
      <c r="AL6">
        <v>23.3</v>
      </c>
      <c r="AM6" s="14" t="s">
        <v>858</v>
      </c>
      <c r="AN6" s="14" t="s">
        <v>825</v>
      </c>
      <c r="AO6">
        <v>22.3</v>
      </c>
      <c r="AP6" s="14" t="s">
        <v>858</v>
      </c>
      <c r="AQ6" s="14" t="s">
        <v>825</v>
      </c>
      <c r="AR6">
        <v>24.3</v>
      </c>
      <c r="AS6" s="14" t="s">
        <v>858</v>
      </c>
      <c r="AT6" s="14" t="s">
        <v>825</v>
      </c>
      <c r="AU6">
        <v>25.3</v>
      </c>
      <c r="AV6" s="14" t="s">
        <v>858</v>
      </c>
      <c r="AW6" s="14" t="s">
        <v>825</v>
      </c>
      <c r="AX6">
        <v>26.3</v>
      </c>
      <c r="AY6" s="14" t="s">
        <v>858</v>
      </c>
      <c r="AZ6" s="14" t="s">
        <v>825</v>
      </c>
      <c r="BA6">
        <v>28.3</v>
      </c>
      <c r="BB6" s="14" t="s">
        <v>858</v>
      </c>
      <c r="BC6" s="14" t="s">
        <v>825</v>
      </c>
      <c r="BD6">
        <v>26.3</v>
      </c>
      <c r="BE6" s="14" t="s">
        <v>858</v>
      </c>
      <c r="BF6" s="14" t="s">
        <v>825</v>
      </c>
      <c r="BG6" t="str">
        <f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(1,'FV8','MATIERE',89,null,'CTE1+0.3','PERIMETRE',now());
</v>
      </c>
      <c r="BH6"/>
      <c r="BI6"/>
      <c r="BJ6" t="str">
        <f t="shared" ref="BJ6:DF10" si="2">IF(AND(H6="",I6=""),"",SUBSTITUTE(SUBSTITUTE(SUBSTITUTE(SUBSTITUTE(SUBSTITUTE(SUBSTITUTE(SUBSTITUTE($BG$1,"#SYSTEME#",$A$1),"#DIM#",H$1),"#TYPE#",$B6),"#LIGNE#",$A6),"#Q#",IF(I6="",SUBSTITUTE(H6,",","."),"null")),"#FORMULE#",IF(I6="","null",CONCATENATE("'",I6,"'"))),"#CTE#",IF(J6="","null",CONCATENATE("'",J6,"'"))))</f>
        <v xml:space="preserve">INSERT INTO SC_SystemeProduits(RefDimension,NomSysteme,typePresta,ligne,Quantite,formule,cte1,DateModif) values (2,'FV8','MATIERE',89,null,'CTE1+0.3','PERIMETRE',now());
</v>
      </c>
      <c r="BK6"/>
      <c r="BL6"/>
      <c r="BM6" t="str">
        <f t="shared" si="2"/>
        <v xml:space="preserve">INSERT INTO SC_SystemeProduits(RefDimension,NomSysteme,typePresta,ligne,Quantite,formule,cte1,DateModif) values (3,'FV8','MATIERE',89,null,'CTE1+0.3','PERIMETRE',now());
</v>
      </c>
      <c r="BP6" t="str">
        <f t="shared" si="2"/>
        <v xml:space="preserve">INSERT INTO SC_SystemeProduits(RefDimension,NomSysteme,typePresta,ligne,Quantite,formule,cte1,DateModif) values (4,'FV8','MATIERE',89,null,'CTE1+0.3','PERIMETRE',now());
</v>
      </c>
      <c r="BS6" t="str">
        <f t="shared" si="2"/>
        <v xml:space="preserve">INSERT INTO SC_SystemeProduits(RefDimension,NomSysteme,typePresta,ligne,Quantite,formule,cte1,DateModif) values (5,'FV8','MATIERE',89,null,'CTE1+0.3','PERIMETRE',now());
</v>
      </c>
      <c r="BV6" t="str">
        <f t="shared" si="2"/>
        <v xml:space="preserve">INSERT INTO SC_SystemeProduits(RefDimension,NomSysteme,typePresta,ligne,Quantite,formule,cte1,DateModif) values (6,'FV8','MATIERE',89,null,'CTE1+0.3','PERIMETRE',now());
</v>
      </c>
      <c r="BY6" t="str">
        <f t="shared" si="2"/>
        <v xml:space="preserve">INSERT INTO SC_SystemeProduits(RefDimension,NomSysteme,typePresta,ligne,Quantite,formule,cte1,DateModif) values (7,'FV8','MATIERE',89,null,'CTE1+0.3','PERIMETRE',now());
</v>
      </c>
      <c r="CB6" t="str">
        <f t="shared" si="2"/>
        <v xml:space="preserve">INSERT INTO SC_SystemeProduits(RefDimension,NomSysteme,typePresta,ligne,Quantite,formule,cte1,DateModif) values (8,'FV8','MATIERE',89,null,'CTE1+0.3','PERIMETRE',now());
</v>
      </c>
      <c r="CE6" t="str">
        <f t="shared" si="2"/>
        <v xml:space="preserve">INSERT INTO SC_SystemeProduits(RefDimension,NomSysteme,typePresta,ligne,Quantite,formule,cte1,DateModif) values (9,'FV8','MATIERE',89,null,'CTE1+0.3','PERIMETRE',now());
</v>
      </c>
      <c r="CH6" t="str">
        <f t="shared" si="2"/>
        <v xml:space="preserve">INSERT INTO SC_SystemeProduits(RefDimension,NomSysteme,typePresta,ligne,Quantite,formule,cte1,DateModif) values (10,'FV8','MATIERE',89,null,'CTE1+0.3','PERIMETRE',now());
</v>
      </c>
      <c r="CK6" t="str">
        <f t="shared" si="2"/>
        <v xml:space="preserve">INSERT INTO SC_SystemeProduits(RefDimension,NomSysteme,typePresta,ligne,Quantite,formule,cte1,DateModif) values (11,'FV8','MATIERE',89,null,'CTE1+0.3','PERIMETRE',now());
</v>
      </c>
      <c r="CN6" t="str">
        <f t="shared" si="2"/>
        <v xml:space="preserve">INSERT INTO SC_SystemeProduits(RefDimension,NomSysteme,typePresta,ligne,Quantite,formule,cte1,DateModif) values (12,'FV8','MATIERE',89,null,'CTE1+0.3','PERIMETRE',now());
</v>
      </c>
      <c r="CQ6" t="str">
        <f t="shared" si="2"/>
        <v xml:space="preserve">INSERT INTO SC_SystemeProduits(RefDimension,NomSysteme,typePresta,ligne,Quantite,formule,cte1,DateModif) values (13,'FV8','MATIERE',89,null,'CTE1+0.3','PERIMETRE',now());
</v>
      </c>
      <c r="CT6" t="str">
        <f t="shared" si="2"/>
        <v xml:space="preserve">INSERT INTO SC_SystemeProduits(RefDimension,NomSysteme,typePresta,ligne,Quantite,formule,cte1,DateModif) values (14,'FV8','MATIERE',89,null,'CTE1+0.3','PERIMETRE',now());
</v>
      </c>
      <c r="CW6" t="str">
        <f t="shared" si="2"/>
        <v xml:space="preserve">INSERT INTO SC_SystemeProduits(RefDimension,NomSysteme,typePresta,ligne,Quantite,formule,cte1,DateModif) values (15,'FV8','MATIERE',89,null,'CTE1+0.3','PERIMETRE',now());
</v>
      </c>
      <c r="CZ6" t="str">
        <f t="shared" si="2"/>
        <v xml:space="preserve">INSERT INTO SC_SystemeProduits(RefDimension,NomSysteme,typePresta,ligne,Quantite,formule,cte1,DateModif) values (16,'FV8','MATIERE',89,null,'CTE1+0.3','PERIMETRE',now());
</v>
      </c>
      <c r="DC6" t="str">
        <f t="shared" si="2"/>
        <v xml:space="preserve">INSERT INTO SC_SystemeProduits(RefDimension,NomSysteme,typePresta,ligne,Quantite,formule,cte1,DateModif) values (17,'FV8','MATIERE',89,null,'CTE1+0.3','PERIMETRE',now());
</v>
      </c>
      <c r="DF6" t="str">
        <f t="shared" si="2"/>
        <v xml:space="preserve">INSERT INTO SC_SystemeProduits(RefDimension,NomSysteme,typePresta,ligne,Quantite,formule,cte1,DateModif) values (18,'FV8','MATIERE',89,null,'CTE1+0.3','PERIMETRE',now());
</v>
      </c>
    </row>
    <row r="7" spans="1:112" x14ac:dyDescent="0.3">
      <c r="A7" s="12">
        <f>VLOOKUP($C7,[1]MATIERES!$A$2:$K$379,11,0)</f>
        <v>168</v>
      </c>
      <c r="B7" t="s">
        <v>328</v>
      </c>
      <c r="C7" t="s">
        <v>315</v>
      </c>
      <c r="D7" t="s">
        <v>47</v>
      </c>
      <c r="E7">
        <v>8.1999999999999993</v>
      </c>
      <c r="F7" s="14" t="s">
        <v>882</v>
      </c>
      <c r="G7" s="14" t="s">
        <v>825</v>
      </c>
      <c r="H7">
        <v>10</v>
      </c>
      <c r="I7" s="14" t="s">
        <v>882</v>
      </c>
      <c r="J7" s="14" t="s">
        <v>825</v>
      </c>
      <c r="K7">
        <v>12</v>
      </c>
      <c r="L7" s="14" t="s">
        <v>882</v>
      </c>
      <c r="M7" s="14" t="s">
        <v>825</v>
      </c>
      <c r="N7">
        <v>13</v>
      </c>
      <c r="O7" s="14" t="s">
        <v>882</v>
      </c>
      <c r="P7" s="14" t="s">
        <v>825</v>
      </c>
      <c r="Q7">
        <v>14</v>
      </c>
      <c r="R7" s="14" t="s">
        <v>882</v>
      </c>
      <c r="S7" s="14" t="s">
        <v>825</v>
      </c>
      <c r="T7">
        <v>15</v>
      </c>
      <c r="U7" s="14" t="s">
        <v>882</v>
      </c>
      <c r="V7" s="14" t="s">
        <v>825</v>
      </c>
      <c r="W7">
        <v>16</v>
      </c>
      <c r="X7" s="14" t="s">
        <v>882</v>
      </c>
      <c r="Y7" s="14" t="s">
        <v>825</v>
      </c>
      <c r="Z7">
        <v>17</v>
      </c>
      <c r="AA7" s="14" t="s">
        <v>882</v>
      </c>
      <c r="AB7" s="14" t="s">
        <v>825</v>
      </c>
      <c r="AC7">
        <v>18</v>
      </c>
      <c r="AD7" s="14" t="s">
        <v>882</v>
      </c>
      <c r="AE7" s="14" t="s">
        <v>825</v>
      </c>
      <c r="AF7">
        <v>20</v>
      </c>
      <c r="AG7" s="14" t="s">
        <v>882</v>
      </c>
      <c r="AH7" s="14" t="s">
        <v>825</v>
      </c>
      <c r="AI7">
        <v>22</v>
      </c>
      <c r="AJ7" s="14" t="s">
        <v>882</v>
      </c>
      <c r="AK7" s="14" t="s">
        <v>825</v>
      </c>
      <c r="AL7">
        <v>23</v>
      </c>
      <c r="AM7" s="14" t="s">
        <v>882</v>
      </c>
      <c r="AN7" s="14" t="s">
        <v>825</v>
      </c>
      <c r="AO7">
        <v>22</v>
      </c>
      <c r="AP7" s="14" t="s">
        <v>882</v>
      </c>
      <c r="AQ7" s="14" t="s">
        <v>825</v>
      </c>
      <c r="AR7">
        <v>24</v>
      </c>
      <c r="AS7" s="14" t="s">
        <v>882</v>
      </c>
      <c r="AT7" s="14" t="s">
        <v>825</v>
      </c>
      <c r="AU7">
        <v>25</v>
      </c>
      <c r="AV7" s="14" t="s">
        <v>882</v>
      </c>
      <c r="AW7" s="14" t="s">
        <v>825</v>
      </c>
      <c r="AX7">
        <v>26</v>
      </c>
      <c r="AY7" s="14" t="s">
        <v>882</v>
      </c>
      <c r="AZ7" s="14" t="s">
        <v>825</v>
      </c>
      <c r="BA7">
        <v>28</v>
      </c>
      <c r="BB7" s="14" t="s">
        <v>882</v>
      </c>
      <c r="BC7" s="14" t="s">
        <v>825</v>
      </c>
      <c r="BD7">
        <v>26</v>
      </c>
      <c r="BE7" s="14" t="s">
        <v>882</v>
      </c>
      <c r="BF7" s="14" t="s">
        <v>825</v>
      </c>
      <c r="BG7" t="str">
        <f t="shared" ref="BG7:BG14" si="3">IF(AND(E7="",F7=""),"",SUBSTITUTE(SUBSTITUTE(SUBSTITUTE(SUBSTITUTE(SUBSTITUTE(SUBSTITUTE(SUBSTITUTE($BG$1,"#SYSTEME#",$A$1),"#DIM#",E$1),"#TYPE#",$B7),"#LIGNE#",$A7),"#Q#",IF(F7="",SUBSTITUTE(E7,",","."),"null")),"#FORMULE#",IF(F7="","null",CONCATENATE("'",F7,"'"))),"#CTE#",IF(G7="","null",CONCATENATE("'",G7,"'"))))</f>
        <v xml:space="preserve">INSERT INTO SC_SystemeProduits(RefDimension,NomSysteme,typePresta,ligne,Quantite,formule,cte1,DateModif) values (1,'FV8','MATIERE',168,null,'1*CTE1','PERIMETRE',now());
</v>
      </c>
      <c r="BH7"/>
      <c r="BI7"/>
      <c r="BJ7" t="str">
        <f t="shared" si="2"/>
        <v xml:space="preserve">INSERT INTO SC_SystemeProduits(RefDimension,NomSysteme,typePresta,ligne,Quantite,formule,cte1,DateModif) values (2,'FV8','MATIERE',168,null,'1*CTE1','PERIMETRE',now());
</v>
      </c>
      <c r="BK7"/>
      <c r="BL7"/>
      <c r="BM7" t="str">
        <f t="shared" si="2"/>
        <v xml:space="preserve">INSERT INTO SC_SystemeProduits(RefDimension,NomSysteme,typePresta,ligne,Quantite,formule,cte1,DateModif) values (3,'FV8','MATIERE',168,null,'1*CTE1','PERIMETRE',now());
</v>
      </c>
      <c r="BP7" t="str">
        <f t="shared" si="2"/>
        <v xml:space="preserve">INSERT INTO SC_SystemeProduits(RefDimension,NomSysteme,typePresta,ligne,Quantite,formule,cte1,DateModif) values (4,'FV8','MATIERE',168,null,'1*CTE1','PERIMETRE',now());
</v>
      </c>
      <c r="BS7" t="str">
        <f t="shared" si="2"/>
        <v xml:space="preserve">INSERT INTO SC_SystemeProduits(RefDimension,NomSysteme,typePresta,ligne,Quantite,formule,cte1,DateModif) values (5,'FV8','MATIERE',168,null,'1*CTE1','PERIMETRE',now());
</v>
      </c>
      <c r="BV7" t="str">
        <f t="shared" si="2"/>
        <v xml:space="preserve">INSERT INTO SC_SystemeProduits(RefDimension,NomSysteme,typePresta,ligne,Quantite,formule,cte1,DateModif) values (6,'FV8','MATIERE',168,null,'1*CTE1','PERIMETRE',now());
</v>
      </c>
      <c r="BY7" t="str">
        <f t="shared" si="2"/>
        <v xml:space="preserve">INSERT INTO SC_SystemeProduits(RefDimension,NomSysteme,typePresta,ligne,Quantite,formule,cte1,DateModif) values (7,'FV8','MATIERE',168,null,'1*CTE1','PERIMETRE',now());
</v>
      </c>
      <c r="CB7" t="str">
        <f t="shared" si="2"/>
        <v xml:space="preserve">INSERT INTO SC_SystemeProduits(RefDimension,NomSysteme,typePresta,ligne,Quantite,formule,cte1,DateModif) values (8,'FV8','MATIERE',168,null,'1*CTE1','PERIMETRE',now());
</v>
      </c>
      <c r="CE7" t="str">
        <f t="shared" si="2"/>
        <v xml:space="preserve">INSERT INTO SC_SystemeProduits(RefDimension,NomSysteme,typePresta,ligne,Quantite,formule,cte1,DateModif) values (9,'FV8','MATIERE',168,null,'1*CTE1','PERIMETRE',now());
</v>
      </c>
      <c r="CH7" t="str">
        <f t="shared" si="2"/>
        <v xml:space="preserve">INSERT INTO SC_SystemeProduits(RefDimension,NomSysteme,typePresta,ligne,Quantite,formule,cte1,DateModif) values (10,'FV8','MATIERE',168,null,'1*CTE1','PERIMETRE',now());
</v>
      </c>
      <c r="CK7" t="str">
        <f t="shared" si="2"/>
        <v xml:space="preserve">INSERT INTO SC_SystemeProduits(RefDimension,NomSysteme,typePresta,ligne,Quantite,formule,cte1,DateModif) values (11,'FV8','MATIERE',168,null,'1*CTE1','PERIMETRE',now());
</v>
      </c>
      <c r="CN7" t="str">
        <f t="shared" si="2"/>
        <v xml:space="preserve">INSERT INTO SC_SystemeProduits(RefDimension,NomSysteme,typePresta,ligne,Quantite,formule,cte1,DateModif) values (12,'FV8','MATIERE',168,null,'1*CTE1','PERIMETRE',now());
</v>
      </c>
      <c r="CQ7" t="str">
        <f t="shared" si="2"/>
        <v xml:space="preserve">INSERT INTO SC_SystemeProduits(RefDimension,NomSysteme,typePresta,ligne,Quantite,formule,cte1,DateModif) values (13,'FV8','MATIERE',168,null,'1*CTE1','PERIMETRE',now());
</v>
      </c>
      <c r="CT7" t="str">
        <f t="shared" si="2"/>
        <v xml:space="preserve">INSERT INTO SC_SystemeProduits(RefDimension,NomSysteme,typePresta,ligne,Quantite,formule,cte1,DateModif) values (14,'FV8','MATIERE',168,null,'1*CTE1','PERIMETRE',now());
</v>
      </c>
      <c r="CW7" t="str">
        <f t="shared" si="2"/>
        <v xml:space="preserve">INSERT INTO SC_SystemeProduits(RefDimension,NomSysteme,typePresta,ligne,Quantite,formule,cte1,DateModif) values (15,'FV8','MATIERE',168,null,'1*CTE1','PERIMETRE',now());
</v>
      </c>
      <c r="CZ7" t="str">
        <f t="shared" si="2"/>
        <v xml:space="preserve">INSERT INTO SC_SystemeProduits(RefDimension,NomSysteme,typePresta,ligne,Quantite,formule,cte1,DateModif) values (16,'FV8','MATIERE',168,null,'1*CTE1','PERIMETRE',now());
</v>
      </c>
      <c r="DC7" t="str">
        <f t="shared" si="2"/>
        <v xml:space="preserve">INSERT INTO SC_SystemeProduits(RefDimension,NomSysteme,typePresta,ligne,Quantite,formule,cte1,DateModif) values (17,'FV8','MATIERE',168,null,'1*CTE1','PERIMETRE',now());
</v>
      </c>
      <c r="DF7" t="str">
        <f t="shared" si="2"/>
        <v xml:space="preserve">INSERT INTO SC_SystemeProduits(RefDimension,NomSysteme,typePresta,ligne,Quantite,formule,cte1,DateModif) values (18,'FV8','MATIERE',168,null,'1*CTE1','PERIMETRE',now());
</v>
      </c>
    </row>
    <row r="8" spans="1:112" x14ac:dyDescent="0.3">
      <c r="A8" s="12">
        <f>VLOOKUP($C8,[1]MATIERES!$A$2:$K$379,11,0)</f>
        <v>300</v>
      </c>
      <c r="B8" t="s">
        <v>328</v>
      </c>
      <c r="C8" t="s">
        <v>378</v>
      </c>
      <c r="D8" t="s">
        <v>8</v>
      </c>
      <c r="E8">
        <v>12</v>
      </c>
      <c r="H8">
        <v>12</v>
      </c>
      <c r="K8">
        <v>12</v>
      </c>
      <c r="N8">
        <v>12</v>
      </c>
      <c r="Q8">
        <v>12</v>
      </c>
      <c r="T8">
        <v>12</v>
      </c>
      <c r="W8">
        <v>12</v>
      </c>
      <c r="Z8">
        <v>12</v>
      </c>
      <c r="AC8">
        <v>12</v>
      </c>
      <c r="AF8">
        <v>12</v>
      </c>
      <c r="AI8">
        <v>12</v>
      </c>
      <c r="AL8">
        <v>12</v>
      </c>
      <c r="AO8">
        <v>12</v>
      </c>
      <c r="AR8">
        <v>12</v>
      </c>
      <c r="AU8">
        <v>12</v>
      </c>
      <c r="AX8">
        <v>12</v>
      </c>
      <c r="BA8">
        <v>12</v>
      </c>
      <c r="BD8">
        <v>12</v>
      </c>
      <c r="BG8" t="str">
        <f t="shared" si="3"/>
        <v xml:space="preserve">INSERT INTO SC_SystemeProduits(RefDimension,NomSysteme,typePresta,ligne,Quantite,formule,cte1,DateModif) values (1,'FV8','MATIERE',300,12,null,null,now());
</v>
      </c>
      <c r="BH8"/>
      <c r="BI8"/>
      <c r="BJ8" t="str">
        <f t="shared" si="2"/>
        <v xml:space="preserve">INSERT INTO SC_SystemeProduits(RefDimension,NomSysteme,typePresta,ligne,Quantite,formule,cte1,DateModif) values (2,'FV8','MATIERE',300,12,null,null,now());
</v>
      </c>
      <c r="BK8"/>
      <c r="BL8"/>
      <c r="BM8" t="str">
        <f t="shared" si="2"/>
        <v xml:space="preserve">INSERT INTO SC_SystemeProduits(RefDimension,NomSysteme,typePresta,ligne,Quantite,formule,cte1,DateModif) values (3,'FV8','MATIERE',300,12,null,null,now());
</v>
      </c>
      <c r="BP8" t="str">
        <f t="shared" si="2"/>
        <v xml:space="preserve">INSERT INTO SC_SystemeProduits(RefDimension,NomSysteme,typePresta,ligne,Quantite,formule,cte1,DateModif) values (4,'FV8','MATIERE',300,12,null,null,now());
</v>
      </c>
      <c r="BS8" t="str">
        <f t="shared" si="2"/>
        <v xml:space="preserve">INSERT INTO SC_SystemeProduits(RefDimension,NomSysteme,typePresta,ligne,Quantite,formule,cte1,DateModif) values (5,'FV8','MATIERE',300,12,null,null,now());
</v>
      </c>
      <c r="BV8" t="str">
        <f t="shared" si="2"/>
        <v xml:space="preserve">INSERT INTO SC_SystemeProduits(RefDimension,NomSysteme,typePresta,ligne,Quantite,formule,cte1,DateModif) values (6,'FV8','MATIERE',300,12,null,null,now());
</v>
      </c>
      <c r="BY8" t="str">
        <f t="shared" si="2"/>
        <v xml:space="preserve">INSERT INTO SC_SystemeProduits(RefDimension,NomSysteme,typePresta,ligne,Quantite,formule,cte1,DateModif) values (7,'FV8','MATIERE',300,12,null,null,now());
</v>
      </c>
      <c r="CB8" t="str">
        <f t="shared" si="2"/>
        <v xml:space="preserve">INSERT INTO SC_SystemeProduits(RefDimension,NomSysteme,typePresta,ligne,Quantite,formule,cte1,DateModif) values (8,'FV8','MATIERE',300,12,null,null,now());
</v>
      </c>
      <c r="CE8" t="str">
        <f t="shared" si="2"/>
        <v xml:space="preserve">INSERT INTO SC_SystemeProduits(RefDimension,NomSysteme,typePresta,ligne,Quantite,formule,cte1,DateModif) values (9,'FV8','MATIERE',300,12,null,null,now());
</v>
      </c>
      <c r="CH8" t="str">
        <f t="shared" si="2"/>
        <v xml:space="preserve">INSERT INTO SC_SystemeProduits(RefDimension,NomSysteme,typePresta,ligne,Quantite,formule,cte1,DateModif) values (10,'FV8','MATIERE',300,12,null,null,now());
</v>
      </c>
      <c r="CK8" t="str">
        <f t="shared" si="2"/>
        <v xml:space="preserve">INSERT INTO SC_SystemeProduits(RefDimension,NomSysteme,typePresta,ligne,Quantite,formule,cte1,DateModif) values (11,'FV8','MATIERE',300,12,null,null,now());
</v>
      </c>
      <c r="CN8" t="str">
        <f t="shared" si="2"/>
        <v xml:space="preserve">INSERT INTO SC_SystemeProduits(RefDimension,NomSysteme,typePresta,ligne,Quantite,formule,cte1,DateModif) values (12,'FV8','MATIERE',300,12,null,null,now());
</v>
      </c>
      <c r="CQ8" t="str">
        <f t="shared" si="2"/>
        <v xml:space="preserve">INSERT INTO SC_SystemeProduits(RefDimension,NomSysteme,typePresta,ligne,Quantite,formule,cte1,DateModif) values (13,'FV8','MATIERE',300,12,null,null,now());
</v>
      </c>
      <c r="CT8" t="str">
        <f t="shared" si="2"/>
        <v xml:space="preserve">INSERT INTO SC_SystemeProduits(RefDimension,NomSysteme,typePresta,ligne,Quantite,formule,cte1,DateModif) values (14,'FV8','MATIERE',300,12,null,null,now());
</v>
      </c>
      <c r="CW8" t="str">
        <f t="shared" si="2"/>
        <v xml:space="preserve">INSERT INTO SC_SystemeProduits(RefDimension,NomSysteme,typePresta,ligne,Quantite,formule,cte1,DateModif) values (15,'FV8','MATIERE',300,12,null,null,now());
</v>
      </c>
      <c r="CZ8" t="str">
        <f t="shared" si="2"/>
        <v xml:space="preserve">INSERT INTO SC_SystemeProduits(RefDimension,NomSysteme,typePresta,ligne,Quantite,formule,cte1,DateModif) values (16,'FV8','MATIERE',300,12,null,null,now());
</v>
      </c>
      <c r="DC8" t="str">
        <f t="shared" si="2"/>
        <v xml:space="preserve">INSERT INTO SC_SystemeProduits(RefDimension,NomSysteme,typePresta,ligne,Quantite,formule,cte1,DateModif) values (17,'FV8','MATIERE',300,12,null,null,now());
</v>
      </c>
      <c r="DF8" t="str">
        <f t="shared" si="2"/>
        <v xml:space="preserve">INSERT INTO SC_SystemeProduits(RefDimension,NomSysteme,typePresta,ligne,Quantite,formule,cte1,DateModif) values (18,'FV8','MATIERE',300,12,null,null,now());
</v>
      </c>
    </row>
    <row r="9" spans="1:112" x14ac:dyDescent="0.3">
      <c r="A9" s="12">
        <f>VLOOKUP($C9,[1]MATIERES!$A$2:$K$379,11,0)</f>
        <v>297</v>
      </c>
      <c r="B9" t="s">
        <v>328</v>
      </c>
      <c r="C9" t="s">
        <v>379</v>
      </c>
      <c r="D9" t="s">
        <v>8</v>
      </c>
      <c r="E9">
        <v>32.799999999999997</v>
      </c>
      <c r="F9" s="14" t="s">
        <v>889</v>
      </c>
      <c r="G9" s="14" t="s">
        <v>825</v>
      </c>
      <c r="H9">
        <v>40</v>
      </c>
      <c r="I9" s="14" t="s">
        <v>889</v>
      </c>
      <c r="J9" s="14" t="s">
        <v>825</v>
      </c>
      <c r="K9">
        <v>48</v>
      </c>
      <c r="L9" s="14" t="s">
        <v>889</v>
      </c>
      <c r="M9" s="14" t="s">
        <v>825</v>
      </c>
      <c r="N9">
        <v>52</v>
      </c>
      <c r="O9" s="14" t="s">
        <v>889</v>
      </c>
      <c r="P9" s="14" t="s">
        <v>825</v>
      </c>
      <c r="Q9">
        <v>56</v>
      </c>
      <c r="R9" s="14" t="s">
        <v>889</v>
      </c>
      <c r="S9" s="14" t="s">
        <v>825</v>
      </c>
      <c r="T9">
        <v>60</v>
      </c>
      <c r="U9" s="14" t="s">
        <v>889</v>
      </c>
      <c r="V9" s="14" t="s">
        <v>825</v>
      </c>
      <c r="W9">
        <v>64</v>
      </c>
      <c r="X9" s="14" t="s">
        <v>889</v>
      </c>
      <c r="Y9" s="14" t="s">
        <v>825</v>
      </c>
      <c r="Z9">
        <v>68</v>
      </c>
      <c r="AA9" s="14" t="s">
        <v>889</v>
      </c>
      <c r="AB9" s="14" t="s">
        <v>825</v>
      </c>
      <c r="AC9">
        <v>72</v>
      </c>
      <c r="AD9" s="14" t="s">
        <v>889</v>
      </c>
      <c r="AE9" s="14" t="s">
        <v>825</v>
      </c>
      <c r="AF9">
        <v>80</v>
      </c>
      <c r="AG9" s="14" t="s">
        <v>889</v>
      </c>
      <c r="AH9" s="14" t="s">
        <v>825</v>
      </c>
      <c r="AI9">
        <v>88</v>
      </c>
      <c r="AJ9" s="14" t="s">
        <v>889</v>
      </c>
      <c r="AK9" s="14" t="s">
        <v>825</v>
      </c>
      <c r="AL9">
        <v>92</v>
      </c>
      <c r="AM9" s="14" t="s">
        <v>889</v>
      </c>
      <c r="AN9" s="14" t="s">
        <v>825</v>
      </c>
      <c r="AO9">
        <v>88</v>
      </c>
      <c r="AP9" s="14" t="s">
        <v>889</v>
      </c>
      <c r="AQ9" s="14" t="s">
        <v>825</v>
      </c>
      <c r="AR9">
        <v>96</v>
      </c>
      <c r="AS9" s="14" t="s">
        <v>889</v>
      </c>
      <c r="AT9" s="14" t="s">
        <v>825</v>
      </c>
      <c r="AU9">
        <v>100</v>
      </c>
      <c r="AV9" s="14" t="s">
        <v>889</v>
      </c>
      <c r="AW9" s="14" t="s">
        <v>825</v>
      </c>
      <c r="AX9">
        <v>104</v>
      </c>
      <c r="AY9" s="14" t="s">
        <v>889</v>
      </c>
      <c r="AZ9" s="14" t="s">
        <v>825</v>
      </c>
      <c r="BA9">
        <v>112</v>
      </c>
      <c r="BB9" s="14" t="s">
        <v>889</v>
      </c>
      <c r="BC9" s="14" t="s">
        <v>825</v>
      </c>
      <c r="BD9">
        <v>104</v>
      </c>
      <c r="BE9" s="14" t="s">
        <v>889</v>
      </c>
      <c r="BF9" s="14" t="s">
        <v>825</v>
      </c>
      <c r="BG9" t="str">
        <f t="shared" si="3"/>
        <v xml:space="preserve">INSERT INTO SC_SystemeProduits(RefDimension,NomSysteme,typePresta,ligne,Quantite,formule,cte1,DateModif) values (1,'FV8','MATIERE',297,null,'4*CTE1','PERIMETRE',now());
</v>
      </c>
      <c r="BH9"/>
      <c r="BI9"/>
      <c r="BJ9" t="str">
        <f t="shared" si="2"/>
        <v xml:space="preserve">INSERT INTO SC_SystemeProduits(RefDimension,NomSysteme,typePresta,ligne,Quantite,formule,cte1,DateModif) values (2,'FV8','MATIERE',297,null,'4*CTE1','PERIMETRE',now());
</v>
      </c>
      <c r="BK9"/>
      <c r="BL9"/>
      <c r="BM9" t="str">
        <f t="shared" si="2"/>
        <v xml:space="preserve">INSERT INTO SC_SystemeProduits(RefDimension,NomSysteme,typePresta,ligne,Quantite,formule,cte1,DateModif) values (3,'FV8','MATIERE',297,null,'4*CTE1','PERIMETRE',now());
</v>
      </c>
      <c r="BP9" t="str">
        <f t="shared" si="2"/>
        <v xml:space="preserve">INSERT INTO SC_SystemeProduits(RefDimension,NomSysteme,typePresta,ligne,Quantite,formule,cte1,DateModif) values (4,'FV8','MATIERE',297,null,'4*CTE1','PERIMETRE',now());
</v>
      </c>
      <c r="BS9" t="str">
        <f t="shared" si="2"/>
        <v xml:space="preserve">INSERT INTO SC_SystemeProduits(RefDimension,NomSysteme,typePresta,ligne,Quantite,formule,cte1,DateModif) values (5,'FV8','MATIERE',297,null,'4*CTE1','PERIMETRE',now());
</v>
      </c>
      <c r="BV9" t="str">
        <f t="shared" si="2"/>
        <v xml:space="preserve">INSERT INTO SC_SystemeProduits(RefDimension,NomSysteme,typePresta,ligne,Quantite,formule,cte1,DateModif) values (6,'FV8','MATIERE',297,null,'4*CTE1','PERIMETRE',now());
</v>
      </c>
      <c r="BY9" t="str">
        <f t="shared" si="2"/>
        <v xml:space="preserve">INSERT INTO SC_SystemeProduits(RefDimension,NomSysteme,typePresta,ligne,Quantite,formule,cte1,DateModif) values (7,'FV8','MATIERE',297,null,'4*CTE1','PERIMETRE',now());
</v>
      </c>
      <c r="CB9" t="str">
        <f t="shared" si="2"/>
        <v xml:space="preserve">INSERT INTO SC_SystemeProduits(RefDimension,NomSysteme,typePresta,ligne,Quantite,formule,cte1,DateModif) values (8,'FV8','MATIERE',297,null,'4*CTE1','PERIMETRE',now());
</v>
      </c>
      <c r="CE9" t="str">
        <f t="shared" si="2"/>
        <v xml:space="preserve">INSERT INTO SC_SystemeProduits(RefDimension,NomSysteme,typePresta,ligne,Quantite,formule,cte1,DateModif) values (9,'FV8','MATIERE',297,null,'4*CTE1','PERIMETRE',now());
</v>
      </c>
      <c r="CH9" t="str">
        <f t="shared" si="2"/>
        <v xml:space="preserve">INSERT INTO SC_SystemeProduits(RefDimension,NomSysteme,typePresta,ligne,Quantite,formule,cte1,DateModif) values (10,'FV8','MATIERE',297,null,'4*CTE1','PERIMETRE',now());
</v>
      </c>
      <c r="CK9" t="str">
        <f t="shared" si="2"/>
        <v xml:space="preserve">INSERT INTO SC_SystemeProduits(RefDimension,NomSysteme,typePresta,ligne,Quantite,formule,cte1,DateModif) values (11,'FV8','MATIERE',297,null,'4*CTE1','PERIMETRE',now());
</v>
      </c>
      <c r="CN9" t="str">
        <f t="shared" si="2"/>
        <v xml:space="preserve">INSERT INTO SC_SystemeProduits(RefDimension,NomSysteme,typePresta,ligne,Quantite,formule,cte1,DateModif) values (12,'FV8','MATIERE',297,null,'4*CTE1','PERIMETRE',now());
</v>
      </c>
      <c r="CQ9" t="str">
        <f t="shared" si="2"/>
        <v xml:space="preserve">INSERT INTO SC_SystemeProduits(RefDimension,NomSysteme,typePresta,ligne,Quantite,formule,cte1,DateModif) values (13,'FV8','MATIERE',297,null,'4*CTE1','PERIMETRE',now());
</v>
      </c>
      <c r="CT9" t="str">
        <f t="shared" si="2"/>
        <v xml:space="preserve">INSERT INTO SC_SystemeProduits(RefDimension,NomSysteme,typePresta,ligne,Quantite,formule,cte1,DateModif) values (14,'FV8','MATIERE',297,null,'4*CTE1','PERIMETRE',now());
</v>
      </c>
      <c r="CW9" t="str">
        <f t="shared" si="2"/>
        <v xml:space="preserve">INSERT INTO SC_SystemeProduits(RefDimension,NomSysteme,typePresta,ligne,Quantite,formule,cte1,DateModif) values (15,'FV8','MATIERE',297,null,'4*CTE1','PERIMETRE',now());
</v>
      </c>
      <c r="CZ9" t="str">
        <f t="shared" si="2"/>
        <v xml:space="preserve">INSERT INTO SC_SystemeProduits(RefDimension,NomSysteme,typePresta,ligne,Quantite,formule,cte1,DateModif) values (16,'FV8','MATIERE',297,null,'4*CTE1','PERIMETRE',now());
</v>
      </c>
      <c r="DC9" t="str">
        <f t="shared" si="2"/>
        <v xml:space="preserve">INSERT INTO SC_SystemeProduits(RefDimension,NomSysteme,typePresta,ligne,Quantite,formule,cte1,DateModif) values (17,'FV8','MATIERE',297,null,'4*CTE1','PERIMETRE',now());
</v>
      </c>
      <c r="DF9" t="str">
        <f t="shared" si="2"/>
        <v xml:space="preserve">INSERT INTO SC_SystemeProduits(RefDimension,NomSysteme,typePresta,ligne,Quantite,formule,cte1,DateModif) values (18,'FV8','MATIERE',297,null,'4*CTE1','PERIMETRE',now());
</v>
      </c>
    </row>
    <row r="10" spans="1:112" x14ac:dyDescent="0.3">
      <c r="BG10" t="str">
        <f t="shared" si="3"/>
        <v/>
      </c>
      <c r="BH10"/>
      <c r="BI10"/>
      <c r="BJ10" t="str">
        <f t="shared" si="2"/>
        <v/>
      </c>
      <c r="BK10"/>
      <c r="BL10"/>
      <c r="BM10" t="str">
        <f t="shared" si="2"/>
        <v/>
      </c>
      <c r="BP10" t="str">
        <f t="shared" si="2"/>
        <v/>
      </c>
      <c r="BS10" t="str">
        <f t="shared" si="2"/>
        <v/>
      </c>
      <c r="BV10" t="str">
        <f t="shared" si="2"/>
        <v/>
      </c>
      <c r="BY10" t="str">
        <f t="shared" si="2"/>
        <v/>
      </c>
      <c r="CB10" t="str">
        <f t="shared" si="2"/>
        <v/>
      </c>
      <c r="CE10" t="str">
        <f t="shared" si="2"/>
        <v/>
      </c>
      <c r="CH10" t="str">
        <f t="shared" si="2"/>
        <v/>
      </c>
      <c r="CK10" t="str">
        <f t="shared" si="2"/>
        <v/>
      </c>
      <c r="CN10" t="str">
        <f t="shared" si="2"/>
        <v/>
      </c>
      <c r="CQ10" t="str">
        <f t="shared" si="2"/>
        <v/>
      </c>
      <c r="CT10" t="str">
        <f t="shared" si="2"/>
        <v/>
      </c>
      <c r="CW10" t="str">
        <f t="shared" si="2"/>
        <v/>
      </c>
      <c r="CZ10" t="str">
        <f t="shared" ref="CZ10:CZ14" si="4">IF(AND(AX10="",AY10=""),"",SUBSTITUTE(SUBSTITUTE(SUBSTITUTE(SUBSTITUTE(SUBSTITUTE(SUBSTITUTE(SUBSTITUTE($BG$1,"#SYSTEME#",$A$1),"#DIM#",AX$1),"#TYPE#",$B10),"#LIGNE#",$A10),"#Q#",IF(AY10="",SUBSTITUTE(AX10,",","."),"null")),"#FORMULE#",IF(AY10="","null",CONCATENATE("'",AY10,"'"))),"#CTE#",IF(AZ10="","null",CONCATENATE("'",AZ10,"'"))))</f>
        <v/>
      </c>
      <c r="DC10" t="str">
        <f t="shared" ref="DC10:DC14" si="5">IF(AND(BA10="",BB10=""),"",SUBSTITUTE(SUBSTITUTE(SUBSTITUTE(SUBSTITUTE(SUBSTITUTE(SUBSTITUTE(SUBSTITUTE($BG$1,"#SYSTEME#",$A$1),"#DIM#",BA$1),"#TYPE#",$B10),"#LIGNE#",$A10),"#Q#",IF(BB10="",SUBSTITUTE(BA10,",","."),"null")),"#FORMULE#",IF(BB10="","null",CONCATENATE("'",BB10,"'"))),"#CTE#",IF(BC10="","null",CONCATENATE("'",BC10,"'"))))</f>
        <v/>
      </c>
      <c r="DF10" t="str">
        <f t="shared" ref="DF10:DF14" si="6">IF(AND(BD10="",BE10=""),"",SUBSTITUTE(SUBSTITUTE(SUBSTITUTE(SUBSTITUTE(SUBSTITUTE(SUBSTITUTE(SUBSTITUTE($BG$1,"#SYSTEME#",$A$1),"#DIM#",BD$1),"#TYPE#",$B10),"#LIGNE#",$A10),"#Q#",IF(BE10="",SUBSTITUTE(BD10,",","."),"null")),"#FORMULE#",IF(BE10="","null",CONCATENATE("'",BE10,"'"))),"#CTE#",IF(BF10="","null",CONCATENATE("'",BF10,"'"))))</f>
        <v/>
      </c>
    </row>
    <row r="11" spans="1:112" x14ac:dyDescent="0.3">
      <c r="A11" s="12">
        <f>VLOOKUP($C11,[1]ATELIER!$A$2:$K$291,11,0)</f>
        <v>14</v>
      </c>
      <c r="B11" t="s">
        <v>331</v>
      </c>
      <c r="C11" t="s">
        <v>35</v>
      </c>
      <c r="D11" t="s">
        <v>8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3"/>
        <v xml:space="preserve">INSERT INTO SC_SystemeProduits(RefDimension,NomSysteme,typePresta,ligne,Quantite,formule,cte1,DateModif) values (1,'FV8','MOA',14,4,null,null,now());
</v>
      </c>
      <c r="BH11"/>
      <c r="BI11"/>
      <c r="BJ11" t="str">
        <f t="shared" ref="BJ11:BJ14" si="7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(2,'FV8','MOA',14,4,null,null,now());
</v>
      </c>
      <c r="BK11"/>
      <c r="BL11"/>
      <c r="BM11" t="str">
        <f t="shared" ref="BM11:BM14" si="8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(3,'FV8','MOA',14,4,null,null,now());
</v>
      </c>
      <c r="BP11" t="str">
        <f t="shared" ref="BP11:BP14" si="9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(4,'FV8','MOA',14,4,null,null,now());
</v>
      </c>
      <c r="BS11" t="str">
        <f t="shared" ref="BS11:BS14" si="10">IF(AND(Q11="",R11=""),"",SUBSTITUTE(SUBSTITUTE(SUBSTITUTE(SUBSTITUTE(SUBSTITUTE(SUBSTITUTE(SUBSTITUTE($BG$1,"#SYSTEME#",$A$1),"#DIM#",Q$1),"#TYPE#",$B11),"#LIGNE#",$A11),"#Q#",IF(R11="",SUBSTITUTE(Q11,",","."),"null")),"#FORMULE#",IF(R11="","null",CONCATENATE("'",R11,"'"))),"#CTE#",IF(S11="","null",CONCATENATE("'",S11,"'"))))</f>
        <v xml:space="preserve">INSERT INTO SC_SystemeProduits(RefDimension,NomSysteme,typePresta,ligne,Quantite,formule,cte1,DateModif) values (5,'FV8','MOA',14,4,null,null,now());
</v>
      </c>
      <c r="BV11" t="str">
        <f t="shared" ref="BV11:BV14" si="11">IF(AND(T11="",U11=""),"",SUBSTITUTE(SUBSTITUTE(SUBSTITUTE(SUBSTITUTE(SUBSTITUTE(SUBSTITUTE(SUBSTITUTE($BG$1,"#SYSTEME#",$A$1),"#DIM#",T$1),"#TYPE#",$B11),"#LIGNE#",$A11),"#Q#",IF(U11="",SUBSTITUTE(T11,",","."),"null")),"#FORMULE#",IF(U11="","null",CONCATENATE("'",U11,"'"))),"#CTE#",IF(V11="","null",CONCATENATE("'",V11,"'"))))</f>
        <v xml:space="preserve">INSERT INTO SC_SystemeProduits(RefDimension,NomSysteme,typePresta,ligne,Quantite,formule,cte1,DateModif) values (6,'FV8','MOA',14,4,null,null,now());
</v>
      </c>
      <c r="BY11" t="str">
        <f t="shared" ref="BY11:BY14" si="12">IF(AND(W11="",X11=""),"",SUBSTITUTE(SUBSTITUTE(SUBSTITUTE(SUBSTITUTE(SUBSTITUTE(SUBSTITUTE(SUBSTITUTE($BG$1,"#SYSTEME#",$A$1),"#DIM#",W$1),"#TYPE#",$B11),"#LIGNE#",$A11),"#Q#",IF(X11="",SUBSTITUTE(W11,",","."),"null")),"#FORMULE#",IF(X11="","null",CONCATENATE("'",X11,"'"))),"#CTE#",IF(Y11="","null",CONCATENATE("'",Y11,"'"))))</f>
        <v xml:space="preserve">INSERT INTO SC_SystemeProduits(RefDimension,NomSysteme,typePresta,ligne,Quantite,formule,cte1,DateModif) values (7,'FV8','MOA',14,4,null,null,now());
</v>
      </c>
      <c r="CB11" t="str">
        <f t="shared" ref="CB11:CB14" si="13">IF(AND(Z11="",AA11=""),"",SUBSTITUTE(SUBSTITUTE(SUBSTITUTE(SUBSTITUTE(SUBSTITUTE(SUBSTITUTE(SUBSTITUTE($BG$1,"#SYSTEME#",$A$1),"#DIM#",Z$1),"#TYPE#",$B11),"#LIGNE#",$A11),"#Q#",IF(AA11="",SUBSTITUTE(Z11,",","."),"null")),"#FORMULE#",IF(AA11="","null",CONCATENATE("'",AA11,"'"))),"#CTE#",IF(AB11="","null",CONCATENATE("'",AB11,"'"))))</f>
        <v xml:space="preserve">INSERT INTO SC_SystemeProduits(RefDimension,NomSysteme,typePresta,ligne,Quantite,formule,cte1,DateModif) values (8,'FV8','MOA',14,4,null,null,now());
</v>
      </c>
      <c r="CE11" t="str">
        <f t="shared" ref="CE11:CE14" si="14">IF(AND(AC11="",AD11=""),"",SUBSTITUTE(SUBSTITUTE(SUBSTITUTE(SUBSTITUTE(SUBSTITUTE(SUBSTITUTE(SUBSTITUTE($BG$1,"#SYSTEME#",$A$1),"#DIM#",AC$1),"#TYPE#",$B11),"#LIGNE#",$A11),"#Q#",IF(AD11="",SUBSTITUTE(AC11,",","."),"null")),"#FORMULE#",IF(AD11="","null",CONCATENATE("'",AD11,"'"))),"#CTE#",IF(AE11="","null",CONCATENATE("'",AE11,"'"))))</f>
        <v xml:space="preserve">INSERT INTO SC_SystemeProduits(RefDimension,NomSysteme,typePresta,ligne,Quantite,formule,cte1,DateModif) values (9,'FV8','MOA',14,4,null,null,now());
</v>
      </c>
      <c r="CH11" t="str">
        <f t="shared" ref="CH11:CH14" si="15">IF(AND(AF11="",AG11=""),"",SUBSTITUTE(SUBSTITUTE(SUBSTITUTE(SUBSTITUTE(SUBSTITUTE(SUBSTITUTE(SUBSTITUTE($BG$1,"#SYSTEME#",$A$1),"#DIM#",AF$1),"#TYPE#",$B11),"#LIGNE#",$A11),"#Q#",IF(AG11="",SUBSTITUTE(AF11,",","."),"null")),"#FORMULE#",IF(AG11="","null",CONCATENATE("'",AG11,"'"))),"#CTE#",IF(AH11="","null",CONCATENATE("'",AH11,"'"))))</f>
        <v xml:space="preserve">INSERT INTO SC_SystemeProduits(RefDimension,NomSysteme,typePresta,ligne,Quantite,formule,cte1,DateModif) values (10,'FV8','MOA',14,4,null,null,now());
</v>
      </c>
      <c r="CK11" t="str">
        <f t="shared" ref="CK11:CK14" si="16">IF(AND(AI11="",AJ11=""),"",SUBSTITUTE(SUBSTITUTE(SUBSTITUTE(SUBSTITUTE(SUBSTITUTE(SUBSTITUTE(SUBSTITUTE($BG$1,"#SYSTEME#",$A$1),"#DIM#",AI$1),"#TYPE#",$B11),"#LIGNE#",$A11),"#Q#",IF(AJ11="",SUBSTITUTE(AI11,",","."),"null")),"#FORMULE#",IF(AJ11="","null",CONCATENATE("'",AJ11,"'"))),"#CTE#",IF(AK11="","null",CONCATENATE("'",AK11,"'"))))</f>
        <v xml:space="preserve">INSERT INTO SC_SystemeProduits(RefDimension,NomSysteme,typePresta,ligne,Quantite,formule,cte1,DateModif) values (11,'FV8','MOA',14,4,null,null,now());
</v>
      </c>
      <c r="CN11" t="str">
        <f t="shared" ref="CN11:CN14" si="17">IF(AND(AL11="",AM11=""),"",SUBSTITUTE(SUBSTITUTE(SUBSTITUTE(SUBSTITUTE(SUBSTITUTE(SUBSTITUTE(SUBSTITUTE($BG$1,"#SYSTEME#",$A$1),"#DIM#",AL$1),"#TYPE#",$B11),"#LIGNE#",$A11),"#Q#",IF(AM11="",SUBSTITUTE(AL11,",","."),"null")),"#FORMULE#",IF(AM11="","null",CONCATENATE("'",AM11,"'"))),"#CTE#",IF(AN11="","null",CONCATENATE("'",AN11,"'"))))</f>
        <v xml:space="preserve">INSERT INTO SC_SystemeProduits(RefDimension,NomSysteme,typePresta,ligne,Quantite,formule,cte1,DateModif) values (12,'FV8','MOA',14,4,null,null,now());
</v>
      </c>
      <c r="CQ11" t="str">
        <f t="shared" ref="CQ11:CQ14" si="18">IF(AND(AO11="",AP11=""),"",SUBSTITUTE(SUBSTITUTE(SUBSTITUTE(SUBSTITUTE(SUBSTITUTE(SUBSTITUTE(SUBSTITUTE($BG$1,"#SYSTEME#",$A$1),"#DIM#",AO$1),"#TYPE#",$B11),"#LIGNE#",$A11),"#Q#",IF(AP11="",SUBSTITUTE(AO11,",","."),"null")),"#FORMULE#",IF(AP11="","null",CONCATENATE("'",AP11,"'"))),"#CTE#",IF(AQ11="","null",CONCATENATE("'",AQ11,"'"))))</f>
        <v xml:space="preserve">INSERT INTO SC_SystemeProduits(RefDimension,NomSysteme,typePresta,ligne,Quantite,formule,cte1,DateModif) values (13,'FV8','MOA',14,4,null,null,now());
</v>
      </c>
      <c r="CT11" t="str">
        <f t="shared" ref="CT11:CT14" si="19">IF(AND(AR11="",AS11=""),"",SUBSTITUTE(SUBSTITUTE(SUBSTITUTE(SUBSTITUTE(SUBSTITUTE(SUBSTITUTE(SUBSTITUTE($BG$1,"#SYSTEME#",$A$1),"#DIM#",AR$1),"#TYPE#",$B11),"#LIGNE#",$A11),"#Q#",IF(AS11="",SUBSTITUTE(AR11,",","."),"null")),"#FORMULE#",IF(AS11="","null",CONCATENATE("'",AS11,"'"))),"#CTE#",IF(AT11="","null",CONCATENATE("'",AT11,"'"))))</f>
        <v xml:space="preserve">INSERT INTO SC_SystemeProduits(RefDimension,NomSysteme,typePresta,ligne,Quantite,formule,cte1,DateModif) values (14,'FV8','MOA',14,4,null,null,now());
</v>
      </c>
      <c r="CW11" t="str">
        <f t="shared" ref="CW11:CW14" si="20">IF(AND(AU11="",AV11=""),"",SUBSTITUTE(SUBSTITUTE(SUBSTITUTE(SUBSTITUTE(SUBSTITUTE(SUBSTITUTE(SUBSTITUTE($BG$1,"#SYSTEME#",$A$1),"#DIM#",AU$1),"#TYPE#",$B11),"#LIGNE#",$A11),"#Q#",IF(AV11="",SUBSTITUTE(AU11,",","."),"null")),"#FORMULE#",IF(AV11="","null",CONCATENATE("'",AV11,"'"))),"#CTE#",IF(AW11="","null",CONCATENATE("'",AW11,"'"))))</f>
        <v xml:space="preserve">INSERT INTO SC_SystemeProduits(RefDimension,NomSysteme,typePresta,ligne,Quantite,formule,cte1,DateModif) values (15,'FV8','MOA',14,4,null,null,now());
</v>
      </c>
      <c r="CZ11" t="str">
        <f t="shared" si="4"/>
        <v xml:space="preserve">INSERT INTO SC_SystemeProduits(RefDimension,NomSysteme,typePresta,ligne,Quantite,formule,cte1,DateModif) values (16,'FV8','MOA',14,4,null,null,now());
</v>
      </c>
      <c r="DC11" t="str">
        <f t="shared" si="5"/>
        <v xml:space="preserve">INSERT INTO SC_SystemeProduits(RefDimension,NomSysteme,typePresta,ligne,Quantite,formule,cte1,DateModif) values (17,'FV8','MOA',14,4,null,null,now());
</v>
      </c>
      <c r="DF11" t="str">
        <f t="shared" si="6"/>
        <v xml:space="preserve">INSERT INTO SC_SystemeProduits(RefDimension,NomSysteme,typePresta,ligne,Quantite,formule,cte1,DateModif) values (18,'FV8','MOA',14,4,null,null,now());
</v>
      </c>
    </row>
    <row r="12" spans="1:112" x14ac:dyDescent="0.3">
      <c r="A12" s="12">
        <f>VLOOKUP($C12,[1]ATELIER!$A$2:$K$291,11,0)</f>
        <v>16</v>
      </c>
      <c r="B12" t="s">
        <v>331</v>
      </c>
      <c r="C12" t="s">
        <v>37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3"/>
        <v xml:space="preserve">INSERT INTO SC_SystemeProduits(RefDimension,NomSysteme,typePresta,ligne,Quantite,formule,cte1,DateModif) values (1,'FV8','MOA',16,4,null,null,now());
</v>
      </c>
      <c r="BH12"/>
      <c r="BI12"/>
      <c r="BJ12" t="str">
        <f t="shared" si="7"/>
        <v xml:space="preserve">INSERT INTO SC_SystemeProduits(RefDimension,NomSysteme,typePresta,ligne,Quantite,formule,cte1,DateModif) values (2,'FV8','MOA',16,4,null,null,now());
</v>
      </c>
      <c r="BK12"/>
      <c r="BL12"/>
      <c r="BM12" t="str">
        <f t="shared" si="8"/>
        <v xml:space="preserve">INSERT INTO SC_SystemeProduits(RefDimension,NomSysteme,typePresta,ligne,Quantite,formule,cte1,DateModif) values (3,'FV8','MOA',16,4,null,null,now());
</v>
      </c>
      <c r="BP12" t="str">
        <f t="shared" si="9"/>
        <v xml:space="preserve">INSERT INTO SC_SystemeProduits(RefDimension,NomSysteme,typePresta,ligne,Quantite,formule,cte1,DateModif) values (4,'FV8','MOA',16,4,null,null,now());
</v>
      </c>
      <c r="BS12" t="str">
        <f t="shared" si="10"/>
        <v xml:space="preserve">INSERT INTO SC_SystemeProduits(RefDimension,NomSysteme,typePresta,ligne,Quantite,formule,cte1,DateModif) values (5,'FV8','MOA',16,4,null,null,now());
</v>
      </c>
      <c r="BV12" t="str">
        <f t="shared" si="11"/>
        <v xml:space="preserve">INSERT INTO SC_SystemeProduits(RefDimension,NomSysteme,typePresta,ligne,Quantite,formule,cte1,DateModif) values (6,'FV8','MOA',16,4,null,null,now());
</v>
      </c>
      <c r="BY12" t="str">
        <f t="shared" si="12"/>
        <v xml:space="preserve">INSERT INTO SC_SystemeProduits(RefDimension,NomSysteme,typePresta,ligne,Quantite,formule,cte1,DateModif) values (7,'FV8','MOA',16,4,null,null,now());
</v>
      </c>
      <c r="CB12" t="str">
        <f t="shared" si="13"/>
        <v xml:space="preserve">INSERT INTO SC_SystemeProduits(RefDimension,NomSysteme,typePresta,ligne,Quantite,formule,cte1,DateModif) values (8,'FV8','MOA',16,4,null,null,now());
</v>
      </c>
      <c r="CE12" t="str">
        <f t="shared" si="14"/>
        <v xml:space="preserve">INSERT INTO SC_SystemeProduits(RefDimension,NomSysteme,typePresta,ligne,Quantite,formule,cte1,DateModif) values (9,'FV8','MOA',16,4,null,null,now());
</v>
      </c>
      <c r="CH12" t="str">
        <f t="shared" si="15"/>
        <v xml:space="preserve">INSERT INTO SC_SystemeProduits(RefDimension,NomSysteme,typePresta,ligne,Quantite,formule,cte1,DateModif) values (10,'FV8','MOA',16,4,null,null,now());
</v>
      </c>
      <c r="CK12" t="str">
        <f t="shared" si="16"/>
        <v xml:space="preserve">INSERT INTO SC_SystemeProduits(RefDimension,NomSysteme,typePresta,ligne,Quantite,formule,cte1,DateModif) values (11,'FV8','MOA',16,4,null,null,now());
</v>
      </c>
      <c r="CN12" t="str">
        <f t="shared" si="17"/>
        <v xml:space="preserve">INSERT INTO SC_SystemeProduits(RefDimension,NomSysteme,typePresta,ligne,Quantite,formule,cte1,DateModif) values (12,'FV8','MOA',16,4,null,null,now());
</v>
      </c>
      <c r="CQ12" t="str">
        <f t="shared" si="18"/>
        <v xml:space="preserve">INSERT INTO SC_SystemeProduits(RefDimension,NomSysteme,typePresta,ligne,Quantite,formule,cte1,DateModif) values (13,'FV8','MOA',16,4,null,null,now());
</v>
      </c>
      <c r="CT12" t="str">
        <f t="shared" si="19"/>
        <v xml:space="preserve">INSERT INTO SC_SystemeProduits(RefDimension,NomSysteme,typePresta,ligne,Quantite,formule,cte1,DateModif) values (14,'FV8','MOA',16,4,null,null,now());
</v>
      </c>
      <c r="CW12" t="str">
        <f t="shared" si="20"/>
        <v xml:space="preserve">INSERT INTO SC_SystemeProduits(RefDimension,NomSysteme,typePresta,ligne,Quantite,formule,cte1,DateModif) values (15,'FV8','MOA',16,4,null,null,now());
</v>
      </c>
      <c r="CZ12" t="str">
        <f t="shared" si="4"/>
        <v xml:space="preserve">INSERT INTO SC_SystemeProduits(RefDimension,NomSysteme,typePresta,ligne,Quantite,formule,cte1,DateModif) values (16,'FV8','MOA',16,4,null,null,now());
</v>
      </c>
      <c r="DC12" t="str">
        <f t="shared" si="5"/>
        <v xml:space="preserve">INSERT INTO SC_SystemeProduits(RefDimension,NomSysteme,typePresta,ligne,Quantite,formule,cte1,DateModif) values (17,'FV8','MOA',16,4,null,null,now());
</v>
      </c>
      <c r="DF12" t="str">
        <f t="shared" si="6"/>
        <v xml:space="preserve">INSERT INTO SC_SystemeProduits(RefDimension,NomSysteme,typePresta,ligne,Quantite,formule,cte1,DateModif) values (18,'FV8','MOA',16,4,null,null,now());
</v>
      </c>
    </row>
    <row r="13" spans="1:112" x14ac:dyDescent="0.3">
      <c r="A13" s="12">
        <f>VLOOKUP($C13,[1]ATELIER!$A$2:$K$291,11,0)</f>
        <v>9</v>
      </c>
      <c r="B13" t="s">
        <v>331</v>
      </c>
      <c r="C13" t="s">
        <v>25</v>
      </c>
      <c r="D13" t="s">
        <v>8</v>
      </c>
      <c r="E13">
        <v>4.270833333333333</v>
      </c>
      <c r="F13" s="14" t="s">
        <v>895</v>
      </c>
      <c r="G13" s="14" t="s">
        <v>825</v>
      </c>
      <c r="H13">
        <v>5.2083333333333339</v>
      </c>
      <c r="I13" s="14" t="s">
        <v>895</v>
      </c>
      <c r="J13" s="14" t="s">
        <v>825</v>
      </c>
      <c r="K13">
        <v>6.25</v>
      </c>
      <c r="L13" s="14" t="s">
        <v>895</v>
      </c>
      <c r="M13" s="14" t="s">
        <v>825</v>
      </c>
      <c r="N13">
        <v>6.7708333333333339</v>
      </c>
      <c r="O13" s="14" t="s">
        <v>895</v>
      </c>
      <c r="P13" s="14" t="s">
        <v>825</v>
      </c>
      <c r="Q13">
        <v>7.291666666666667</v>
      </c>
      <c r="R13" s="14" t="s">
        <v>895</v>
      </c>
      <c r="S13" s="14" t="s">
        <v>825</v>
      </c>
      <c r="T13">
        <v>7.8125</v>
      </c>
      <c r="U13" s="14" t="s">
        <v>895</v>
      </c>
      <c r="V13" s="14" t="s">
        <v>825</v>
      </c>
      <c r="W13">
        <v>8.3333333333333339</v>
      </c>
      <c r="X13" s="14" t="s">
        <v>895</v>
      </c>
      <c r="Y13" s="14" t="s">
        <v>825</v>
      </c>
      <c r="Z13">
        <v>8.8541666666666679</v>
      </c>
      <c r="AA13" s="14" t="s">
        <v>895</v>
      </c>
      <c r="AB13" s="14" t="s">
        <v>825</v>
      </c>
      <c r="AC13">
        <v>9.375</v>
      </c>
      <c r="AD13" s="14" t="s">
        <v>895</v>
      </c>
      <c r="AE13" s="14" t="s">
        <v>825</v>
      </c>
      <c r="AF13">
        <v>10.416666666666668</v>
      </c>
      <c r="AG13" s="14" t="s">
        <v>895</v>
      </c>
      <c r="AH13" s="14" t="s">
        <v>825</v>
      </c>
      <c r="AI13">
        <v>11.458333333333334</v>
      </c>
      <c r="AJ13" s="14" t="s">
        <v>895</v>
      </c>
      <c r="AK13" s="14" t="s">
        <v>825</v>
      </c>
      <c r="AL13">
        <v>11.979166666666668</v>
      </c>
      <c r="AM13" s="14" t="s">
        <v>895</v>
      </c>
      <c r="AN13" s="14" t="s">
        <v>825</v>
      </c>
      <c r="AO13">
        <v>11.458333333333334</v>
      </c>
      <c r="AP13" s="14" t="s">
        <v>895</v>
      </c>
      <c r="AQ13" s="14" t="s">
        <v>825</v>
      </c>
      <c r="AR13">
        <v>12.5</v>
      </c>
      <c r="AS13" s="14" t="s">
        <v>895</v>
      </c>
      <c r="AT13" s="14" t="s">
        <v>825</v>
      </c>
      <c r="AU13">
        <v>13.020833333333334</v>
      </c>
      <c r="AV13" s="14" t="s">
        <v>895</v>
      </c>
      <c r="AW13" s="14" t="s">
        <v>825</v>
      </c>
      <c r="AX13">
        <v>13.541666666666668</v>
      </c>
      <c r="AY13" s="14" t="s">
        <v>895</v>
      </c>
      <c r="AZ13" s="14" t="s">
        <v>825</v>
      </c>
      <c r="BA13">
        <v>14.583333333333334</v>
      </c>
      <c r="BB13" s="14" t="s">
        <v>895</v>
      </c>
      <c r="BC13" s="14" t="s">
        <v>825</v>
      </c>
      <c r="BD13">
        <v>13.541666666666668</v>
      </c>
      <c r="BE13" s="14" t="s">
        <v>895</v>
      </c>
      <c r="BF13" s="14" t="s">
        <v>825</v>
      </c>
      <c r="BG13" t="str">
        <f t="shared" si="3"/>
        <v xml:space="preserve">INSERT INTO SC_SystemeProduits(RefDimension,NomSysteme,typePresta,ligne,Quantite,formule,cte1,DateModif) values (1,'FV8','MOA',9,null,'CTE1/1.92','PERIMETRE',now());
</v>
      </c>
      <c r="BH13"/>
      <c r="BI13"/>
      <c r="BJ13" t="str">
        <f t="shared" si="7"/>
        <v xml:space="preserve">INSERT INTO SC_SystemeProduits(RefDimension,NomSysteme,typePresta,ligne,Quantite,formule,cte1,DateModif) values (2,'FV8','MOA',9,null,'CTE1/1.92','PERIMETRE',now());
</v>
      </c>
      <c r="BK13"/>
      <c r="BL13"/>
      <c r="BM13" t="str">
        <f t="shared" si="8"/>
        <v xml:space="preserve">INSERT INTO SC_SystemeProduits(RefDimension,NomSysteme,typePresta,ligne,Quantite,formule,cte1,DateModif) values (3,'FV8','MOA',9,null,'CTE1/1.92','PERIMETRE',now());
</v>
      </c>
      <c r="BP13" t="str">
        <f t="shared" si="9"/>
        <v xml:space="preserve">INSERT INTO SC_SystemeProduits(RefDimension,NomSysteme,typePresta,ligne,Quantite,formule,cte1,DateModif) values (4,'FV8','MOA',9,null,'CTE1/1.92','PERIMETRE',now());
</v>
      </c>
      <c r="BS13" t="str">
        <f t="shared" si="10"/>
        <v xml:space="preserve">INSERT INTO SC_SystemeProduits(RefDimension,NomSysteme,typePresta,ligne,Quantite,formule,cte1,DateModif) values (5,'FV8','MOA',9,null,'CTE1/1.92','PERIMETRE',now());
</v>
      </c>
      <c r="BV13" t="str">
        <f t="shared" si="11"/>
        <v xml:space="preserve">INSERT INTO SC_SystemeProduits(RefDimension,NomSysteme,typePresta,ligne,Quantite,formule,cte1,DateModif) values (6,'FV8','MOA',9,null,'CTE1/1.92','PERIMETRE',now());
</v>
      </c>
      <c r="BY13" t="str">
        <f t="shared" si="12"/>
        <v xml:space="preserve">INSERT INTO SC_SystemeProduits(RefDimension,NomSysteme,typePresta,ligne,Quantite,formule,cte1,DateModif) values (7,'FV8','MOA',9,null,'CTE1/1.92','PERIMETRE',now());
</v>
      </c>
      <c r="CB13" t="str">
        <f t="shared" si="13"/>
        <v xml:space="preserve">INSERT INTO SC_SystemeProduits(RefDimension,NomSysteme,typePresta,ligne,Quantite,formule,cte1,DateModif) values (8,'FV8','MOA',9,null,'CTE1/1.92','PERIMETRE',now());
</v>
      </c>
      <c r="CE13" t="str">
        <f t="shared" si="14"/>
        <v xml:space="preserve">INSERT INTO SC_SystemeProduits(RefDimension,NomSysteme,typePresta,ligne,Quantite,formule,cte1,DateModif) values (9,'FV8','MOA',9,null,'CTE1/1.92','PERIMETRE',now());
</v>
      </c>
      <c r="CH13" t="str">
        <f t="shared" si="15"/>
        <v xml:space="preserve">INSERT INTO SC_SystemeProduits(RefDimension,NomSysteme,typePresta,ligne,Quantite,formule,cte1,DateModif) values (10,'FV8','MOA',9,null,'CTE1/1.92','PERIMETRE',now());
</v>
      </c>
      <c r="CK13" t="str">
        <f t="shared" si="16"/>
        <v xml:space="preserve">INSERT INTO SC_SystemeProduits(RefDimension,NomSysteme,typePresta,ligne,Quantite,formule,cte1,DateModif) values (11,'FV8','MOA',9,null,'CTE1/1.92','PERIMETRE',now());
</v>
      </c>
      <c r="CN13" t="str">
        <f t="shared" si="17"/>
        <v xml:space="preserve">INSERT INTO SC_SystemeProduits(RefDimension,NomSysteme,typePresta,ligne,Quantite,formule,cte1,DateModif) values (12,'FV8','MOA',9,null,'CTE1/1.92','PERIMETRE',now());
</v>
      </c>
      <c r="CQ13" t="str">
        <f t="shared" si="18"/>
        <v xml:space="preserve">INSERT INTO SC_SystemeProduits(RefDimension,NomSysteme,typePresta,ligne,Quantite,formule,cte1,DateModif) values (13,'FV8','MOA',9,null,'CTE1/1.92','PERIMETRE',now());
</v>
      </c>
      <c r="CT13" t="str">
        <f t="shared" si="19"/>
        <v xml:space="preserve">INSERT INTO SC_SystemeProduits(RefDimension,NomSysteme,typePresta,ligne,Quantite,formule,cte1,DateModif) values (14,'FV8','MOA',9,null,'CTE1/1.92','PERIMETRE',now());
</v>
      </c>
      <c r="CW13" t="str">
        <f t="shared" si="20"/>
        <v xml:space="preserve">INSERT INTO SC_SystemeProduits(RefDimension,NomSysteme,typePresta,ligne,Quantite,formule,cte1,DateModif) values (15,'FV8','MOA',9,null,'CTE1/1.92','PERIMETRE',now());
</v>
      </c>
      <c r="CZ13" t="str">
        <f t="shared" si="4"/>
        <v xml:space="preserve">INSERT INTO SC_SystemeProduits(RefDimension,NomSysteme,typePresta,ligne,Quantite,formule,cte1,DateModif) values (16,'FV8','MOA',9,null,'CTE1/1.92','PERIMETRE',now());
</v>
      </c>
      <c r="DC13" t="str">
        <f t="shared" si="5"/>
        <v xml:space="preserve">INSERT INTO SC_SystemeProduits(RefDimension,NomSysteme,typePresta,ligne,Quantite,formule,cte1,DateModif) values (17,'FV8','MOA',9,null,'CTE1/1.92','PERIMETRE',now());
</v>
      </c>
      <c r="DF13" t="str">
        <f t="shared" si="6"/>
        <v xml:space="preserve">INSERT INTO SC_SystemeProduits(RefDimension,NomSysteme,typePresta,ligne,Quantite,formule,cte1,DateModif) values (18,'FV8','MOA',9,null,'CTE1/1.92','PERIMETRE',now());
</v>
      </c>
    </row>
    <row r="14" spans="1:112" x14ac:dyDescent="0.3">
      <c r="A14" s="12">
        <f>VLOOKUP($C14,[1]ATELIER!$A$2:$K$291,11,0)</f>
        <v>11</v>
      </c>
      <c r="B14" t="s">
        <v>331</v>
      </c>
      <c r="C14" t="s">
        <v>29</v>
      </c>
      <c r="D14" t="s">
        <v>8</v>
      </c>
      <c r="E14">
        <v>17.083333333333332</v>
      </c>
      <c r="F14" s="14" t="s">
        <v>896</v>
      </c>
      <c r="G14" s="14" t="s">
        <v>825</v>
      </c>
      <c r="H14">
        <v>20.833333333333336</v>
      </c>
      <c r="I14" s="14" t="s">
        <v>896</v>
      </c>
      <c r="J14" s="14" t="s">
        <v>825</v>
      </c>
      <c r="K14">
        <v>25</v>
      </c>
      <c r="L14" s="14" t="s">
        <v>896</v>
      </c>
      <c r="M14" s="14" t="s">
        <v>825</v>
      </c>
      <c r="N14">
        <v>27.083333333333336</v>
      </c>
      <c r="O14" s="14" t="s">
        <v>896</v>
      </c>
      <c r="P14" s="14" t="s">
        <v>825</v>
      </c>
      <c r="Q14">
        <v>29.166666666666668</v>
      </c>
      <c r="R14" s="14" t="s">
        <v>896</v>
      </c>
      <c r="S14" s="14" t="s">
        <v>825</v>
      </c>
      <c r="T14">
        <v>31.25</v>
      </c>
      <c r="U14" s="14" t="s">
        <v>896</v>
      </c>
      <c r="V14" s="14" t="s">
        <v>825</v>
      </c>
      <c r="W14">
        <v>33.333333333333336</v>
      </c>
      <c r="X14" s="14" t="s">
        <v>896</v>
      </c>
      <c r="Y14" s="14" t="s">
        <v>825</v>
      </c>
      <c r="Z14">
        <v>35.416666666666671</v>
      </c>
      <c r="AA14" s="14" t="s">
        <v>896</v>
      </c>
      <c r="AB14" s="14" t="s">
        <v>825</v>
      </c>
      <c r="AC14">
        <v>37.5</v>
      </c>
      <c r="AD14" s="14" t="s">
        <v>896</v>
      </c>
      <c r="AE14" s="14" t="s">
        <v>825</v>
      </c>
      <c r="AF14">
        <v>41.666666666666671</v>
      </c>
      <c r="AG14" s="14" t="s">
        <v>896</v>
      </c>
      <c r="AH14" s="14" t="s">
        <v>825</v>
      </c>
      <c r="AI14">
        <v>45.833333333333336</v>
      </c>
      <c r="AJ14" s="14" t="s">
        <v>896</v>
      </c>
      <c r="AK14" s="14" t="s">
        <v>825</v>
      </c>
      <c r="AL14">
        <v>47.916666666666671</v>
      </c>
      <c r="AM14" s="14" t="s">
        <v>896</v>
      </c>
      <c r="AN14" s="14" t="s">
        <v>825</v>
      </c>
      <c r="AO14">
        <v>45.833333333333336</v>
      </c>
      <c r="AP14" s="14" t="s">
        <v>896</v>
      </c>
      <c r="AQ14" s="14" t="s">
        <v>825</v>
      </c>
      <c r="AR14">
        <v>50</v>
      </c>
      <c r="AS14" s="14" t="s">
        <v>896</v>
      </c>
      <c r="AT14" s="14" t="s">
        <v>825</v>
      </c>
      <c r="AU14">
        <v>52.083333333333336</v>
      </c>
      <c r="AV14" s="14" t="s">
        <v>896</v>
      </c>
      <c r="AW14" s="14" t="s">
        <v>825</v>
      </c>
      <c r="AX14">
        <v>54.166666666666671</v>
      </c>
      <c r="AY14" s="14" t="s">
        <v>896</v>
      </c>
      <c r="AZ14" s="14" t="s">
        <v>825</v>
      </c>
      <c r="BA14">
        <v>58.333333333333336</v>
      </c>
      <c r="BB14" s="14" t="s">
        <v>896</v>
      </c>
      <c r="BC14" s="14" t="s">
        <v>825</v>
      </c>
      <c r="BD14">
        <v>54.166666666666671</v>
      </c>
      <c r="BE14" s="14" t="s">
        <v>896</v>
      </c>
      <c r="BF14" s="14" t="s">
        <v>825</v>
      </c>
      <c r="BG14" t="str">
        <f t="shared" si="3"/>
        <v xml:space="preserve">INSERT INTO SC_SystemeProduits(RefDimension,NomSysteme,typePresta,ligne,Quantite,formule,cte1,DateModif) values (1,'FV8','MOA',11,null,'4*CTE1/1.92','PERIMETRE',now());
</v>
      </c>
      <c r="BH14"/>
      <c r="BI14"/>
      <c r="BJ14" t="str">
        <f t="shared" si="7"/>
        <v xml:space="preserve">INSERT INTO SC_SystemeProduits(RefDimension,NomSysteme,typePresta,ligne,Quantite,formule,cte1,DateModif) values (2,'FV8','MOA',11,null,'4*CTE1/1.92','PERIMETRE',now());
</v>
      </c>
      <c r="BK14"/>
      <c r="BL14"/>
      <c r="BM14" t="str">
        <f t="shared" si="8"/>
        <v xml:space="preserve">INSERT INTO SC_SystemeProduits(RefDimension,NomSysteme,typePresta,ligne,Quantite,formule,cte1,DateModif) values (3,'FV8','MOA',11,null,'4*CTE1/1.92','PERIMETRE',now());
</v>
      </c>
      <c r="BP14" t="str">
        <f t="shared" si="9"/>
        <v xml:space="preserve">INSERT INTO SC_SystemeProduits(RefDimension,NomSysteme,typePresta,ligne,Quantite,formule,cte1,DateModif) values (4,'FV8','MOA',11,null,'4*CTE1/1.92','PERIMETRE',now());
</v>
      </c>
      <c r="BS14" t="str">
        <f t="shared" si="10"/>
        <v xml:space="preserve">INSERT INTO SC_SystemeProduits(RefDimension,NomSysteme,typePresta,ligne,Quantite,formule,cte1,DateModif) values (5,'FV8','MOA',11,null,'4*CTE1/1.92','PERIMETRE',now());
</v>
      </c>
      <c r="BV14" t="str">
        <f t="shared" si="11"/>
        <v xml:space="preserve">INSERT INTO SC_SystemeProduits(RefDimension,NomSysteme,typePresta,ligne,Quantite,formule,cte1,DateModif) values (6,'FV8','MOA',11,null,'4*CTE1/1.92','PERIMETRE',now());
</v>
      </c>
      <c r="BY14" t="str">
        <f t="shared" si="12"/>
        <v xml:space="preserve">INSERT INTO SC_SystemeProduits(RefDimension,NomSysteme,typePresta,ligne,Quantite,formule,cte1,DateModif) values (7,'FV8','MOA',11,null,'4*CTE1/1.92','PERIMETRE',now());
</v>
      </c>
      <c r="CB14" t="str">
        <f t="shared" si="13"/>
        <v xml:space="preserve">INSERT INTO SC_SystemeProduits(RefDimension,NomSysteme,typePresta,ligne,Quantite,formule,cte1,DateModif) values (8,'FV8','MOA',11,null,'4*CTE1/1.92','PERIMETRE',now());
</v>
      </c>
      <c r="CE14" t="str">
        <f t="shared" si="14"/>
        <v xml:space="preserve">INSERT INTO SC_SystemeProduits(RefDimension,NomSysteme,typePresta,ligne,Quantite,formule,cte1,DateModif) values (9,'FV8','MOA',11,null,'4*CTE1/1.92','PERIMETRE',now());
</v>
      </c>
      <c r="CH14" t="str">
        <f t="shared" si="15"/>
        <v xml:space="preserve">INSERT INTO SC_SystemeProduits(RefDimension,NomSysteme,typePresta,ligne,Quantite,formule,cte1,DateModif) values (10,'FV8','MOA',11,null,'4*CTE1/1.92','PERIMETRE',now());
</v>
      </c>
      <c r="CK14" t="str">
        <f t="shared" si="16"/>
        <v xml:space="preserve">INSERT INTO SC_SystemeProduits(RefDimension,NomSysteme,typePresta,ligne,Quantite,formule,cte1,DateModif) values (11,'FV8','MOA',11,null,'4*CTE1/1.92','PERIMETRE',now());
</v>
      </c>
      <c r="CN14" t="str">
        <f t="shared" si="17"/>
        <v xml:space="preserve">INSERT INTO SC_SystemeProduits(RefDimension,NomSysteme,typePresta,ligne,Quantite,formule,cte1,DateModif) values (12,'FV8','MOA',11,null,'4*CTE1/1.92','PERIMETRE',now());
</v>
      </c>
      <c r="CQ14" t="str">
        <f t="shared" si="18"/>
        <v xml:space="preserve">INSERT INTO SC_SystemeProduits(RefDimension,NomSysteme,typePresta,ligne,Quantite,formule,cte1,DateModif) values (13,'FV8','MOA',11,null,'4*CTE1/1.92','PERIMETRE',now());
</v>
      </c>
      <c r="CT14" t="str">
        <f t="shared" si="19"/>
        <v xml:space="preserve">INSERT INTO SC_SystemeProduits(RefDimension,NomSysteme,typePresta,ligne,Quantite,formule,cte1,DateModif) values (14,'FV8','MOA',11,null,'4*CTE1/1.92','PERIMETRE',now());
</v>
      </c>
      <c r="CW14" t="str">
        <f t="shared" si="20"/>
        <v xml:space="preserve">INSERT INTO SC_SystemeProduits(RefDimension,NomSysteme,typePresta,ligne,Quantite,formule,cte1,DateModif) values (15,'FV8','MOA',11,null,'4*CTE1/1.92','PERIMETRE',now());
</v>
      </c>
      <c r="CZ14" t="str">
        <f t="shared" si="4"/>
        <v xml:space="preserve">INSERT INTO SC_SystemeProduits(RefDimension,NomSysteme,typePresta,ligne,Quantite,formule,cte1,DateModif) values (16,'FV8','MOA',11,null,'4*CTE1/1.92','PERIMETRE',now());
</v>
      </c>
      <c r="DC14" t="str">
        <f t="shared" si="5"/>
        <v xml:space="preserve">INSERT INTO SC_SystemeProduits(RefDimension,NomSysteme,typePresta,ligne,Quantite,formule,cte1,DateModif) values (17,'FV8','MOA',11,null,'4*CTE1/1.92','PERIMETRE',now());
</v>
      </c>
      <c r="DF14" t="str">
        <f t="shared" si="6"/>
        <v xml:space="preserve">INSERT INTO SC_SystemeProduits(RefDimension,NomSysteme,typePresta,ligne,Quantite,formule,cte1,DateModif) values (18,'FV8','MOA',11,null,'4*CTE1/1.92','PERIMETRE',now());
</v>
      </c>
    </row>
    <row r="15" spans="1:112" x14ac:dyDescent="0.3">
      <c r="BH15"/>
      <c r="BI15"/>
      <c r="BK15"/>
      <c r="BL15"/>
    </row>
    <row r="16" spans="1:112" s="21" customFormat="1" x14ac:dyDescent="0.3">
      <c r="A16" s="20">
        <f>VLOOKUP($C16,[1]CHANTIER!$A$2:$K$291,11,0)</f>
        <v>37</v>
      </c>
      <c r="B16" s="21" t="s">
        <v>332</v>
      </c>
      <c r="C16" s="21" t="s">
        <v>159</v>
      </c>
      <c r="D16" s="21" t="s">
        <v>47</v>
      </c>
      <c r="E16" s="21">
        <v>12.54</v>
      </c>
      <c r="F16" s="22" t="s">
        <v>897</v>
      </c>
      <c r="G16" s="22" t="s">
        <v>825</v>
      </c>
      <c r="H16" s="21">
        <v>15.400000000000002</v>
      </c>
      <c r="I16" s="22" t="s">
        <v>897</v>
      </c>
      <c r="J16" s="22" t="s">
        <v>825</v>
      </c>
      <c r="K16" s="21">
        <v>17.600000000000001</v>
      </c>
      <c r="L16" s="22" t="s">
        <v>897</v>
      </c>
      <c r="M16" s="22" t="s">
        <v>825</v>
      </c>
      <c r="N16" s="21">
        <v>19.8</v>
      </c>
      <c r="O16" s="22" t="s">
        <v>897</v>
      </c>
      <c r="P16" s="22" t="s">
        <v>825</v>
      </c>
      <c r="Q16" s="21">
        <v>22</v>
      </c>
      <c r="R16" s="22" t="s">
        <v>897</v>
      </c>
      <c r="S16" s="22" t="s">
        <v>825</v>
      </c>
      <c r="T16" s="21">
        <v>24.200000000000003</v>
      </c>
      <c r="U16" s="22" t="s">
        <v>897</v>
      </c>
      <c r="V16" s="22" t="s">
        <v>825</v>
      </c>
      <c r="W16" s="21">
        <v>26.400000000000002</v>
      </c>
      <c r="X16" s="22" t="s">
        <v>897</v>
      </c>
      <c r="Y16" s="22" t="s">
        <v>825</v>
      </c>
      <c r="Z16" s="21">
        <v>27.500000000000004</v>
      </c>
      <c r="AA16" s="22" t="s">
        <v>897</v>
      </c>
      <c r="AB16" s="22" t="s">
        <v>825</v>
      </c>
      <c r="AC16" s="21">
        <v>28.6</v>
      </c>
      <c r="AD16" s="22" t="s">
        <v>897</v>
      </c>
      <c r="AE16" s="22" t="s">
        <v>825</v>
      </c>
      <c r="AF16" s="21">
        <v>30.800000000000004</v>
      </c>
      <c r="AG16" s="22" t="s">
        <v>897</v>
      </c>
      <c r="AH16" s="22" t="s">
        <v>825</v>
      </c>
      <c r="AI16" s="21">
        <v>30.800000000000004</v>
      </c>
      <c r="AJ16" s="22" t="s">
        <v>897</v>
      </c>
      <c r="AK16" s="22" t="s">
        <v>825</v>
      </c>
      <c r="AL16" s="21">
        <v>33</v>
      </c>
      <c r="AM16" s="22" t="s">
        <v>897</v>
      </c>
      <c r="AN16" s="22" t="s">
        <v>825</v>
      </c>
      <c r="AO16" s="21">
        <v>33</v>
      </c>
      <c r="AP16" s="22" t="s">
        <v>897</v>
      </c>
      <c r="AQ16" s="22" t="s">
        <v>825</v>
      </c>
      <c r="AR16" s="21">
        <v>35.200000000000003</v>
      </c>
      <c r="AS16" s="22" t="s">
        <v>897</v>
      </c>
      <c r="AT16" s="22" t="s">
        <v>825</v>
      </c>
      <c r="AU16" s="21">
        <v>37.400000000000006</v>
      </c>
      <c r="AV16" s="22" t="s">
        <v>897</v>
      </c>
      <c r="AW16" s="22" t="s">
        <v>825</v>
      </c>
      <c r="AX16" s="21">
        <v>37.400000000000006</v>
      </c>
      <c r="AY16" s="22" t="s">
        <v>897</v>
      </c>
      <c r="AZ16" s="22" t="s">
        <v>825</v>
      </c>
      <c r="BA16" s="21">
        <v>39.6</v>
      </c>
      <c r="BB16" s="22" t="s">
        <v>897</v>
      </c>
      <c r="BC16" s="22" t="s">
        <v>825</v>
      </c>
      <c r="BD16" s="21">
        <v>39.6</v>
      </c>
      <c r="BE16" s="22" t="s">
        <v>897</v>
      </c>
      <c r="BF16" s="22" t="s">
        <v>825</v>
      </c>
      <c r="BG16" t="str">
        <f>IF(AND(E16="",F16=""),"",SUBSTITUTE(SUBSTITUTE(SUBSTITUTE(SUBSTITUTE(SUBSTITUTE(SUBSTITUTE(SUBSTITUTE($BH$1,"#SYSTEME#",$A$1),"#DIM#",E$1),"#TYPE#",$B16),"#LIGNE#",$A16),"#Q#",IF(F16="",SUBSTITUTE(E16,",","."),"null")),"#FORMULE#",IF(F16="","null",CONCATENATE("'",F16,"'"))),"#CTE#",IF(G16="","null",CONCATENATE("'",G16,"'"))))</f>
        <v xml:space="preserve">INSERT INTO SC_SystemeProduits(RefDimension,NomSysteme,typePresta,ligne,Quantite,formule,cte1,cte2,DateModif) values (1,'FV8','MOC',37,null,'1.1*(CTE1+2*CTE2)','PERIMETRE','LONGUEUR',now());
</v>
      </c>
      <c r="BH16"/>
      <c r="BI16"/>
      <c r="BJ16" t="str">
        <f t="shared" ref="BJ16:DF16" si="21">IF(AND(H16="",I16=""),"",SUBSTITUTE(SUBSTITUTE(SUBSTITUTE(SUBSTITUTE(SUBSTITUTE(SUBSTITUTE(SUBSTITUTE($BH$1,"#SYSTEME#",$A$1),"#DIM#",H$1),"#TYPE#",$B16),"#LIGNE#",$A16),"#Q#",IF(I16="",SUBSTITUTE(H16,",","."),"null")),"#FORMULE#",IF(I16="","null",CONCATENATE("'",I16,"'"))),"#CTE#",IF(J16="","null",CONCATENATE("'",J16,"'"))))</f>
        <v xml:space="preserve">INSERT INTO SC_SystemeProduits(RefDimension,NomSysteme,typePresta,ligne,Quantite,formule,cte1,cte2,DateModif) values (2,'FV8','MOC',37,null,'1.1*(CTE1+2*CTE2)','PERIMETRE','LONGUEUR',now());
</v>
      </c>
      <c r="BK16"/>
      <c r="BL16"/>
      <c r="BM16" t="str">
        <f t="shared" si="21"/>
        <v xml:space="preserve">INSERT INTO SC_SystemeProduits(RefDimension,NomSysteme,typePresta,ligne,Quantite,formule,cte1,cte2,DateModif) values (3,'FV8','MOC',37,null,'1.1*(CTE1+2*CTE2)','PERIMETRE','LONGUEUR',now());
</v>
      </c>
      <c r="BN16"/>
      <c r="BO16"/>
      <c r="BP16" t="str">
        <f t="shared" si="21"/>
        <v xml:space="preserve">INSERT INTO SC_SystemeProduits(RefDimension,NomSysteme,typePresta,ligne,Quantite,formule,cte1,cte2,DateModif) values (4,'FV8','MOC',37,null,'1.1*(CTE1+2*CTE2)','PERIMETRE','LONGUEUR',now());
</v>
      </c>
      <c r="BQ16"/>
      <c r="BR16"/>
      <c r="BS16" t="str">
        <f t="shared" si="21"/>
        <v xml:space="preserve">INSERT INTO SC_SystemeProduits(RefDimension,NomSysteme,typePresta,ligne,Quantite,formule,cte1,cte2,DateModif) values (5,'FV8','MOC',37,null,'1.1*(CTE1+2*CTE2)','PERIMETRE','LONGUEUR',now());
</v>
      </c>
      <c r="BT16"/>
      <c r="BU16"/>
      <c r="BV16" t="str">
        <f t="shared" si="21"/>
        <v xml:space="preserve">INSERT INTO SC_SystemeProduits(RefDimension,NomSysteme,typePresta,ligne,Quantite,formule,cte1,cte2,DateModif) values (6,'FV8','MOC',37,null,'1.1*(CTE1+2*CTE2)','PERIMETRE','LONGUEUR',now());
</v>
      </c>
      <c r="BW16"/>
      <c r="BX16"/>
      <c r="BY16" t="str">
        <f t="shared" si="21"/>
        <v xml:space="preserve">INSERT INTO SC_SystemeProduits(RefDimension,NomSysteme,typePresta,ligne,Quantite,formule,cte1,cte2,DateModif) values (7,'FV8','MOC',37,null,'1.1*(CTE1+2*CTE2)','PERIMETRE','LONGUEUR',now());
</v>
      </c>
      <c r="BZ16"/>
      <c r="CA16"/>
      <c r="CB16" t="str">
        <f t="shared" si="21"/>
        <v xml:space="preserve">INSERT INTO SC_SystemeProduits(RefDimension,NomSysteme,typePresta,ligne,Quantite,formule,cte1,cte2,DateModif) values (8,'FV8','MOC',37,null,'1.1*(CTE1+2*CTE2)','PERIMETRE','LONGUEUR',now());
</v>
      </c>
      <c r="CC16"/>
      <c r="CD16"/>
      <c r="CE16" t="str">
        <f t="shared" si="21"/>
        <v xml:space="preserve">INSERT INTO SC_SystemeProduits(RefDimension,NomSysteme,typePresta,ligne,Quantite,formule,cte1,cte2,DateModif) values (9,'FV8','MOC',37,null,'1.1*(CTE1+2*CTE2)','PERIMETRE','LONGUEUR',now());
</v>
      </c>
      <c r="CF16"/>
      <c r="CG16"/>
      <c r="CH16" t="str">
        <f t="shared" si="21"/>
        <v xml:space="preserve">INSERT INTO SC_SystemeProduits(RefDimension,NomSysteme,typePresta,ligne,Quantite,formule,cte1,cte2,DateModif) values (10,'FV8','MOC',37,null,'1.1*(CTE1+2*CTE2)','PERIMETRE','LONGUEUR',now());
</v>
      </c>
      <c r="CI16"/>
      <c r="CJ16"/>
      <c r="CK16" t="str">
        <f t="shared" si="21"/>
        <v xml:space="preserve">INSERT INTO SC_SystemeProduits(RefDimension,NomSysteme,typePresta,ligne,Quantite,formule,cte1,cte2,DateModif) values (11,'FV8','MOC',37,null,'1.1*(CTE1+2*CTE2)','PERIMETRE','LONGUEUR',now());
</v>
      </c>
      <c r="CL16"/>
      <c r="CM16"/>
      <c r="CN16" t="str">
        <f t="shared" si="21"/>
        <v xml:space="preserve">INSERT INTO SC_SystemeProduits(RefDimension,NomSysteme,typePresta,ligne,Quantite,formule,cte1,cte2,DateModif) values (12,'FV8','MOC',37,null,'1.1*(CTE1+2*CTE2)','PERIMETRE','LONGUEUR',now());
</v>
      </c>
      <c r="CO16"/>
      <c r="CP16"/>
      <c r="CQ16" t="str">
        <f t="shared" si="21"/>
        <v xml:space="preserve">INSERT INTO SC_SystemeProduits(RefDimension,NomSysteme,typePresta,ligne,Quantite,formule,cte1,cte2,DateModif) values (13,'FV8','MOC',37,null,'1.1*(CTE1+2*CTE2)','PERIMETRE','LONGUEUR',now());
</v>
      </c>
      <c r="CR16"/>
      <c r="CS16"/>
      <c r="CT16" t="str">
        <f t="shared" si="21"/>
        <v xml:space="preserve">INSERT INTO SC_SystemeProduits(RefDimension,NomSysteme,typePresta,ligne,Quantite,formule,cte1,cte2,DateModif) values (14,'FV8','MOC',37,null,'1.1*(CTE1+2*CTE2)','PERIMETRE','LONGUEUR',now());
</v>
      </c>
      <c r="CU16"/>
      <c r="CV16"/>
      <c r="CW16" t="str">
        <f t="shared" si="21"/>
        <v xml:space="preserve">INSERT INTO SC_SystemeProduits(RefDimension,NomSysteme,typePresta,ligne,Quantite,formule,cte1,cte2,DateModif) values (15,'FV8','MOC',37,null,'1.1*(CTE1+2*CTE2)','PERIMETRE','LONGUEUR',now());
</v>
      </c>
      <c r="CX16"/>
      <c r="CY16"/>
      <c r="CZ16" t="str">
        <f t="shared" si="21"/>
        <v xml:space="preserve">INSERT INTO SC_SystemeProduits(RefDimension,NomSysteme,typePresta,ligne,Quantite,formule,cte1,cte2,DateModif) values (16,'FV8','MOC',37,null,'1.1*(CTE1+2*CTE2)','PERIMETRE','LONGUEUR',now());
</v>
      </c>
      <c r="DA16"/>
      <c r="DB16"/>
      <c r="DC16" t="str">
        <f t="shared" si="21"/>
        <v xml:space="preserve">INSERT INTO SC_SystemeProduits(RefDimension,NomSysteme,typePresta,ligne,Quantite,formule,cte1,cte2,DateModif) values (17,'FV8','MOC',37,null,'1.1*(CTE1+2*CTE2)','PERIMETRE','LONGUEUR',now());
</v>
      </c>
      <c r="DD16"/>
      <c r="DE16"/>
      <c r="DF16" t="str">
        <f t="shared" si="21"/>
        <v xml:space="preserve">INSERT INTO SC_SystemeProduits(RefDimension,NomSysteme,typePresta,ligne,Quantite,formule,cte1,cte2,DateModif) values (18,'FV8','MOC',37,null,'1.1*(CTE1+2*CTE2)','PERIMETRE','LONGUEUR',now());
</v>
      </c>
      <c r="DG16"/>
      <c r="DH16"/>
    </row>
    <row r="17" spans="1:110" x14ac:dyDescent="0.3">
      <c r="A17" s="12">
        <f>VLOOKUP($C17,[1]CHANTIER!$A$2:$K$291,11,0)</f>
        <v>44</v>
      </c>
      <c r="B17" t="s">
        <v>332</v>
      </c>
      <c r="C17" t="s">
        <v>171</v>
      </c>
      <c r="D17" t="s">
        <v>8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4</v>
      </c>
      <c r="AI17">
        <v>4</v>
      </c>
      <c r="AL17">
        <v>4</v>
      </c>
      <c r="AO17">
        <v>4</v>
      </c>
      <c r="AR17">
        <v>4</v>
      </c>
      <c r="AU17">
        <v>4</v>
      </c>
      <c r="AX17">
        <v>4</v>
      </c>
      <c r="BA17">
        <v>4</v>
      </c>
      <c r="BD17">
        <v>4</v>
      </c>
      <c r="BG17" t="str">
        <f t="shared" ref="BG17:BG22" si="22">IF(AND(E17="",F17=""),"",SUBSTITUTE(SUBSTITUTE(SUBSTITUTE(SUBSTITUTE(SUBSTITUTE(SUBSTITUTE(SUBSTITUTE($BG$1,"#SYSTEME#",$A$1),"#DIM#",E$1),"#TYPE#",$B17),"#LIGNE#",$A17),"#Q#",IF(F17="",SUBSTITUTE(E17,",","."),"null")),"#FORMULE#",IF(F17="","null",CONCATENATE("'",F17,"'"))),"#CTE#",IF(G17="","null",CONCATENATE("'",G17,"'"))))</f>
        <v xml:space="preserve">INSERT INTO SC_SystemeProduits(RefDimension,NomSysteme,typePresta,ligne,Quantite,formule,cte1,DateModif) values (1,'FV8','MOC',44,4,null,null,now());
</v>
      </c>
      <c r="BH17"/>
      <c r="BI17"/>
      <c r="BJ17" t="str">
        <f t="shared" ref="BJ17:BJ22" si="23">IF(AND(H17="",I17=""),"",SUBSTITUTE(SUBSTITUTE(SUBSTITUTE(SUBSTITUTE(SUBSTITUTE(SUBSTITUTE(SUBSTITUTE($BG$1,"#SYSTEME#",$A$1),"#DIM#",H$1),"#TYPE#",$B17),"#LIGNE#",$A17),"#Q#",IF(I17="",SUBSTITUTE(H17,",","."),"null")),"#FORMULE#",IF(I17="","null",CONCATENATE("'",I17,"'"))),"#CTE#",IF(J17="","null",CONCATENATE("'",J17,"'"))))</f>
        <v xml:space="preserve">INSERT INTO SC_SystemeProduits(RefDimension,NomSysteme,typePresta,ligne,Quantite,formule,cte1,DateModif) values (2,'FV8','MOC',44,4,null,null,now());
</v>
      </c>
      <c r="BK17"/>
      <c r="BL17"/>
      <c r="BM17" t="str">
        <f t="shared" ref="BM17:BM22" si="24">IF(AND(K17="",L17=""),"",SUBSTITUTE(SUBSTITUTE(SUBSTITUTE(SUBSTITUTE(SUBSTITUTE(SUBSTITUTE(SUBSTITUTE($BG$1,"#SYSTEME#",$A$1),"#DIM#",K$1),"#TYPE#",$B17),"#LIGNE#",$A17),"#Q#",IF(L17="",SUBSTITUTE(K17,",","."),"null")),"#FORMULE#",IF(L17="","null",CONCATENATE("'",L17,"'"))),"#CTE#",IF(M17="","null",CONCATENATE("'",M17,"'"))))</f>
        <v xml:space="preserve">INSERT INTO SC_SystemeProduits(RefDimension,NomSysteme,typePresta,ligne,Quantite,formule,cte1,DateModif) values (3,'FV8','MOC',44,4,null,null,now());
</v>
      </c>
      <c r="BP17" t="str">
        <f t="shared" ref="BP17:BP22" si="25">IF(AND(N17="",O17=""),"",SUBSTITUTE(SUBSTITUTE(SUBSTITUTE(SUBSTITUTE(SUBSTITUTE(SUBSTITUTE(SUBSTITUTE($BG$1,"#SYSTEME#",$A$1),"#DIM#",N$1),"#TYPE#",$B17),"#LIGNE#",$A17),"#Q#",IF(O17="",SUBSTITUTE(N17,",","."),"null")),"#FORMULE#",IF(O17="","null",CONCATENATE("'",O17,"'"))),"#CTE#",IF(P17="","null",CONCATENATE("'",P17,"'"))))</f>
        <v xml:space="preserve">INSERT INTO SC_SystemeProduits(RefDimension,NomSysteme,typePresta,ligne,Quantite,formule,cte1,DateModif) values (4,'FV8','MOC',44,4,null,null,now());
</v>
      </c>
      <c r="BS17" t="str">
        <f t="shared" ref="BS17:BS22" si="26">IF(AND(Q17="",R17=""),"",SUBSTITUTE(SUBSTITUTE(SUBSTITUTE(SUBSTITUTE(SUBSTITUTE(SUBSTITUTE(SUBSTITUTE($BG$1,"#SYSTEME#",$A$1),"#DIM#",Q$1),"#TYPE#",$B17),"#LIGNE#",$A17),"#Q#",IF(R17="",SUBSTITUTE(Q17,",","."),"null")),"#FORMULE#",IF(R17="","null",CONCATENATE("'",R17,"'"))),"#CTE#",IF(S17="","null",CONCATENATE("'",S17,"'"))))</f>
        <v xml:space="preserve">INSERT INTO SC_SystemeProduits(RefDimension,NomSysteme,typePresta,ligne,Quantite,formule,cte1,DateModif) values (5,'FV8','MOC',44,4,null,null,now());
</v>
      </c>
      <c r="BV17" t="str">
        <f t="shared" ref="BV17:BV22" si="27">IF(AND(T17="",U17=""),"",SUBSTITUTE(SUBSTITUTE(SUBSTITUTE(SUBSTITUTE(SUBSTITUTE(SUBSTITUTE(SUBSTITUTE($BG$1,"#SYSTEME#",$A$1),"#DIM#",T$1),"#TYPE#",$B17),"#LIGNE#",$A17),"#Q#",IF(U17="",SUBSTITUTE(T17,",","."),"null")),"#FORMULE#",IF(U17="","null",CONCATENATE("'",U17,"'"))),"#CTE#",IF(V17="","null",CONCATENATE("'",V17,"'"))))</f>
        <v xml:space="preserve">INSERT INTO SC_SystemeProduits(RefDimension,NomSysteme,typePresta,ligne,Quantite,formule,cte1,DateModif) values (6,'FV8','MOC',44,4,null,null,now());
</v>
      </c>
      <c r="BY17" t="str">
        <f t="shared" ref="BY17:BY22" si="28">IF(AND(W17="",X17=""),"",SUBSTITUTE(SUBSTITUTE(SUBSTITUTE(SUBSTITUTE(SUBSTITUTE(SUBSTITUTE(SUBSTITUTE($BG$1,"#SYSTEME#",$A$1),"#DIM#",W$1),"#TYPE#",$B17),"#LIGNE#",$A17),"#Q#",IF(X17="",SUBSTITUTE(W17,",","."),"null")),"#FORMULE#",IF(X17="","null",CONCATENATE("'",X17,"'"))),"#CTE#",IF(Y17="","null",CONCATENATE("'",Y17,"'"))))</f>
        <v xml:space="preserve">INSERT INTO SC_SystemeProduits(RefDimension,NomSysteme,typePresta,ligne,Quantite,formule,cte1,DateModif) values (7,'FV8','MOC',44,4,null,null,now());
</v>
      </c>
      <c r="CB17" t="str">
        <f t="shared" ref="CB17:CB22" si="29">IF(AND(Z17="",AA17=""),"",SUBSTITUTE(SUBSTITUTE(SUBSTITUTE(SUBSTITUTE(SUBSTITUTE(SUBSTITUTE(SUBSTITUTE($BG$1,"#SYSTEME#",$A$1),"#DIM#",Z$1),"#TYPE#",$B17),"#LIGNE#",$A17),"#Q#",IF(AA17="",SUBSTITUTE(Z17,",","."),"null")),"#FORMULE#",IF(AA17="","null",CONCATENATE("'",AA17,"'"))),"#CTE#",IF(AB17="","null",CONCATENATE("'",AB17,"'"))))</f>
        <v xml:space="preserve">INSERT INTO SC_SystemeProduits(RefDimension,NomSysteme,typePresta,ligne,Quantite,formule,cte1,DateModif) values (8,'FV8','MOC',44,4,null,null,now());
</v>
      </c>
      <c r="CE17" t="str">
        <f t="shared" ref="CE17:CE22" si="30">IF(AND(AC17="",AD17=""),"",SUBSTITUTE(SUBSTITUTE(SUBSTITUTE(SUBSTITUTE(SUBSTITUTE(SUBSTITUTE(SUBSTITUTE($BG$1,"#SYSTEME#",$A$1),"#DIM#",AC$1),"#TYPE#",$B17),"#LIGNE#",$A17),"#Q#",IF(AD17="",SUBSTITUTE(AC17,",","."),"null")),"#FORMULE#",IF(AD17="","null",CONCATENATE("'",AD17,"'"))),"#CTE#",IF(AE17="","null",CONCATENATE("'",AE17,"'"))))</f>
        <v xml:space="preserve">INSERT INTO SC_SystemeProduits(RefDimension,NomSysteme,typePresta,ligne,Quantite,formule,cte1,DateModif) values (9,'FV8','MOC',44,4,null,null,now());
</v>
      </c>
      <c r="CH17" t="str">
        <f t="shared" ref="CH17:CH22" si="31">IF(AND(AF17="",AG17=""),"",SUBSTITUTE(SUBSTITUTE(SUBSTITUTE(SUBSTITUTE(SUBSTITUTE(SUBSTITUTE(SUBSTITUTE($BG$1,"#SYSTEME#",$A$1),"#DIM#",AF$1),"#TYPE#",$B17),"#LIGNE#",$A17),"#Q#",IF(AG17="",SUBSTITUTE(AF17,",","."),"null")),"#FORMULE#",IF(AG17="","null",CONCATENATE("'",AG17,"'"))),"#CTE#",IF(AH17="","null",CONCATENATE("'",AH17,"'"))))</f>
        <v xml:space="preserve">INSERT INTO SC_SystemeProduits(RefDimension,NomSysteme,typePresta,ligne,Quantite,formule,cte1,DateModif) values (10,'FV8','MOC',44,4,null,null,now());
</v>
      </c>
      <c r="CK17" t="str">
        <f t="shared" ref="CK17:CK22" si="32">IF(AND(AI17="",AJ17=""),"",SUBSTITUTE(SUBSTITUTE(SUBSTITUTE(SUBSTITUTE(SUBSTITUTE(SUBSTITUTE(SUBSTITUTE($BG$1,"#SYSTEME#",$A$1),"#DIM#",AI$1),"#TYPE#",$B17),"#LIGNE#",$A17),"#Q#",IF(AJ17="",SUBSTITUTE(AI17,",","."),"null")),"#FORMULE#",IF(AJ17="","null",CONCATENATE("'",AJ17,"'"))),"#CTE#",IF(AK17="","null",CONCATENATE("'",AK17,"'"))))</f>
        <v xml:space="preserve">INSERT INTO SC_SystemeProduits(RefDimension,NomSysteme,typePresta,ligne,Quantite,formule,cte1,DateModif) values (11,'FV8','MOC',44,4,null,null,now());
</v>
      </c>
      <c r="CN17" t="str">
        <f t="shared" ref="CN17:CN22" si="33">IF(AND(AL17="",AM17=""),"",SUBSTITUTE(SUBSTITUTE(SUBSTITUTE(SUBSTITUTE(SUBSTITUTE(SUBSTITUTE(SUBSTITUTE($BG$1,"#SYSTEME#",$A$1),"#DIM#",AL$1),"#TYPE#",$B17),"#LIGNE#",$A17),"#Q#",IF(AM17="",SUBSTITUTE(AL17,",","."),"null")),"#FORMULE#",IF(AM17="","null",CONCATENATE("'",AM17,"'"))),"#CTE#",IF(AN17="","null",CONCATENATE("'",AN17,"'"))))</f>
        <v xml:space="preserve">INSERT INTO SC_SystemeProduits(RefDimension,NomSysteme,typePresta,ligne,Quantite,formule,cte1,DateModif) values (12,'FV8','MOC',44,4,null,null,now());
</v>
      </c>
      <c r="CQ17" t="str">
        <f t="shared" ref="CQ17:CQ22" si="34">IF(AND(AO17="",AP17=""),"",SUBSTITUTE(SUBSTITUTE(SUBSTITUTE(SUBSTITUTE(SUBSTITUTE(SUBSTITUTE(SUBSTITUTE($BG$1,"#SYSTEME#",$A$1),"#DIM#",AO$1),"#TYPE#",$B17),"#LIGNE#",$A17),"#Q#",IF(AP17="",SUBSTITUTE(AO17,",","."),"null")),"#FORMULE#",IF(AP17="","null",CONCATENATE("'",AP17,"'"))),"#CTE#",IF(AQ17="","null",CONCATENATE("'",AQ17,"'"))))</f>
        <v xml:space="preserve">INSERT INTO SC_SystemeProduits(RefDimension,NomSysteme,typePresta,ligne,Quantite,formule,cte1,DateModif) values (13,'FV8','MOC',44,4,null,null,now());
</v>
      </c>
      <c r="CT17" t="str">
        <f t="shared" ref="CT17:CT22" si="35">IF(AND(AR17="",AS17=""),"",SUBSTITUTE(SUBSTITUTE(SUBSTITUTE(SUBSTITUTE(SUBSTITUTE(SUBSTITUTE(SUBSTITUTE($BG$1,"#SYSTEME#",$A$1),"#DIM#",AR$1),"#TYPE#",$B17),"#LIGNE#",$A17),"#Q#",IF(AS17="",SUBSTITUTE(AR17,",","."),"null")),"#FORMULE#",IF(AS17="","null",CONCATENATE("'",AS17,"'"))),"#CTE#",IF(AT17="","null",CONCATENATE("'",AT17,"'"))))</f>
        <v xml:space="preserve">INSERT INTO SC_SystemeProduits(RefDimension,NomSysteme,typePresta,ligne,Quantite,formule,cte1,DateModif) values (14,'FV8','MOC',44,4,null,null,now());
</v>
      </c>
      <c r="CW17" t="str">
        <f t="shared" ref="CW17:CW22" si="36">IF(AND(AU17="",AV17=""),"",SUBSTITUTE(SUBSTITUTE(SUBSTITUTE(SUBSTITUTE(SUBSTITUTE(SUBSTITUTE(SUBSTITUTE($BG$1,"#SYSTEME#",$A$1),"#DIM#",AU$1),"#TYPE#",$B17),"#LIGNE#",$A17),"#Q#",IF(AV17="",SUBSTITUTE(AU17,",","."),"null")),"#FORMULE#",IF(AV17="","null",CONCATENATE("'",AV17,"'"))),"#CTE#",IF(AW17="","null",CONCATENATE("'",AW17,"'"))))</f>
        <v xml:space="preserve">INSERT INTO SC_SystemeProduits(RefDimension,NomSysteme,typePresta,ligne,Quantite,formule,cte1,DateModif) values (15,'FV8','MOC',44,4,null,null,now());
</v>
      </c>
      <c r="CZ17" t="str">
        <f t="shared" ref="CZ17:CZ22" si="37">IF(AND(AX17="",AY17=""),"",SUBSTITUTE(SUBSTITUTE(SUBSTITUTE(SUBSTITUTE(SUBSTITUTE(SUBSTITUTE(SUBSTITUTE($BG$1,"#SYSTEME#",$A$1),"#DIM#",AX$1),"#TYPE#",$B17),"#LIGNE#",$A17),"#Q#",IF(AY17="",SUBSTITUTE(AX17,",","."),"null")),"#FORMULE#",IF(AY17="","null",CONCATENATE("'",AY17,"'"))),"#CTE#",IF(AZ17="","null",CONCATENATE("'",AZ17,"'"))))</f>
        <v xml:space="preserve">INSERT INTO SC_SystemeProduits(RefDimension,NomSysteme,typePresta,ligne,Quantite,formule,cte1,DateModif) values (16,'FV8','MOC',44,4,null,null,now());
</v>
      </c>
      <c r="DC17" t="str">
        <f t="shared" ref="DC17:DC22" si="38">IF(AND(BA17="",BB17=""),"",SUBSTITUTE(SUBSTITUTE(SUBSTITUTE(SUBSTITUTE(SUBSTITUTE(SUBSTITUTE(SUBSTITUTE($BG$1,"#SYSTEME#",$A$1),"#DIM#",BA$1),"#TYPE#",$B17),"#LIGNE#",$A17),"#Q#",IF(BB17="",SUBSTITUTE(BA17,",","."),"null")),"#FORMULE#",IF(BB17="","null",CONCATENATE("'",BB17,"'"))),"#CTE#",IF(BC17="","null",CONCATENATE("'",BC17,"'"))))</f>
        <v xml:space="preserve">INSERT INTO SC_SystemeProduits(RefDimension,NomSysteme,typePresta,ligne,Quantite,formule,cte1,DateModif) values (17,'FV8','MOC',44,4,null,null,now());
</v>
      </c>
      <c r="DF17" t="str">
        <f t="shared" ref="DF17:DF22" si="39">IF(AND(BD17="",BE17=""),"",SUBSTITUTE(SUBSTITUTE(SUBSTITUTE(SUBSTITUTE(SUBSTITUTE(SUBSTITUTE(SUBSTITUTE($BG$1,"#SYSTEME#",$A$1),"#DIM#",BD$1),"#TYPE#",$B17),"#LIGNE#",$A17),"#Q#",IF(BE17="",SUBSTITUTE(BD17,",","."),"null")),"#FORMULE#",IF(BE17="","null",CONCATENATE("'",BE17,"'"))),"#CTE#",IF(BF17="","null",CONCATENATE("'",BF17,"'"))))</f>
        <v xml:space="preserve">INSERT INTO SC_SystemeProduits(RefDimension,NomSysteme,typePresta,ligne,Quantite,formule,cte1,DateModif) values (18,'FV8','MOC',44,4,null,null,now());
</v>
      </c>
    </row>
    <row r="18" spans="1:110" x14ac:dyDescent="0.3">
      <c r="A18" s="12">
        <f>VLOOKUP($C18,[1]CHANTIER!$A$2:$K$291,11,0)</f>
        <v>64</v>
      </c>
      <c r="B18" t="s">
        <v>332</v>
      </c>
      <c r="C18" t="s">
        <v>209</v>
      </c>
      <c r="D18" t="s">
        <v>47</v>
      </c>
      <c r="E18">
        <v>8.5</v>
      </c>
      <c r="F18" s="14" t="s">
        <v>858</v>
      </c>
      <c r="G18" s="14" t="s">
        <v>825</v>
      </c>
      <c r="H18">
        <v>10.3</v>
      </c>
      <c r="I18" s="14" t="s">
        <v>858</v>
      </c>
      <c r="J18" s="14" t="s">
        <v>825</v>
      </c>
      <c r="K18">
        <v>12.3</v>
      </c>
      <c r="L18" s="14" t="s">
        <v>858</v>
      </c>
      <c r="M18" s="14" t="s">
        <v>825</v>
      </c>
      <c r="N18">
        <v>13.3</v>
      </c>
      <c r="O18" s="14" t="s">
        <v>858</v>
      </c>
      <c r="P18" s="14" t="s">
        <v>825</v>
      </c>
      <c r="Q18">
        <v>14.3</v>
      </c>
      <c r="R18" s="14" t="s">
        <v>858</v>
      </c>
      <c r="S18" s="14" t="s">
        <v>825</v>
      </c>
      <c r="T18">
        <v>15.3</v>
      </c>
      <c r="U18" s="14" t="s">
        <v>858</v>
      </c>
      <c r="V18" s="14" t="s">
        <v>825</v>
      </c>
      <c r="W18">
        <v>16.3</v>
      </c>
      <c r="X18" s="14" t="s">
        <v>858</v>
      </c>
      <c r="Y18" s="14" t="s">
        <v>825</v>
      </c>
      <c r="Z18">
        <v>17.3</v>
      </c>
      <c r="AA18" s="14" t="s">
        <v>858</v>
      </c>
      <c r="AB18" s="14" t="s">
        <v>825</v>
      </c>
      <c r="AC18">
        <v>18.3</v>
      </c>
      <c r="AD18" s="14" t="s">
        <v>858</v>
      </c>
      <c r="AE18" s="14" t="s">
        <v>825</v>
      </c>
      <c r="AF18">
        <v>20.3</v>
      </c>
      <c r="AG18" s="14" t="s">
        <v>858</v>
      </c>
      <c r="AH18" s="14" t="s">
        <v>825</v>
      </c>
      <c r="AI18">
        <v>22.3</v>
      </c>
      <c r="AJ18" s="14" t="s">
        <v>858</v>
      </c>
      <c r="AK18" s="14" t="s">
        <v>825</v>
      </c>
      <c r="AL18">
        <v>23.3</v>
      </c>
      <c r="AM18" s="14" t="s">
        <v>858</v>
      </c>
      <c r="AN18" s="14" t="s">
        <v>825</v>
      </c>
      <c r="AO18">
        <v>22.3</v>
      </c>
      <c r="AP18" s="14" t="s">
        <v>858</v>
      </c>
      <c r="AQ18" s="14" t="s">
        <v>825</v>
      </c>
      <c r="AR18">
        <v>24.3</v>
      </c>
      <c r="AS18" s="14" t="s">
        <v>858</v>
      </c>
      <c r="AT18" s="14" t="s">
        <v>825</v>
      </c>
      <c r="AU18">
        <v>25.3</v>
      </c>
      <c r="AV18" s="14" t="s">
        <v>858</v>
      </c>
      <c r="AW18" s="14" t="s">
        <v>825</v>
      </c>
      <c r="AX18">
        <v>26.3</v>
      </c>
      <c r="AY18" s="14" t="s">
        <v>858</v>
      </c>
      <c r="AZ18" s="14" t="s">
        <v>825</v>
      </c>
      <c r="BA18">
        <v>28.3</v>
      </c>
      <c r="BB18" s="14" t="s">
        <v>858</v>
      </c>
      <c r="BC18" s="14" t="s">
        <v>825</v>
      </c>
      <c r="BD18">
        <v>26.3</v>
      </c>
      <c r="BE18" s="14" t="s">
        <v>858</v>
      </c>
      <c r="BF18" s="14" t="s">
        <v>825</v>
      </c>
      <c r="BG18" t="str">
        <f t="shared" si="22"/>
        <v xml:space="preserve">INSERT INTO SC_SystemeProduits(RefDimension,NomSysteme,typePresta,ligne,Quantite,formule,cte1,DateModif) values (1,'FV8','MOC',64,null,'CTE1+0.3','PERIMETRE',now());
</v>
      </c>
      <c r="BH18"/>
      <c r="BI18"/>
      <c r="BJ18" t="str">
        <f t="shared" si="23"/>
        <v xml:space="preserve">INSERT INTO SC_SystemeProduits(RefDimension,NomSysteme,typePresta,ligne,Quantite,formule,cte1,DateModif) values (2,'FV8','MOC',64,null,'CTE1+0.3','PERIMETRE',now());
</v>
      </c>
      <c r="BK18"/>
      <c r="BL18"/>
      <c r="BM18" t="str">
        <f t="shared" si="24"/>
        <v xml:space="preserve">INSERT INTO SC_SystemeProduits(RefDimension,NomSysteme,typePresta,ligne,Quantite,formule,cte1,DateModif) values (3,'FV8','MOC',64,null,'CTE1+0.3','PERIMETRE',now());
</v>
      </c>
      <c r="BP18" t="str">
        <f t="shared" si="25"/>
        <v xml:space="preserve">INSERT INTO SC_SystemeProduits(RefDimension,NomSysteme,typePresta,ligne,Quantite,formule,cte1,DateModif) values (4,'FV8','MOC',64,null,'CTE1+0.3','PERIMETRE',now());
</v>
      </c>
      <c r="BS18" t="str">
        <f t="shared" si="26"/>
        <v xml:space="preserve">INSERT INTO SC_SystemeProduits(RefDimension,NomSysteme,typePresta,ligne,Quantite,formule,cte1,DateModif) values (5,'FV8','MOC',64,null,'CTE1+0.3','PERIMETRE',now());
</v>
      </c>
      <c r="BV18" t="str">
        <f t="shared" si="27"/>
        <v xml:space="preserve">INSERT INTO SC_SystemeProduits(RefDimension,NomSysteme,typePresta,ligne,Quantite,formule,cte1,DateModif) values (6,'FV8','MOC',64,null,'CTE1+0.3','PERIMETRE',now());
</v>
      </c>
      <c r="BY18" t="str">
        <f t="shared" si="28"/>
        <v xml:space="preserve">INSERT INTO SC_SystemeProduits(RefDimension,NomSysteme,typePresta,ligne,Quantite,formule,cte1,DateModif) values (7,'FV8','MOC',64,null,'CTE1+0.3','PERIMETRE',now());
</v>
      </c>
      <c r="CB18" t="str">
        <f t="shared" si="29"/>
        <v xml:space="preserve">INSERT INTO SC_SystemeProduits(RefDimension,NomSysteme,typePresta,ligne,Quantite,formule,cte1,DateModif) values (8,'FV8','MOC',64,null,'CTE1+0.3','PERIMETRE',now());
</v>
      </c>
      <c r="CE18" t="str">
        <f t="shared" si="30"/>
        <v xml:space="preserve">INSERT INTO SC_SystemeProduits(RefDimension,NomSysteme,typePresta,ligne,Quantite,formule,cte1,DateModif) values (9,'FV8','MOC',64,null,'CTE1+0.3','PERIMETRE',now());
</v>
      </c>
      <c r="CH18" t="str">
        <f t="shared" si="31"/>
        <v xml:space="preserve">INSERT INTO SC_SystemeProduits(RefDimension,NomSysteme,typePresta,ligne,Quantite,formule,cte1,DateModif) values (10,'FV8','MOC',64,null,'CTE1+0.3','PERIMETRE',now());
</v>
      </c>
      <c r="CK18" t="str">
        <f t="shared" si="32"/>
        <v xml:space="preserve">INSERT INTO SC_SystemeProduits(RefDimension,NomSysteme,typePresta,ligne,Quantite,formule,cte1,DateModif) values (11,'FV8','MOC',64,null,'CTE1+0.3','PERIMETRE',now());
</v>
      </c>
      <c r="CN18" t="str">
        <f t="shared" si="33"/>
        <v xml:space="preserve">INSERT INTO SC_SystemeProduits(RefDimension,NomSysteme,typePresta,ligne,Quantite,formule,cte1,DateModif) values (12,'FV8','MOC',64,null,'CTE1+0.3','PERIMETRE',now());
</v>
      </c>
      <c r="CQ18" t="str">
        <f t="shared" si="34"/>
        <v xml:space="preserve">INSERT INTO SC_SystemeProduits(RefDimension,NomSysteme,typePresta,ligne,Quantite,formule,cte1,DateModif) values (13,'FV8','MOC',64,null,'CTE1+0.3','PERIMETRE',now());
</v>
      </c>
      <c r="CT18" t="str">
        <f t="shared" si="35"/>
        <v xml:space="preserve">INSERT INTO SC_SystemeProduits(RefDimension,NomSysteme,typePresta,ligne,Quantite,formule,cte1,DateModif) values (14,'FV8','MOC',64,null,'CTE1+0.3','PERIMETRE',now());
</v>
      </c>
      <c r="CW18" t="str">
        <f t="shared" si="36"/>
        <v xml:space="preserve">INSERT INTO SC_SystemeProduits(RefDimension,NomSysteme,typePresta,ligne,Quantite,formule,cte1,DateModif) values (15,'FV8','MOC',64,null,'CTE1+0.3','PERIMETRE',now());
</v>
      </c>
      <c r="CZ18" t="str">
        <f t="shared" si="37"/>
        <v xml:space="preserve">INSERT INTO SC_SystemeProduits(RefDimension,NomSysteme,typePresta,ligne,Quantite,formule,cte1,DateModif) values (16,'FV8','MOC',64,null,'CTE1+0.3','PERIMETRE',now());
</v>
      </c>
      <c r="DC18" t="str">
        <f t="shared" si="38"/>
        <v xml:space="preserve">INSERT INTO SC_SystemeProduits(RefDimension,NomSysteme,typePresta,ligne,Quantite,formule,cte1,DateModif) values (17,'FV8','MOC',64,null,'CTE1+0.3','PERIMETRE',now());
</v>
      </c>
      <c r="DF18" t="str">
        <f t="shared" si="39"/>
        <v xml:space="preserve">INSERT INTO SC_SystemeProduits(RefDimension,NomSysteme,typePresta,ligne,Quantite,formule,cte1,DateModif) values (18,'FV8','MOC',64,null,'CTE1+0.3','PERIMETRE',now());
</v>
      </c>
    </row>
    <row r="19" spans="1:110" x14ac:dyDescent="0.3">
      <c r="A19" s="12">
        <f>VLOOKUP($C19,[1]CHANTIER!$A$2:$K$291,11,0)</f>
        <v>46</v>
      </c>
      <c r="B19" t="s">
        <v>332</v>
      </c>
      <c r="C19" t="s">
        <v>175</v>
      </c>
      <c r="D19" t="s">
        <v>47</v>
      </c>
      <c r="E19">
        <v>8.1999999999999993</v>
      </c>
      <c r="F19" s="14" t="s">
        <v>882</v>
      </c>
      <c r="G19" s="14" t="s">
        <v>825</v>
      </c>
      <c r="H19">
        <v>10</v>
      </c>
      <c r="I19" s="14" t="s">
        <v>882</v>
      </c>
      <c r="J19" s="14" t="s">
        <v>825</v>
      </c>
      <c r="K19">
        <v>12</v>
      </c>
      <c r="L19" s="14" t="s">
        <v>882</v>
      </c>
      <c r="M19" s="14" t="s">
        <v>825</v>
      </c>
      <c r="N19">
        <v>13</v>
      </c>
      <c r="O19" s="14" t="s">
        <v>882</v>
      </c>
      <c r="P19" s="14" t="s">
        <v>825</v>
      </c>
      <c r="Q19">
        <v>14</v>
      </c>
      <c r="R19" s="14" t="s">
        <v>882</v>
      </c>
      <c r="S19" s="14" t="s">
        <v>825</v>
      </c>
      <c r="T19">
        <v>15</v>
      </c>
      <c r="U19" s="14" t="s">
        <v>882</v>
      </c>
      <c r="V19" s="14" t="s">
        <v>825</v>
      </c>
      <c r="W19">
        <v>16</v>
      </c>
      <c r="X19" s="14" t="s">
        <v>882</v>
      </c>
      <c r="Y19" s="14" t="s">
        <v>825</v>
      </c>
      <c r="Z19">
        <v>17</v>
      </c>
      <c r="AA19" s="14" t="s">
        <v>882</v>
      </c>
      <c r="AB19" s="14" t="s">
        <v>825</v>
      </c>
      <c r="AC19">
        <v>18</v>
      </c>
      <c r="AD19" s="14" t="s">
        <v>882</v>
      </c>
      <c r="AE19" s="14" t="s">
        <v>825</v>
      </c>
      <c r="AF19">
        <v>20</v>
      </c>
      <c r="AG19" s="14" t="s">
        <v>882</v>
      </c>
      <c r="AH19" s="14" t="s">
        <v>825</v>
      </c>
      <c r="AI19">
        <v>22</v>
      </c>
      <c r="AJ19" s="14" t="s">
        <v>882</v>
      </c>
      <c r="AK19" s="14" t="s">
        <v>825</v>
      </c>
      <c r="AL19">
        <v>23</v>
      </c>
      <c r="AM19" s="14" t="s">
        <v>882</v>
      </c>
      <c r="AN19" s="14" t="s">
        <v>825</v>
      </c>
      <c r="AO19">
        <v>22</v>
      </c>
      <c r="AP19" s="14" t="s">
        <v>882</v>
      </c>
      <c r="AQ19" s="14" t="s">
        <v>825</v>
      </c>
      <c r="AR19">
        <v>24</v>
      </c>
      <c r="AS19" s="14" t="s">
        <v>882</v>
      </c>
      <c r="AT19" s="14" t="s">
        <v>825</v>
      </c>
      <c r="AU19">
        <v>25</v>
      </c>
      <c r="AV19" s="14" t="s">
        <v>882</v>
      </c>
      <c r="AW19" s="14" t="s">
        <v>825</v>
      </c>
      <c r="AX19">
        <v>26</v>
      </c>
      <c r="AY19" s="14" t="s">
        <v>882</v>
      </c>
      <c r="AZ19" s="14" t="s">
        <v>825</v>
      </c>
      <c r="BA19">
        <v>28</v>
      </c>
      <c r="BB19" s="14" t="s">
        <v>882</v>
      </c>
      <c r="BC19" s="14" t="s">
        <v>825</v>
      </c>
      <c r="BD19">
        <v>26</v>
      </c>
      <c r="BE19" s="14" t="s">
        <v>882</v>
      </c>
      <c r="BF19" s="14" t="s">
        <v>825</v>
      </c>
      <c r="BG19" t="str">
        <f t="shared" si="22"/>
        <v xml:space="preserve">INSERT INTO SC_SystemeProduits(RefDimension,NomSysteme,typePresta,ligne,Quantite,formule,cte1,DateModif) values (1,'FV8','MOC',46,null,'1*CTE1','PERIMETRE',now());
</v>
      </c>
      <c r="BH19"/>
      <c r="BI19"/>
      <c r="BJ19" t="str">
        <f t="shared" si="23"/>
        <v xml:space="preserve">INSERT INTO SC_SystemeProduits(RefDimension,NomSysteme,typePresta,ligne,Quantite,formule,cte1,DateModif) values (2,'FV8','MOC',46,null,'1*CTE1','PERIMETRE',now());
</v>
      </c>
      <c r="BK19"/>
      <c r="BL19"/>
      <c r="BM19" t="str">
        <f t="shared" si="24"/>
        <v xml:space="preserve">INSERT INTO SC_SystemeProduits(RefDimension,NomSysteme,typePresta,ligne,Quantite,formule,cte1,DateModif) values (3,'FV8','MOC',46,null,'1*CTE1','PERIMETRE',now());
</v>
      </c>
      <c r="BP19" t="str">
        <f t="shared" si="25"/>
        <v xml:space="preserve">INSERT INTO SC_SystemeProduits(RefDimension,NomSysteme,typePresta,ligne,Quantite,formule,cte1,DateModif) values (4,'FV8','MOC',46,null,'1*CTE1','PERIMETRE',now());
</v>
      </c>
      <c r="BS19" t="str">
        <f t="shared" si="26"/>
        <v xml:space="preserve">INSERT INTO SC_SystemeProduits(RefDimension,NomSysteme,typePresta,ligne,Quantite,formule,cte1,DateModif) values (5,'FV8','MOC',46,null,'1*CTE1','PERIMETRE',now());
</v>
      </c>
      <c r="BV19" t="str">
        <f t="shared" si="27"/>
        <v xml:space="preserve">INSERT INTO SC_SystemeProduits(RefDimension,NomSysteme,typePresta,ligne,Quantite,formule,cte1,DateModif) values (6,'FV8','MOC',46,null,'1*CTE1','PERIMETRE',now());
</v>
      </c>
      <c r="BY19" t="str">
        <f t="shared" si="28"/>
        <v xml:space="preserve">INSERT INTO SC_SystemeProduits(RefDimension,NomSysteme,typePresta,ligne,Quantite,formule,cte1,DateModif) values (7,'FV8','MOC',46,null,'1*CTE1','PERIMETRE',now());
</v>
      </c>
      <c r="CB19" t="str">
        <f t="shared" si="29"/>
        <v xml:space="preserve">INSERT INTO SC_SystemeProduits(RefDimension,NomSysteme,typePresta,ligne,Quantite,formule,cte1,DateModif) values (8,'FV8','MOC',46,null,'1*CTE1','PERIMETRE',now());
</v>
      </c>
      <c r="CE19" t="str">
        <f t="shared" si="30"/>
        <v xml:space="preserve">INSERT INTO SC_SystemeProduits(RefDimension,NomSysteme,typePresta,ligne,Quantite,formule,cte1,DateModif) values (9,'FV8','MOC',46,null,'1*CTE1','PERIMETRE',now());
</v>
      </c>
      <c r="CH19" t="str">
        <f t="shared" si="31"/>
        <v xml:space="preserve">INSERT INTO SC_SystemeProduits(RefDimension,NomSysteme,typePresta,ligne,Quantite,formule,cte1,DateModif) values (10,'FV8','MOC',46,null,'1*CTE1','PERIMETRE',now());
</v>
      </c>
      <c r="CK19" t="str">
        <f t="shared" si="32"/>
        <v xml:space="preserve">INSERT INTO SC_SystemeProduits(RefDimension,NomSysteme,typePresta,ligne,Quantite,formule,cte1,DateModif) values (11,'FV8','MOC',46,null,'1*CTE1','PERIMETRE',now());
</v>
      </c>
      <c r="CN19" t="str">
        <f t="shared" si="33"/>
        <v xml:space="preserve">INSERT INTO SC_SystemeProduits(RefDimension,NomSysteme,typePresta,ligne,Quantite,formule,cte1,DateModif) values (12,'FV8','MOC',46,null,'1*CTE1','PERIMETRE',now());
</v>
      </c>
      <c r="CQ19" t="str">
        <f t="shared" si="34"/>
        <v xml:space="preserve">INSERT INTO SC_SystemeProduits(RefDimension,NomSysteme,typePresta,ligne,Quantite,formule,cte1,DateModif) values (13,'FV8','MOC',46,null,'1*CTE1','PERIMETRE',now());
</v>
      </c>
      <c r="CT19" t="str">
        <f t="shared" si="35"/>
        <v xml:space="preserve">INSERT INTO SC_SystemeProduits(RefDimension,NomSysteme,typePresta,ligne,Quantite,formule,cte1,DateModif) values (14,'FV8','MOC',46,null,'1*CTE1','PERIMETRE',now());
</v>
      </c>
      <c r="CW19" t="str">
        <f t="shared" si="36"/>
        <v xml:space="preserve">INSERT INTO SC_SystemeProduits(RefDimension,NomSysteme,typePresta,ligne,Quantite,formule,cte1,DateModif) values (15,'FV8','MOC',46,null,'1*CTE1','PERIMETRE',now());
</v>
      </c>
      <c r="CZ19" t="str">
        <f t="shared" si="37"/>
        <v xml:space="preserve">INSERT INTO SC_SystemeProduits(RefDimension,NomSysteme,typePresta,ligne,Quantite,formule,cte1,DateModif) values (16,'FV8','MOC',46,null,'1*CTE1','PERIMETRE',now());
</v>
      </c>
      <c r="DC19" t="str">
        <f t="shared" si="38"/>
        <v xml:space="preserve">INSERT INTO SC_SystemeProduits(RefDimension,NomSysteme,typePresta,ligne,Quantite,formule,cte1,DateModif) values (17,'FV8','MOC',46,null,'1*CTE1','PERIMETRE',now());
</v>
      </c>
      <c r="DF19" t="str">
        <f t="shared" si="39"/>
        <v xml:space="preserve">INSERT INTO SC_SystemeProduits(RefDimension,NomSysteme,typePresta,ligne,Quantite,formule,cte1,DateModif) values (18,'FV8','MOC',46,null,'1*CTE1','PERIMETRE',now());
</v>
      </c>
    </row>
    <row r="20" spans="1:110" x14ac:dyDescent="0.3">
      <c r="BG20" t="str">
        <f t="shared" si="22"/>
        <v/>
      </c>
      <c r="BH20"/>
      <c r="BI20"/>
      <c r="BJ20" t="str">
        <f t="shared" si="23"/>
        <v/>
      </c>
      <c r="BK20"/>
      <c r="BL20"/>
      <c r="BM20" t="str">
        <f t="shared" si="24"/>
        <v/>
      </c>
      <c r="BP20" t="str">
        <f t="shared" si="25"/>
        <v/>
      </c>
      <c r="BS20" t="str">
        <f t="shared" si="26"/>
        <v/>
      </c>
      <c r="BV20" t="str">
        <f t="shared" si="27"/>
        <v/>
      </c>
      <c r="BY20" t="str">
        <f t="shared" si="28"/>
        <v/>
      </c>
      <c r="CB20" t="str">
        <f t="shared" si="29"/>
        <v/>
      </c>
      <c r="CE20" t="str">
        <f t="shared" si="30"/>
        <v/>
      </c>
      <c r="CH20" t="str">
        <f t="shared" si="31"/>
        <v/>
      </c>
      <c r="CK20" t="str">
        <f t="shared" si="32"/>
        <v/>
      </c>
      <c r="CN20" t="str">
        <f t="shared" si="33"/>
        <v/>
      </c>
      <c r="CQ20" t="str">
        <f t="shared" si="34"/>
        <v/>
      </c>
      <c r="CT20" t="str">
        <f t="shared" si="35"/>
        <v/>
      </c>
      <c r="CW20" t="str">
        <f t="shared" si="36"/>
        <v/>
      </c>
      <c r="CZ20" t="str">
        <f t="shared" si="37"/>
        <v/>
      </c>
      <c r="DC20" t="str">
        <f t="shared" si="38"/>
        <v/>
      </c>
      <c r="DF20" t="str">
        <f t="shared" si="39"/>
        <v/>
      </c>
    </row>
    <row r="21" spans="1:110" x14ac:dyDescent="0.3">
      <c r="A21" s="12">
        <f>VLOOKUP($C21,[1]MINIPELLE!$A$2:$K$291,11,0)</f>
        <v>9</v>
      </c>
      <c r="B21" t="s">
        <v>333</v>
      </c>
      <c r="C21" t="s">
        <v>247</v>
      </c>
      <c r="D21" t="s">
        <v>47</v>
      </c>
      <c r="E21">
        <v>8.1999999999999993</v>
      </c>
      <c r="F21" s="14" t="s">
        <v>882</v>
      </c>
      <c r="G21" s="14" t="s">
        <v>825</v>
      </c>
      <c r="H21">
        <v>10</v>
      </c>
      <c r="I21" s="14" t="s">
        <v>882</v>
      </c>
      <c r="J21" s="14" t="s">
        <v>825</v>
      </c>
      <c r="K21">
        <v>12</v>
      </c>
      <c r="L21" s="14" t="s">
        <v>882</v>
      </c>
      <c r="M21" s="14" t="s">
        <v>825</v>
      </c>
      <c r="N21">
        <v>13</v>
      </c>
      <c r="O21" s="14" t="s">
        <v>882</v>
      </c>
      <c r="P21" s="14" t="s">
        <v>825</v>
      </c>
      <c r="Q21">
        <v>14</v>
      </c>
      <c r="R21" s="14" t="s">
        <v>882</v>
      </c>
      <c r="S21" s="14" t="s">
        <v>825</v>
      </c>
      <c r="T21">
        <v>15</v>
      </c>
      <c r="U21" s="14" t="s">
        <v>882</v>
      </c>
      <c r="V21" s="14" t="s">
        <v>825</v>
      </c>
      <c r="W21">
        <v>16</v>
      </c>
      <c r="X21" s="14" t="s">
        <v>882</v>
      </c>
      <c r="Y21" s="14" t="s">
        <v>825</v>
      </c>
      <c r="Z21">
        <v>17</v>
      </c>
      <c r="AA21" s="14" t="s">
        <v>882</v>
      </c>
      <c r="AB21" s="14" t="s">
        <v>825</v>
      </c>
      <c r="AC21">
        <v>18</v>
      </c>
      <c r="AD21" s="14" t="s">
        <v>882</v>
      </c>
      <c r="AE21" s="14" t="s">
        <v>825</v>
      </c>
      <c r="AF21">
        <v>20</v>
      </c>
      <c r="AG21" s="14" t="s">
        <v>882</v>
      </c>
      <c r="AH21" s="14" t="s">
        <v>825</v>
      </c>
      <c r="AI21">
        <v>22</v>
      </c>
      <c r="AJ21" s="14" t="s">
        <v>882</v>
      </c>
      <c r="AK21" s="14" t="s">
        <v>825</v>
      </c>
      <c r="AL21">
        <v>23</v>
      </c>
      <c r="AM21" s="14" t="s">
        <v>882</v>
      </c>
      <c r="AN21" s="14" t="s">
        <v>825</v>
      </c>
      <c r="AO21">
        <v>22</v>
      </c>
      <c r="AP21" s="14" t="s">
        <v>882</v>
      </c>
      <c r="AQ21" s="14" t="s">
        <v>825</v>
      </c>
      <c r="AR21">
        <v>24</v>
      </c>
      <c r="AS21" s="14" t="s">
        <v>882</v>
      </c>
      <c r="AT21" s="14" t="s">
        <v>825</v>
      </c>
      <c r="AU21">
        <v>25</v>
      </c>
      <c r="AV21" s="14" t="s">
        <v>882</v>
      </c>
      <c r="AW21" s="14" t="s">
        <v>825</v>
      </c>
      <c r="AX21">
        <v>26</v>
      </c>
      <c r="AY21" s="14" t="s">
        <v>882</v>
      </c>
      <c r="AZ21" s="14" t="s">
        <v>825</v>
      </c>
      <c r="BA21">
        <v>28</v>
      </c>
      <c r="BB21" s="14" t="s">
        <v>882</v>
      </c>
      <c r="BC21" s="14" t="s">
        <v>825</v>
      </c>
      <c r="BD21">
        <v>26</v>
      </c>
      <c r="BE21" s="14" t="s">
        <v>882</v>
      </c>
      <c r="BF21" s="14" t="s">
        <v>825</v>
      </c>
      <c r="BG21" t="str">
        <f t="shared" si="22"/>
        <v xml:space="preserve">INSERT INTO SC_SystemeProduits(RefDimension,NomSysteme,typePresta,ligne,Quantite,formule,cte1,DateModif) values (1,'FV8','MP',9,null,'1*CTE1','PERIMETRE',now());
</v>
      </c>
      <c r="BH21"/>
      <c r="BI21"/>
      <c r="BJ21" t="str">
        <f t="shared" si="23"/>
        <v xml:space="preserve">INSERT INTO SC_SystemeProduits(RefDimension,NomSysteme,typePresta,ligne,Quantite,formule,cte1,DateModif) values (2,'FV8','MP',9,null,'1*CTE1','PERIMETRE',now());
</v>
      </c>
      <c r="BK21"/>
      <c r="BL21"/>
      <c r="BM21" t="str">
        <f t="shared" si="24"/>
        <v xml:space="preserve">INSERT INTO SC_SystemeProduits(RefDimension,NomSysteme,typePresta,ligne,Quantite,formule,cte1,DateModif) values (3,'FV8','MP',9,null,'1*CTE1','PERIMETRE',now());
</v>
      </c>
      <c r="BP21" t="str">
        <f t="shared" si="25"/>
        <v xml:space="preserve">INSERT INTO SC_SystemeProduits(RefDimension,NomSysteme,typePresta,ligne,Quantite,formule,cte1,DateModif) values (4,'FV8','MP',9,null,'1*CTE1','PERIMETRE',now());
</v>
      </c>
      <c r="BS21" t="str">
        <f t="shared" si="26"/>
        <v xml:space="preserve">INSERT INTO SC_SystemeProduits(RefDimension,NomSysteme,typePresta,ligne,Quantite,formule,cte1,DateModif) values (5,'FV8','MP',9,null,'1*CTE1','PERIMETRE',now());
</v>
      </c>
      <c r="BV21" t="str">
        <f t="shared" si="27"/>
        <v xml:space="preserve">INSERT INTO SC_SystemeProduits(RefDimension,NomSysteme,typePresta,ligne,Quantite,formule,cte1,DateModif) values (6,'FV8','MP',9,null,'1*CTE1','PERIMETRE',now());
</v>
      </c>
      <c r="BY21" t="str">
        <f t="shared" si="28"/>
        <v xml:space="preserve">INSERT INTO SC_SystemeProduits(RefDimension,NomSysteme,typePresta,ligne,Quantite,formule,cte1,DateModif) values (7,'FV8','MP',9,null,'1*CTE1','PERIMETRE',now());
</v>
      </c>
      <c r="CB21" t="str">
        <f t="shared" si="29"/>
        <v xml:space="preserve">INSERT INTO SC_SystemeProduits(RefDimension,NomSysteme,typePresta,ligne,Quantite,formule,cte1,DateModif) values (8,'FV8','MP',9,null,'1*CTE1','PERIMETRE',now());
</v>
      </c>
      <c r="CE21" t="str">
        <f t="shared" si="30"/>
        <v xml:space="preserve">INSERT INTO SC_SystemeProduits(RefDimension,NomSysteme,typePresta,ligne,Quantite,formule,cte1,DateModif) values (9,'FV8','MP',9,null,'1*CTE1','PERIMETRE',now());
</v>
      </c>
      <c r="CH21" t="str">
        <f t="shared" si="31"/>
        <v xml:space="preserve">INSERT INTO SC_SystemeProduits(RefDimension,NomSysteme,typePresta,ligne,Quantite,formule,cte1,DateModif) values (10,'FV8','MP',9,null,'1*CTE1','PERIMETRE',now());
</v>
      </c>
      <c r="CK21" t="str">
        <f t="shared" si="32"/>
        <v xml:space="preserve">INSERT INTO SC_SystemeProduits(RefDimension,NomSysteme,typePresta,ligne,Quantite,formule,cte1,DateModif) values (11,'FV8','MP',9,null,'1*CTE1','PERIMETRE',now());
</v>
      </c>
      <c r="CN21" t="str">
        <f t="shared" si="33"/>
        <v xml:space="preserve">INSERT INTO SC_SystemeProduits(RefDimension,NomSysteme,typePresta,ligne,Quantite,formule,cte1,DateModif) values (12,'FV8','MP',9,null,'1*CTE1','PERIMETRE',now());
</v>
      </c>
      <c r="CQ21" t="str">
        <f t="shared" si="34"/>
        <v xml:space="preserve">INSERT INTO SC_SystemeProduits(RefDimension,NomSysteme,typePresta,ligne,Quantite,formule,cte1,DateModif) values (13,'FV8','MP',9,null,'1*CTE1','PERIMETRE',now());
</v>
      </c>
      <c r="CT21" t="str">
        <f t="shared" si="35"/>
        <v xml:space="preserve">INSERT INTO SC_SystemeProduits(RefDimension,NomSysteme,typePresta,ligne,Quantite,formule,cte1,DateModif) values (14,'FV8','MP',9,null,'1*CTE1','PERIMETRE',now());
</v>
      </c>
      <c r="CW21" t="str">
        <f t="shared" si="36"/>
        <v xml:space="preserve">INSERT INTO SC_SystemeProduits(RefDimension,NomSysteme,typePresta,ligne,Quantite,formule,cte1,DateModif) values (15,'FV8','MP',9,null,'1*CTE1','PERIMETRE',now());
</v>
      </c>
      <c r="CZ21" t="str">
        <f t="shared" si="37"/>
        <v xml:space="preserve">INSERT INTO SC_SystemeProduits(RefDimension,NomSysteme,typePresta,ligne,Quantite,formule,cte1,DateModif) values (16,'FV8','MP',9,null,'1*CTE1','PERIMETRE',now());
</v>
      </c>
      <c r="DC21" t="str">
        <f t="shared" si="38"/>
        <v xml:space="preserve">INSERT INTO SC_SystemeProduits(RefDimension,NomSysteme,typePresta,ligne,Quantite,formule,cte1,DateModif) values (17,'FV8','MP',9,null,'1*CTE1','PERIMETRE',now());
</v>
      </c>
      <c r="DF21" t="str">
        <f t="shared" si="39"/>
        <v xml:space="preserve">INSERT INTO SC_SystemeProduits(RefDimension,NomSysteme,typePresta,ligne,Quantite,formule,cte1,DateModif) values (18,'FV8','MP',9,null,'1*CTE1','PERIMETRE',now());
</v>
      </c>
    </row>
    <row r="22" spans="1:110" x14ac:dyDescent="0.3">
      <c r="A22" s="12">
        <f>VLOOKUP($C22,[1]MINIPELLE!$A$2:$K$291,11,0)</f>
        <v>13</v>
      </c>
      <c r="B22" t="s">
        <v>333</v>
      </c>
      <c r="C22" t="s">
        <v>182</v>
      </c>
      <c r="D22" t="s">
        <v>183</v>
      </c>
      <c r="E22">
        <v>2.2000000000000002</v>
      </c>
      <c r="H22">
        <v>3.3000000000000003</v>
      </c>
      <c r="K22">
        <v>4.4000000000000004</v>
      </c>
      <c r="N22">
        <v>5.5</v>
      </c>
      <c r="Q22">
        <v>6.6000000000000005</v>
      </c>
      <c r="T22">
        <v>7.7000000000000011</v>
      </c>
      <c r="W22">
        <v>8.8000000000000007</v>
      </c>
      <c r="Z22">
        <v>9.9</v>
      </c>
      <c r="AC22">
        <v>11</v>
      </c>
      <c r="AF22">
        <v>13.200000000000001</v>
      </c>
      <c r="AI22">
        <v>13.200000000000001</v>
      </c>
      <c r="AL22">
        <v>15.400000000000002</v>
      </c>
      <c r="AO22">
        <v>15.400000000000002</v>
      </c>
      <c r="AR22">
        <v>17.600000000000001</v>
      </c>
      <c r="AU22">
        <v>19.8</v>
      </c>
      <c r="AX22">
        <v>19.8</v>
      </c>
      <c r="BA22">
        <v>22</v>
      </c>
      <c r="BD22">
        <v>22</v>
      </c>
      <c r="BG22" t="str">
        <f t="shared" si="22"/>
        <v xml:space="preserve">INSERT INTO SC_SystemeProduits(RefDimension,NomSysteme,typePresta,ligne,Quantite,formule,cte1,DateModif) values (1,'FV8','MP',13,2.2,null,null,now());
</v>
      </c>
      <c r="BH22"/>
      <c r="BI22"/>
      <c r="BJ22" t="str">
        <f t="shared" si="23"/>
        <v xml:space="preserve">INSERT INTO SC_SystemeProduits(RefDimension,NomSysteme,typePresta,ligne,Quantite,formule,cte1,DateModif) values (2,'FV8','MP',13,3.3,null,null,now());
</v>
      </c>
      <c r="BK22"/>
      <c r="BL22"/>
      <c r="BM22" t="str">
        <f t="shared" si="24"/>
        <v xml:space="preserve">INSERT INTO SC_SystemeProduits(RefDimension,NomSysteme,typePresta,ligne,Quantite,formule,cte1,DateModif) values (3,'FV8','MP',13,4.4,null,null,now());
</v>
      </c>
      <c r="BP22" t="str">
        <f t="shared" si="25"/>
        <v xml:space="preserve">INSERT INTO SC_SystemeProduits(RefDimension,NomSysteme,typePresta,ligne,Quantite,formule,cte1,DateModif) values (4,'FV8','MP',13,5.5,null,null,now());
</v>
      </c>
      <c r="BS22" t="str">
        <f t="shared" si="26"/>
        <v xml:space="preserve">INSERT INTO SC_SystemeProduits(RefDimension,NomSysteme,typePresta,ligne,Quantite,formule,cte1,DateModif) values (5,'FV8','MP',13,6.6,null,null,now());
</v>
      </c>
      <c r="BV22" t="str">
        <f t="shared" si="27"/>
        <v xml:space="preserve">INSERT INTO SC_SystemeProduits(RefDimension,NomSysteme,typePresta,ligne,Quantite,formule,cte1,DateModif) values (6,'FV8','MP',13,7.7,null,null,now());
</v>
      </c>
      <c r="BY22" t="str">
        <f t="shared" si="28"/>
        <v xml:space="preserve">INSERT INTO SC_SystemeProduits(RefDimension,NomSysteme,typePresta,ligne,Quantite,formule,cte1,DateModif) values (7,'FV8','MP',13,8.8,null,null,now());
</v>
      </c>
      <c r="CB22" t="str">
        <f t="shared" si="29"/>
        <v xml:space="preserve">INSERT INTO SC_SystemeProduits(RefDimension,NomSysteme,typePresta,ligne,Quantite,formule,cte1,DateModif) values (8,'FV8','MP',13,9.9,null,null,now());
</v>
      </c>
      <c r="CE22" t="str">
        <f t="shared" si="30"/>
        <v xml:space="preserve">INSERT INTO SC_SystemeProduits(RefDimension,NomSysteme,typePresta,ligne,Quantite,formule,cte1,DateModif) values (9,'FV8','MP',13,11,null,null,now());
</v>
      </c>
      <c r="CH22" t="str">
        <f t="shared" si="31"/>
        <v xml:space="preserve">INSERT INTO SC_SystemeProduits(RefDimension,NomSysteme,typePresta,ligne,Quantite,formule,cte1,DateModif) values (10,'FV8','MP',13,13.2,null,null,now());
</v>
      </c>
      <c r="CK22" t="str">
        <f t="shared" si="32"/>
        <v xml:space="preserve">INSERT INTO SC_SystemeProduits(RefDimension,NomSysteme,typePresta,ligne,Quantite,formule,cte1,DateModif) values (11,'FV8','MP',13,13.2,null,null,now());
</v>
      </c>
      <c r="CN22" t="str">
        <f t="shared" si="33"/>
        <v xml:space="preserve">INSERT INTO SC_SystemeProduits(RefDimension,NomSysteme,typePresta,ligne,Quantite,formule,cte1,DateModif) values (12,'FV8','MP',13,15.4,null,null,now());
</v>
      </c>
      <c r="CQ22" t="str">
        <f t="shared" si="34"/>
        <v xml:space="preserve">INSERT INTO SC_SystemeProduits(RefDimension,NomSysteme,typePresta,ligne,Quantite,formule,cte1,DateModif) values (13,'FV8','MP',13,15.4,null,null,now());
</v>
      </c>
      <c r="CT22" t="str">
        <f t="shared" si="35"/>
        <v xml:space="preserve">INSERT INTO SC_SystemeProduits(RefDimension,NomSysteme,typePresta,ligne,Quantite,formule,cte1,DateModif) values (14,'FV8','MP',13,17.6,null,null,now());
</v>
      </c>
      <c r="CW22" t="str">
        <f t="shared" si="36"/>
        <v xml:space="preserve">INSERT INTO SC_SystemeProduits(RefDimension,NomSysteme,typePresta,ligne,Quantite,formule,cte1,DateModif) values (15,'FV8','MP',13,19.8,null,null,now());
</v>
      </c>
      <c r="CZ22" t="str">
        <f t="shared" si="37"/>
        <v xml:space="preserve">INSERT INTO SC_SystemeProduits(RefDimension,NomSysteme,typePresta,ligne,Quantite,formule,cte1,DateModif) values (16,'FV8','MP',13,19.8,null,null,now());
</v>
      </c>
      <c r="DC22" t="str">
        <f t="shared" si="38"/>
        <v xml:space="preserve">INSERT INTO SC_SystemeProduits(RefDimension,NomSysteme,typePresta,ligne,Quantite,formule,cte1,DateModif) values (17,'FV8','MP',13,22,null,null,now());
</v>
      </c>
      <c r="DF22" t="str">
        <f t="shared" si="39"/>
        <v xml:space="preserve">INSERT INTO SC_SystemeProduits(RefDimension,NomSysteme,typePresta,ligne,Quantite,formule,cte1,DateModif) values (18,'FV8','MP',13,22,null,null,now());
</v>
      </c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H36"/>
  <sheetViews>
    <sheetView workbookViewId="0">
      <selection activeCell="B6" sqref="B6"/>
    </sheetView>
  </sheetViews>
  <sheetFormatPr baseColWidth="10" defaultRowHeight="14.4" x14ac:dyDescent="0.3"/>
  <cols>
    <col min="2" max="2" width="59.33203125" customWidth="1"/>
    <col min="7" max="7" width="36.109375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273</v>
      </c>
    </row>
    <row r="2" spans="1:8" x14ac:dyDescent="0.3">
      <c r="A2">
        <v>2</v>
      </c>
      <c r="B2" t="s">
        <v>6</v>
      </c>
      <c r="C2" t="s">
        <v>7</v>
      </c>
      <c r="D2" t="s">
        <v>8</v>
      </c>
      <c r="E2">
        <v>0.08</v>
      </c>
      <c r="F2" t="s">
        <v>9</v>
      </c>
      <c r="H2" t="str">
        <f>SUBSTITUTE(SUBSTITUTE(SUBSTITUTE(SUBSTITUTE(SUBSTITUTE(SUBSTITUTE(SUBSTITUTE(SUBSTITUTE($H$1,"#TYPE#","ATELIER"),"#LIBELLE#",B2),"#CATEGORIE#",C2),"#POSTE#",F2),"#UNITE#",D2),"#TEMPS#",SUBSTITUTE(E2,",",".")),"#DETAIL#",SUBSTITUTE(G2,"'","\'")),"#LIGNE#",A2)</f>
        <v>Insert into SC_Prestation (ligne,typePresta,designation,categorie,poste,unite,temps,detail) values (2,'ATELIER','Coupes tuyaux PVC','MOA_ALIM','scie pendulaire','pc',0.08,'');</v>
      </c>
    </row>
    <row r="3" spans="1:8" x14ac:dyDescent="0.3">
      <c r="A3">
        <v>3</v>
      </c>
      <c r="B3" t="s">
        <v>10</v>
      </c>
      <c r="C3" t="s">
        <v>7</v>
      </c>
      <c r="D3" t="s">
        <v>8</v>
      </c>
      <c r="E3">
        <v>0.2</v>
      </c>
      <c r="G3" t="s">
        <v>11</v>
      </c>
      <c r="H3" t="str">
        <f t="shared" ref="H3:H36" si="0">SUBSTITUTE(SUBSTITUTE(SUBSTITUTE(SUBSTITUTE(SUBSTITUTE(SUBSTITUTE(SUBSTITUTE(SUBSTITUTE($H$1,"#TYPE#","ATELIER"),"#LIBELLE#",B3),"#CATEGORIE#",C3),"#POSTE#",F3),"#UNITE#",D3),"#TEMPS#",SUBSTITUTE(E3,",",".")),"#DETAIL#",SUBSTITUTE(G3,"'","\'")),"#LIGNE#",A3)</f>
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</c>
    </row>
    <row r="4" spans="1:8" x14ac:dyDescent="0.3">
      <c r="A4">
        <v>4</v>
      </c>
      <c r="B4" t="s">
        <v>12</v>
      </c>
      <c r="C4" t="s">
        <v>7</v>
      </c>
      <c r="D4" t="s">
        <v>8</v>
      </c>
      <c r="E4">
        <v>1.25</v>
      </c>
      <c r="F4" t="s">
        <v>13</v>
      </c>
      <c r="G4" t="s">
        <v>14</v>
      </c>
      <c r="H4" t="str">
        <f t="shared" si="0"/>
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</c>
    </row>
    <row r="5" spans="1:8" x14ac:dyDescent="0.3">
      <c r="A5">
        <v>5</v>
      </c>
      <c r="B5" t="s">
        <v>15</v>
      </c>
      <c r="C5" t="s">
        <v>7</v>
      </c>
      <c r="D5" t="s">
        <v>8</v>
      </c>
      <c r="E5">
        <v>0.5</v>
      </c>
      <c r="G5" t="s">
        <v>16</v>
      </c>
      <c r="H5" t="str">
        <f t="shared" si="0"/>
        <v>Insert into SC_Prestation (ligne,typePresta,designation,categorie,poste,unite,temps,detail) values (5,'ATELIER','Préparation du poste de relevage','MOA_ALIM','','pc',0.5,'Percer à la scie cloche + pose du joint forscheda + tuyau + câbles');</v>
      </c>
    </row>
    <row r="6" spans="1:8" x14ac:dyDescent="0.3">
      <c r="A6">
        <v>6</v>
      </c>
      <c r="B6" t="s">
        <v>17</v>
      </c>
      <c r="C6" t="s">
        <v>7</v>
      </c>
      <c r="D6" t="s">
        <v>8</v>
      </c>
      <c r="E6">
        <v>0.25</v>
      </c>
      <c r="F6" t="s">
        <v>18</v>
      </c>
      <c r="G6" t="s">
        <v>19</v>
      </c>
      <c r="H6" t="str">
        <f t="shared" si="0"/>
        <v>Insert into SC_Prestation (ligne,typePresta,designation,categorie,poste,unite,temps,detail) values (6,'ATELIER','Collage','MOA_ALIM','taille crayon','pc',0.25,'pour un chaque EH');</v>
      </c>
    </row>
    <row r="7" spans="1:8" x14ac:dyDescent="0.3">
      <c r="A7">
        <v>7</v>
      </c>
      <c r="B7" t="s">
        <v>20</v>
      </c>
      <c r="C7" t="s">
        <v>7</v>
      </c>
      <c r="D7" t="s">
        <v>8</v>
      </c>
      <c r="E7">
        <v>0.02</v>
      </c>
      <c r="G7" t="s">
        <v>21</v>
      </c>
      <c r="H7" t="str">
        <f t="shared" si="0"/>
        <v>Insert into SC_Prestation (ligne,typePresta,designation,categorie,poste,unite,temps,detail) values (7,'ATELIER','METAL – rond à béton dia 12 mm','MOA_ALIM','','pc',0.02,'Prédécouper rond à béton dia 12 mm pour lestage poste');</v>
      </c>
    </row>
    <row r="8" spans="1:8" x14ac:dyDescent="0.3">
      <c r="A8">
        <v>8</v>
      </c>
      <c r="B8" t="s">
        <v>22</v>
      </c>
      <c r="C8" t="s">
        <v>7</v>
      </c>
      <c r="D8" t="s">
        <v>23</v>
      </c>
      <c r="E8">
        <v>0.25</v>
      </c>
      <c r="G8" t="s">
        <v>24</v>
      </c>
      <c r="H8" t="str">
        <f t="shared" si="0"/>
        <v>Insert into SC_Prestation (ligne,typePresta,designation,categorie,poste,unite,temps,detail) values (8,'ATELIER','Aération poste','MOA_ALIM','','forfait',0.25,'2 bout de tuyaux 50, 1 coude 90° , une réduc 50/63');</v>
      </c>
    </row>
    <row r="9" spans="1:8" x14ac:dyDescent="0.3">
      <c r="A9">
        <v>9</v>
      </c>
      <c r="B9" t="s">
        <v>25</v>
      </c>
      <c r="C9" t="s">
        <v>26</v>
      </c>
      <c r="D9" t="s">
        <v>8</v>
      </c>
      <c r="E9">
        <v>0.15</v>
      </c>
      <c r="F9" t="s">
        <v>27</v>
      </c>
      <c r="H9" t="str">
        <f t="shared" si="0"/>
        <v>Insert into SC_Prestation (ligne,typePresta,designation,categorie,poste,unite,temps,detail) values (9,'ATELIER','Coupes plaques béton 50','MOA_BETON','banc de sciage','pc',0.15,'');</v>
      </c>
    </row>
    <row r="10" spans="1:8" x14ac:dyDescent="0.3">
      <c r="A10">
        <v>10</v>
      </c>
      <c r="B10" t="s">
        <v>28</v>
      </c>
      <c r="C10" t="s">
        <v>26</v>
      </c>
      <c r="D10" t="s">
        <v>8</v>
      </c>
      <c r="E10">
        <v>0.1</v>
      </c>
      <c r="F10" t="s">
        <v>27</v>
      </c>
      <c r="H10" t="str">
        <f t="shared" si="0"/>
        <v>Insert into SC_Prestation (ligne,typePresta,designation,categorie,poste,unite,temps,detail) values (10,'ATELIER','Coupes plaques béton 25','MOA_BETON','banc de sciage','pc',0.1,'');</v>
      </c>
    </row>
    <row r="11" spans="1:8" x14ac:dyDescent="0.3">
      <c r="A11">
        <v>11</v>
      </c>
      <c r="B11" t="s">
        <v>29</v>
      </c>
      <c r="C11" t="s">
        <v>26</v>
      </c>
      <c r="D11" t="s">
        <v>8</v>
      </c>
      <c r="E11">
        <v>0.1</v>
      </c>
      <c r="F11" t="s">
        <v>30</v>
      </c>
      <c r="G11" t="s">
        <v>31</v>
      </c>
      <c r="H11" t="str">
        <f t="shared" si="0"/>
        <v>Insert into SC_Prestation (ligne,typePresta,designation,categorie,poste,unite,temps,detail) values (11,'ATELIER','Percerment plaques béton','MOA_BETON','perforateur','pc',0.1,'Coef / plaques --- 3 trous par plaque ---&gt; élévateur');</v>
      </c>
    </row>
    <row r="12" spans="1:8" x14ac:dyDescent="0.3">
      <c r="A12">
        <v>12</v>
      </c>
      <c r="B12" t="s">
        <v>32</v>
      </c>
      <c r="C12" t="s">
        <v>33</v>
      </c>
      <c r="D12" t="s">
        <v>8</v>
      </c>
      <c r="E12">
        <v>0.08</v>
      </c>
      <c r="F12" t="s">
        <v>9</v>
      </c>
      <c r="H12" t="str">
        <f t="shared" si="0"/>
        <v>Insert into SC_Prestation (ligne,typePresta,designation,categorie,poste,unite,temps,detail) values (12,'ATELIER','Coupes Bastaings','MOA_BOIS','scie pendulaire','pc',0.08,'');</v>
      </c>
    </row>
    <row r="13" spans="1:8" x14ac:dyDescent="0.3">
      <c r="A13">
        <v>13</v>
      </c>
      <c r="B13" t="s">
        <v>34</v>
      </c>
      <c r="C13" t="s">
        <v>33</v>
      </c>
      <c r="D13" t="s">
        <v>8</v>
      </c>
      <c r="E13">
        <v>0.04</v>
      </c>
      <c r="F13" t="s">
        <v>9</v>
      </c>
      <c r="H13" t="str">
        <f t="shared" si="0"/>
        <v>Insert into SC_Prestation (ligne,typePresta,designation,categorie,poste,unite,temps,detail) values (13,'ATELIER','Coupes mi-bois bastaings','MOA_BOIS','scie pendulaire','pc',0.04,'');</v>
      </c>
    </row>
    <row r="14" spans="1:8" x14ac:dyDescent="0.3">
      <c r="A14">
        <v>14</v>
      </c>
      <c r="B14" t="s">
        <v>35</v>
      </c>
      <c r="C14" t="s">
        <v>33</v>
      </c>
      <c r="D14" t="s">
        <v>8</v>
      </c>
      <c r="E14">
        <v>0.08</v>
      </c>
      <c r="F14" t="s">
        <v>9</v>
      </c>
      <c r="H14" t="str">
        <f t="shared" si="0"/>
        <v>Insert into SC_Prestation (ligne,typePresta,designation,categorie,poste,unite,temps,detail) values (14,'ATELIER','Coupes chevrons','MOA_BOIS','scie pendulaire','pc',0.08,'');</v>
      </c>
    </row>
    <row r="15" spans="1:8" x14ac:dyDescent="0.3">
      <c r="A15">
        <v>15</v>
      </c>
      <c r="B15" t="s">
        <v>36</v>
      </c>
      <c r="C15" t="s">
        <v>33</v>
      </c>
      <c r="D15" t="s">
        <v>8</v>
      </c>
      <c r="E15">
        <v>0.08</v>
      </c>
      <c r="F15" t="s">
        <v>9</v>
      </c>
      <c r="H15" t="str">
        <f t="shared" si="0"/>
        <v>Insert into SC_Prestation (ligne,typePresta,designation,categorie,poste,unite,temps,detail) values (15,'ATELIER','Coupes bardage lame à dimension','MOA_BOIS','scie pendulaire','pc',0.08,'');</v>
      </c>
    </row>
    <row r="16" spans="1:8" x14ac:dyDescent="0.3">
      <c r="A16">
        <v>16</v>
      </c>
      <c r="B16" t="s">
        <v>37</v>
      </c>
      <c r="C16" t="s">
        <v>33</v>
      </c>
      <c r="D16" t="s">
        <v>8</v>
      </c>
      <c r="E16">
        <v>0.08</v>
      </c>
      <c r="F16" t="s">
        <v>9</v>
      </c>
      <c r="G16" t="s">
        <v>38</v>
      </c>
      <c r="H16" t="str">
        <f t="shared" si="0"/>
        <v>Insert into SC_Prestation (ligne,typePresta,designation,categorie,poste,unite,temps,detail) values (16,'ATELIER','Coupe piquet ','MOA_BOIS','scie pendulaire','pc',0.08,'couper à dimension + taillage pointe');</v>
      </c>
    </row>
    <row r="17" spans="1:8" x14ac:dyDescent="0.3">
      <c r="A17">
        <v>17</v>
      </c>
      <c r="B17" t="s">
        <v>39</v>
      </c>
      <c r="C17" t="s">
        <v>33</v>
      </c>
      <c r="D17" t="s">
        <v>8</v>
      </c>
      <c r="E17">
        <v>0.15</v>
      </c>
      <c r="F17" t="s">
        <v>40</v>
      </c>
      <c r="H17" t="str">
        <f t="shared" si="0"/>
        <v>Insert into SC_Prestation (ligne,typePresta,designation,categorie,poste,unite,temps,detail) values (17,'ATELIER','Coupes traverses','MOA_BOIS','scie pendulaire ou tronçonneuse','pc',0.15,'');</v>
      </c>
    </row>
    <row r="18" spans="1:8" x14ac:dyDescent="0.3">
      <c r="A18">
        <v>18</v>
      </c>
      <c r="B18" t="s">
        <v>41</v>
      </c>
      <c r="C18" t="s">
        <v>33</v>
      </c>
      <c r="D18" t="s">
        <v>8</v>
      </c>
      <c r="E18">
        <v>0.08</v>
      </c>
      <c r="G18" t="s">
        <v>42</v>
      </c>
      <c r="H18" t="str">
        <f t="shared" si="0"/>
        <v>Insert into SC_Prestation (ligne,typePresta,designation,categorie,poste,unite,temps,detail) values (18,'ATELIER','Percement bastaings','MOA_BOIS','','pc',0.08,'Coef / bastaings');</v>
      </c>
    </row>
    <row r="19" spans="1:8" x14ac:dyDescent="0.3">
      <c r="A19">
        <v>19</v>
      </c>
      <c r="B19" t="s">
        <v>43</v>
      </c>
      <c r="C19" t="s">
        <v>33</v>
      </c>
      <c r="D19" t="s">
        <v>8</v>
      </c>
      <c r="E19">
        <v>0.05</v>
      </c>
      <c r="F19" t="s">
        <v>44</v>
      </c>
      <c r="G19" t="s">
        <v>45</v>
      </c>
      <c r="H19" t="str">
        <f t="shared" si="0"/>
        <v>Insert into SC_Prestation (ligne,typePresta,designation,categorie,poste,unite,temps,detail) values (19,'ATELIER','Encoches','MOA_BOIS','Tondeuse oscillations','pc',0.05,'emplacement barre / nb barre *2');</v>
      </c>
    </row>
    <row r="20" spans="1:8" x14ac:dyDescent="0.3">
      <c r="A20">
        <v>20</v>
      </c>
      <c r="B20" t="s">
        <v>46</v>
      </c>
      <c r="C20" t="s">
        <v>33</v>
      </c>
      <c r="D20" t="s">
        <v>47</v>
      </c>
      <c r="E20">
        <v>0.05</v>
      </c>
      <c r="F20" t="s">
        <v>48</v>
      </c>
      <c r="H20" t="str">
        <f t="shared" si="0"/>
        <v>Insert into SC_Prestation (ligne,typePresta,designation,categorie,poste,unite,temps,detail) values (20,'ATELIER','Feuillures','MOA_BOIS','scie circulaire','ml',0.05,'');</v>
      </c>
    </row>
    <row r="21" spans="1:8" x14ac:dyDescent="0.3">
      <c r="A21">
        <v>21</v>
      </c>
      <c r="B21" t="s">
        <v>49</v>
      </c>
      <c r="C21" t="s">
        <v>33</v>
      </c>
      <c r="D21" t="s">
        <v>8</v>
      </c>
      <c r="E21">
        <v>0.05</v>
      </c>
      <c r="G21" t="s">
        <v>50</v>
      </c>
      <c r="H21" t="str">
        <f t="shared" si="0"/>
        <v>Insert into SC_Prestation (ligne,typePresta,designation,categorie,poste,unite,temps,detail) values (21,'ATELIER','Percement chevrons','MOA_BOIS','','pc',0.05,'Coef / chevrons');</v>
      </c>
    </row>
    <row r="22" spans="1:8" x14ac:dyDescent="0.3">
      <c r="A22">
        <v>22</v>
      </c>
      <c r="B22" t="s">
        <v>51</v>
      </c>
      <c r="C22" t="s">
        <v>52</v>
      </c>
      <c r="D22" t="s">
        <v>8</v>
      </c>
      <c r="E22">
        <v>0.02</v>
      </c>
      <c r="F22" t="s">
        <v>53</v>
      </c>
      <c r="G22" t="s">
        <v>54</v>
      </c>
      <c r="H22" t="str">
        <f t="shared" si="0"/>
        <v>Insert into SC_Prestation (ligne,typePresta,designation,categorie,poste,unite,temps,detail) values (22,'ATELIER','Perçage cornière galva 5EH','MOA_PROTECTION_SANITAIRE','perceuse','pc',0.02,'par trou');</v>
      </c>
    </row>
    <row r="23" spans="1:8" x14ac:dyDescent="0.3">
      <c r="A23">
        <v>23</v>
      </c>
      <c r="B23" t="s">
        <v>55</v>
      </c>
      <c r="C23" t="s">
        <v>52</v>
      </c>
      <c r="D23" t="s">
        <v>8</v>
      </c>
      <c r="E23">
        <v>0.12</v>
      </c>
      <c r="F23" t="s">
        <v>53</v>
      </c>
      <c r="H23" t="str">
        <f t="shared" si="0"/>
        <v>Insert into SC_Prestation (ligne,typePresta,designation,categorie,poste,unite,temps,detail) values (23,'ATELIER','prépercer barre T métal','MOA_PROTECTION_SANITAIRE','perceuse','pc',0.12,'');</v>
      </c>
    </row>
    <row r="24" spans="1:8" x14ac:dyDescent="0.3">
      <c r="A24">
        <v>24</v>
      </c>
      <c r="B24" t="s">
        <v>56</v>
      </c>
      <c r="C24" t="s">
        <v>57</v>
      </c>
      <c r="D24" t="s">
        <v>8</v>
      </c>
      <c r="E24">
        <v>0.02</v>
      </c>
      <c r="F24" t="s">
        <v>58</v>
      </c>
      <c r="G24" t="s">
        <v>59</v>
      </c>
      <c r="H24" t="str">
        <f t="shared" si="0"/>
        <v>Insert into SC_Prestation (ligne,typePresta,designation,categorie,poste,unite,temps,detail) values (24,'ATELIER','Coupe tige métal dia 12','MOA_Systèmes_Constructifs','grosse meule','pc',0.02,'SC traverses chêne');</v>
      </c>
    </row>
    <row r="25" spans="1:8" x14ac:dyDescent="0.3">
      <c r="A25">
        <v>25</v>
      </c>
    </row>
    <row r="26" spans="1:8" x14ac:dyDescent="0.3">
      <c r="A26">
        <v>26</v>
      </c>
      <c r="B26" t="s">
        <v>60</v>
      </c>
      <c r="C26" t="s">
        <v>61</v>
      </c>
      <c r="D26" t="s">
        <v>8</v>
      </c>
      <c r="E26">
        <v>0.25</v>
      </c>
      <c r="F26" t="s">
        <v>13</v>
      </c>
      <c r="G26" t="s">
        <v>14</v>
      </c>
      <c r="H26" t="str">
        <f t="shared" si="0"/>
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</c>
    </row>
    <row r="27" spans="1:8" x14ac:dyDescent="0.3">
      <c r="A27">
        <v>27</v>
      </c>
      <c r="B27" t="s">
        <v>62</v>
      </c>
      <c r="C27" t="s">
        <v>61</v>
      </c>
      <c r="D27" t="s">
        <v>8</v>
      </c>
      <c r="E27">
        <v>0.05</v>
      </c>
      <c r="F27" t="s">
        <v>63</v>
      </c>
      <c r="G27" t="s">
        <v>64</v>
      </c>
      <c r="H27" t="str">
        <f t="shared" si="0"/>
        <v>Insert into SC_Prestation (ligne,typePresta,designation,categorie,poste,unite,temps,detail) values (27,'ATELIER','Pose drainage BAC','MOA_Tronc_Commun','collage','pc',0.05,'pose + collage');</v>
      </c>
    </row>
    <row r="28" spans="1:8" x14ac:dyDescent="0.3">
      <c r="A28">
        <v>28</v>
      </c>
      <c r="B28" t="s">
        <v>65</v>
      </c>
      <c r="C28" t="s">
        <v>61</v>
      </c>
      <c r="D28" t="s">
        <v>8</v>
      </c>
      <c r="E28">
        <v>0.25</v>
      </c>
      <c r="F28" t="s">
        <v>66</v>
      </c>
      <c r="G28" t="s">
        <v>67</v>
      </c>
      <c r="H28" t="str">
        <f t="shared" si="0"/>
        <v>Insert into SC_Prestation (ligne,typePresta,designation,categorie,poste,unite,temps,detail) values (28,'ATELIER','Joint Forscheda DN100 BAC','MOA_Tronc_Commun','scie cloche','pc',0.25,'percer a la scie cloche de 108 + pose du joint');</v>
      </c>
    </row>
    <row r="29" spans="1:8" x14ac:dyDescent="0.3">
      <c r="A29">
        <v>29</v>
      </c>
      <c r="B29" t="s">
        <v>68</v>
      </c>
      <c r="C29" t="s">
        <v>7</v>
      </c>
      <c r="D29" t="s">
        <v>8</v>
      </c>
      <c r="E29">
        <v>0.12</v>
      </c>
      <c r="F29" t="s">
        <v>66</v>
      </c>
      <c r="G29" t="s">
        <v>69</v>
      </c>
      <c r="H29" t="str">
        <f t="shared" si="0"/>
        <v>Insert into SC_Prestation (ligne,typePresta,designation,categorie,poste,unite,temps,detail) values (29,'ATELIER','Joint Forscheda DN50 BAC','MOA_ALIM','scie cloche','pc',0.12,'percer a la scie cloche de 60 + pose du joint');</v>
      </c>
    </row>
    <row r="30" spans="1:8" x14ac:dyDescent="0.3">
      <c r="A30">
        <v>30</v>
      </c>
      <c r="B30" t="s">
        <v>70</v>
      </c>
      <c r="C30" t="s">
        <v>61</v>
      </c>
      <c r="D30" t="s">
        <v>8</v>
      </c>
      <c r="E30">
        <v>0.05</v>
      </c>
      <c r="F30" t="s">
        <v>63</v>
      </c>
      <c r="G30" t="s">
        <v>71</v>
      </c>
      <c r="H30" t="str">
        <f t="shared" si="0"/>
        <v>Insert into SC_Prestation (ligne,typePresta,designation,categorie,poste,unite,temps,detail) values (30,'ATELIER','Pose aération BAC','MOA_Tronc_Commun','collage','pc',0.05,'collage de l\'aération sur le drain');</v>
      </c>
    </row>
    <row r="31" spans="1:8" x14ac:dyDescent="0.3">
      <c r="A31">
        <v>31</v>
      </c>
      <c r="B31" t="s">
        <v>72</v>
      </c>
      <c r="C31" t="s">
        <v>61</v>
      </c>
      <c r="D31" t="s">
        <v>8</v>
      </c>
      <c r="E31">
        <v>0.12</v>
      </c>
      <c r="G31" t="s">
        <v>73</v>
      </c>
      <c r="H31" t="str">
        <f t="shared" si="0"/>
        <v>Insert into SC_Prestation (ligne,typePresta,designation,categorie,poste,unite,temps,detail) values (31,'ATELIER',' Préparation drainage BAC','MOA_Tronc_Commun','','pc',0.12,'2 coupes + manchon bouchon + T');</v>
      </c>
    </row>
    <row r="32" spans="1:8" x14ac:dyDescent="0.3">
      <c r="A32">
        <v>32</v>
      </c>
      <c r="B32" t="s">
        <v>74</v>
      </c>
      <c r="C32" t="s">
        <v>61</v>
      </c>
      <c r="D32" t="s">
        <v>8</v>
      </c>
      <c r="E32">
        <v>0.15</v>
      </c>
      <c r="F32" t="s">
        <v>9</v>
      </c>
      <c r="H32" t="str">
        <f t="shared" si="0"/>
        <v>Insert into SC_Prestation (ligne,typePresta,designation,categorie,poste,unite,temps,detail) values (32,'ATELIER','passage de membrane dia 50','MOA_Tronc_Commun','scie pendulaire','pc',0.15,'');</v>
      </c>
    </row>
    <row r="33" spans="1:8" x14ac:dyDescent="0.3">
      <c r="A33">
        <v>33</v>
      </c>
      <c r="B33" t="s">
        <v>75</v>
      </c>
      <c r="C33" t="s">
        <v>61</v>
      </c>
      <c r="D33" t="s">
        <v>8</v>
      </c>
      <c r="E33">
        <v>0.25</v>
      </c>
      <c r="F33" t="s">
        <v>9</v>
      </c>
      <c r="G33" t="s">
        <v>76</v>
      </c>
      <c r="H33" t="str">
        <f t="shared" si="0"/>
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</c>
    </row>
    <row r="34" spans="1:8" x14ac:dyDescent="0.3">
      <c r="A34">
        <v>34</v>
      </c>
      <c r="B34" t="s">
        <v>77</v>
      </c>
      <c r="C34" t="s">
        <v>61</v>
      </c>
      <c r="D34" t="s">
        <v>8</v>
      </c>
      <c r="E34">
        <v>0.15</v>
      </c>
      <c r="F34" t="s">
        <v>78</v>
      </c>
      <c r="G34" t="s">
        <v>79</v>
      </c>
      <c r="H34" t="str">
        <f t="shared" si="0"/>
        <v>Insert into SC_Prestation (ligne,typePresta,designation,categorie,poste,unite,temps,detail) values (34,'ATELIER','Découpe réhausse béton FH','MOA_Tronc_Commun','meuleuse','pc',0.15,'découper le passage de tuyau dia 100');</v>
      </c>
    </row>
    <row r="35" spans="1:8" x14ac:dyDescent="0.3">
      <c r="A35">
        <v>35</v>
      </c>
    </row>
    <row r="36" spans="1:8" x14ac:dyDescent="0.3">
      <c r="A36">
        <v>36</v>
      </c>
      <c r="B36" t="s">
        <v>80</v>
      </c>
      <c r="C36" t="s">
        <v>61</v>
      </c>
      <c r="D36" t="s">
        <v>23</v>
      </c>
      <c r="E36">
        <v>0.12</v>
      </c>
      <c r="F36" t="s">
        <v>9</v>
      </c>
      <c r="G36" t="s">
        <v>81</v>
      </c>
      <c r="H36" t="str">
        <f t="shared" si="0"/>
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15"/>
  <dimension ref="A1:DH23"/>
  <sheetViews>
    <sheetView workbookViewId="0">
      <selection activeCell="E24" sqref="E24"/>
    </sheetView>
  </sheetViews>
  <sheetFormatPr baseColWidth="10" defaultRowHeight="14.4" x14ac:dyDescent="0.3"/>
  <cols>
    <col min="5" max="5" width="9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876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s="21" customFormat="1" x14ac:dyDescent="0.3">
      <c r="A4" s="20">
        <f>VLOOKUP($C4,[1]MATIERES!$A$2:$K$379,11,0)</f>
        <v>65</v>
      </c>
      <c r="B4" s="21" t="s">
        <v>328</v>
      </c>
      <c r="C4" s="21" t="s">
        <v>377</v>
      </c>
      <c r="D4" s="21" t="s">
        <v>47</v>
      </c>
      <c r="E4" s="21">
        <v>10.62</v>
      </c>
      <c r="F4" s="22" t="s">
        <v>898</v>
      </c>
      <c r="G4" s="22" t="s">
        <v>825</v>
      </c>
      <c r="H4" s="21">
        <v>13</v>
      </c>
      <c r="I4" s="22" t="s">
        <v>898</v>
      </c>
      <c r="J4" s="22" t="s">
        <v>825</v>
      </c>
      <c r="K4" s="21">
        <v>15.200000000000001</v>
      </c>
      <c r="L4" s="22" t="s">
        <v>898</v>
      </c>
      <c r="M4" s="22" t="s">
        <v>825</v>
      </c>
      <c r="N4" s="21">
        <v>16.8</v>
      </c>
      <c r="O4" s="22" t="s">
        <v>898</v>
      </c>
      <c r="P4" s="22" t="s">
        <v>825</v>
      </c>
      <c r="Q4" s="21">
        <v>18.400000000000002</v>
      </c>
      <c r="R4" s="22" t="s">
        <v>898</v>
      </c>
      <c r="S4" s="22" t="s">
        <v>825</v>
      </c>
      <c r="T4" s="21">
        <v>20</v>
      </c>
      <c r="U4" s="22" t="s">
        <v>898</v>
      </c>
      <c r="V4" s="22" t="s">
        <v>825</v>
      </c>
      <c r="W4" s="21">
        <v>21.6</v>
      </c>
      <c r="X4" s="22" t="s">
        <v>898</v>
      </c>
      <c r="Y4" s="22" t="s">
        <v>825</v>
      </c>
      <c r="Z4" s="21">
        <v>22.700000000000003</v>
      </c>
      <c r="AA4" s="22" t="s">
        <v>898</v>
      </c>
      <c r="AB4" s="22" t="s">
        <v>825</v>
      </c>
      <c r="AC4" s="21">
        <v>23.8</v>
      </c>
      <c r="AD4" s="22" t="s">
        <v>898</v>
      </c>
      <c r="AE4" s="22" t="s">
        <v>825</v>
      </c>
      <c r="AF4" s="21">
        <v>26</v>
      </c>
      <c r="AG4" s="22" t="s">
        <v>898</v>
      </c>
      <c r="AH4" s="22" t="s">
        <v>825</v>
      </c>
      <c r="AI4" s="21">
        <v>27.200000000000003</v>
      </c>
      <c r="AJ4" s="22" t="s">
        <v>898</v>
      </c>
      <c r="AK4" s="22" t="s">
        <v>825</v>
      </c>
      <c r="AL4" s="21">
        <v>28.8</v>
      </c>
      <c r="AM4" s="22" t="s">
        <v>898</v>
      </c>
      <c r="AN4" s="22" t="s">
        <v>825</v>
      </c>
      <c r="AO4" s="21">
        <v>28.200000000000003</v>
      </c>
      <c r="AP4" s="22" t="s">
        <v>898</v>
      </c>
      <c r="AQ4" s="22" t="s">
        <v>825</v>
      </c>
      <c r="AR4" s="21">
        <v>30.400000000000002</v>
      </c>
      <c r="AS4" s="22" t="s">
        <v>898</v>
      </c>
      <c r="AT4" s="22" t="s">
        <v>825</v>
      </c>
      <c r="AU4" s="21">
        <v>32</v>
      </c>
      <c r="AV4" s="22" t="s">
        <v>898</v>
      </c>
      <c r="AW4" s="22" t="s">
        <v>825</v>
      </c>
      <c r="AX4" s="21">
        <v>32.6</v>
      </c>
      <c r="AY4" s="22" t="s">
        <v>898</v>
      </c>
      <c r="AZ4" s="22" t="s">
        <v>825</v>
      </c>
      <c r="BA4" s="21">
        <v>34.800000000000004</v>
      </c>
      <c r="BB4" s="22" t="s">
        <v>898</v>
      </c>
      <c r="BC4" s="22" t="s">
        <v>825</v>
      </c>
      <c r="BD4" s="21">
        <v>33.6</v>
      </c>
      <c r="BE4" s="22" t="s">
        <v>898</v>
      </c>
      <c r="BF4" s="22" t="s">
        <v>825</v>
      </c>
      <c r="BG4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SC_SystemeProduits(RefDimension,NomSysteme,typePresta,ligne,Quantite,formule,cte1,cte2,DateModif) values (1,'FV9','MATIERE',65,null,'1.1*CTE1+CTE2','PERIMETRE','LONGUEUR',now());
</v>
      </c>
      <c r="BH4"/>
      <c r="BI4"/>
      <c r="BJ4" t="str">
        <f t="shared" ref="BJ4:DF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SC_SystemeProduits(RefDimension,NomSysteme,typePresta,ligne,Quantite,formule,cte1,cte2,DateModif) values (2,'FV9','MATIERE',65,null,'1.1*CTE1+CTE2','PERIMETRE','LONGUEUR',now());
</v>
      </c>
      <c r="BK4"/>
      <c r="BL4"/>
      <c r="BM4" t="str">
        <f t="shared" si="0"/>
        <v xml:space="preserve">INSERT INTO SC_SystemeProduits(RefDimension,NomSysteme,typePresta,ligne,Quantite,formule,cte1,cte2,DateModif) values (3,'FV9','MATIERE',65,null,'1.1*CTE1+CTE2','PERIMETRE','LONGUEUR',now());
</v>
      </c>
      <c r="BN4"/>
      <c r="BO4"/>
      <c r="BP4" t="str">
        <f t="shared" si="0"/>
        <v xml:space="preserve">INSERT INTO SC_SystemeProduits(RefDimension,NomSysteme,typePresta,ligne,Quantite,formule,cte1,cte2,DateModif) values (4,'FV9','MATIERE',65,null,'1.1*CTE1+CTE2','PERIMETRE','LONGUEUR',now());
</v>
      </c>
      <c r="BQ4"/>
      <c r="BR4"/>
      <c r="BS4" t="str">
        <f t="shared" si="0"/>
        <v xml:space="preserve">INSERT INTO SC_SystemeProduits(RefDimension,NomSysteme,typePresta,ligne,Quantite,formule,cte1,cte2,DateModif) values (5,'FV9','MATIERE',65,null,'1.1*CTE1+CTE2','PERIMETRE','LONGUEUR',now());
</v>
      </c>
      <c r="BT4"/>
      <c r="BU4"/>
      <c r="BV4" t="str">
        <f t="shared" si="0"/>
        <v xml:space="preserve">INSERT INTO SC_SystemeProduits(RefDimension,NomSysteme,typePresta,ligne,Quantite,formule,cte1,cte2,DateModif) values (6,'FV9','MATIERE',65,null,'1.1*CTE1+CTE2','PERIMETRE','LONGUEUR',now());
</v>
      </c>
      <c r="BW4"/>
      <c r="BX4"/>
      <c r="BY4" t="str">
        <f t="shared" si="0"/>
        <v xml:space="preserve">INSERT INTO SC_SystemeProduits(RefDimension,NomSysteme,typePresta,ligne,Quantite,formule,cte1,cte2,DateModif) values (7,'FV9','MATIERE',65,null,'1.1*CTE1+CTE2','PERIMETRE','LONGUEUR',now());
</v>
      </c>
      <c r="BZ4"/>
      <c r="CA4"/>
      <c r="CB4" t="str">
        <f t="shared" si="0"/>
        <v xml:space="preserve">INSERT INTO SC_SystemeProduits(RefDimension,NomSysteme,typePresta,ligne,Quantite,formule,cte1,cte2,DateModif) values (8,'FV9','MATIERE',65,null,'1.1*CTE1+CTE2','PERIMETRE','LONGUEUR',now());
</v>
      </c>
      <c r="CC4"/>
      <c r="CD4"/>
      <c r="CE4" t="str">
        <f t="shared" si="0"/>
        <v xml:space="preserve">INSERT INTO SC_SystemeProduits(RefDimension,NomSysteme,typePresta,ligne,Quantite,formule,cte1,cte2,DateModif) values (9,'FV9','MATIERE',65,null,'1.1*CTE1+CTE2','PERIMETRE','LONGUEUR',now());
</v>
      </c>
      <c r="CF4"/>
      <c r="CG4"/>
      <c r="CH4" t="str">
        <f t="shared" si="0"/>
        <v xml:space="preserve">INSERT INTO SC_SystemeProduits(RefDimension,NomSysteme,typePresta,ligne,Quantite,formule,cte1,cte2,DateModif) values (10,'FV9','MATIERE',65,null,'1.1*CTE1+CTE2','PERIMETRE','LONGUEUR',now());
</v>
      </c>
      <c r="CI4"/>
      <c r="CJ4"/>
      <c r="CK4" t="str">
        <f t="shared" si="0"/>
        <v xml:space="preserve">INSERT INTO SC_SystemeProduits(RefDimension,NomSysteme,typePresta,ligne,Quantite,formule,cte1,cte2,DateModif) values (11,'FV9','MATIERE',65,null,'1.1*CTE1+CTE2','PERIMETRE','LONGUEUR',now());
</v>
      </c>
      <c r="CL4"/>
      <c r="CM4"/>
      <c r="CN4" t="str">
        <f t="shared" si="0"/>
        <v xml:space="preserve">INSERT INTO SC_SystemeProduits(RefDimension,NomSysteme,typePresta,ligne,Quantite,formule,cte1,cte2,DateModif) values (12,'FV9','MATIERE',65,null,'1.1*CTE1+CTE2','PERIMETRE','LONGUEUR',now());
</v>
      </c>
      <c r="CO4"/>
      <c r="CP4"/>
      <c r="CQ4" t="str">
        <f t="shared" si="0"/>
        <v xml:space="preserve">INSERT INTO SC_SystemeProduits(RefDimension,NomSysteme,typePresta,ligne,Quantite,formule,cte1,cte2,DateModif) values (13,'FV9','MATIERE',65,null,'1.1*CTE1+CTE2','PERIMETRE','LONGUEUR',now());
</v>
      </c>
      <c r="CR4"/>
      <c r="CS4"/>
      <c r="CT4" t="str">
        <f t="shared" si="0"/>
        <v xml:space="preserve">INSERT INTO SC_SystemeProduits(RefDimension,NomSysteme,typePresta,ligne,Quantite,formule,cte1,cte2,DateModif) values (14,'FV9','MATIERE',65,null,'1.1*CTE1+CTE2','PERIMETRE','LONGUEUR',now());
</v>
      </c>
      <c r="CU4"/>
      <c r="CV4"/>
      <c r="CW4" t="str">
        <f t="shared" si="0"/>
        <v xml:space="preserve">INSERT INTO SC_SystemeProduits(RefDimension,NomSysteme,typePresta,ligne,Quantite,formule,cte1,cte2,DateModif) values (15,'FV9','MATIERE',65,null,'1.1*CTE1+CTE2','PERIMETRE','LONGUEUR',now());
</v>
      </c>
      <c r="CX4"/>
      <c r="CY4"/>
      <c r="CZ4" t="str">
        <f t="shared" si="0"/>
        <v xml:space="preserve">INSERT INTO SC_SystemeProduits(RefDimension,NomSysteme,typePresta,ligne,Quantite,formule,cte1,cte2,DateModif) values (16,'FV9','MATIERE',65,null,'1.1*CTE1+CTE2','PERIMETRE','LONGUEUR',now());
</v>
      </c>
      <c r="DA4"/>
      <c r="DB4"/>
      <c r="DC4" t="str">
        <f t="shared" si="0"/>
        <v xml:space="preserve">INSERT INTO SC_SystemeProduits(RefDimension,NomSysteme,typePresta,ligne,Quantite,formule,cte1,cte2,DateModif) values (17,'FV9','MATIERE',65,null,'1.1*CTE1+CTE2','PERIMETRE','LONGUEUR',now());
</v>
      </c>
      <c r="DD4"/>
      <c r="DE4"/>
      <c r="DF4" t="str">
        <f t="shared" si="0"/>
        <v xml:space="preserve">INSERT INTO SC_SystemeProduits(RefDimension,NomSysteme,typePresta,ligne,Quantite,formule,cte1,cte2,DateModif) values (18,'FV9','MATIERE',65,null,'1.1*CTE1+CTE2','PERIMETRE','LONGUEUR',now());
</v>
      </c>
    </row>
    <row r="5" spans="1:112" x14ac:dyDescent="0.3">
      <c r="A5" s="12">
        <f>VLOOKUP($C5,[1]MATIERES!$A$2:$K$379,11,0)</f>
        <v>168</v>
      </c>
      <c r="B5" t="s">
        <v>328</v>
      </c>
      <c r="C5" t="s">
        <v>315</v>
      </c>
      <c r="D5" t="s">
        <v>47</v>
      </c>
      <c r="E5">
        <v>8.1999999999999993</v>
      </c>
      <c r="F5" s="14" t="s">
        <v>882</v>
      </c>
      <c r="G5" s="14" t="s">
        <v>825</v>
      </c>
      <c r="H5">
        <v>10</v>
      </c>
      <c r="I5" s="14" t="s">
        <v>882</v>
      </c>
      <c r="J5" s="14" t="s">
        <v>825</v>
      </c>
      <c r="K5">
        <v>12</v>
      </c>
      <c r="L5" s="14" t="s">
        <v>882</v>
      </c>
      <c r="M5" s="14" t="s">
        <v>825</v>
      </c>
      <c r="N5">
        <v>13</v>
      </c>
      <c r="O5" s="14" t="s">
        <v>882</v>
      </c>
      <c r="P5" s="14" t="s">
        <v>825</v>
      </c>
      <c r="Q5">
        <v>14</v>
      </c>
      <c r="R5" s="14" t="s">
        <v>882</v>
      </c>
      <c r="S5" s="14" t="s">
        <v>825</v>
      </c>
      <c r="T5">
        <v>15</v>
      </c>
      <c r="U5" s="14" t="s">
        <v>882</v>
      </c>
      <c r="V5" s="14" t="s">
        <v>825</v>
      </c>
      <c r="W5">
        <v>16</v>
      </c>
      <c r="X5" s="14" t="s">
        <v>882</v>
      </c>
      <c r="Y5" s="14" t="s">
        <v>825</v>
      </c>
      <c r="Z5">
        <v>17</v>
      </c>
      <c r="AA5" s="14" t="s">
        <v>882</v>
      </c>
      <c r="AB5" s="14" t="s">
        <v>825</v>
      </c>
      <c r="AC5">
        <v>18</v>
      </c>
      <c r="AD5" s="14" t="s">
        <v>882</v>
      </c>
      <c r="AE5" s="14" t="s">
        <v>825</v>
      </c>
      <c r="AF5">
        <v>20</v>
      </c>
      <c r="AG5" s="14" t="s">
        <v>882</v>
      </c>
      <c r="AH5" s="14" t="s">
        <v>825</v>
      </c>
      <c r="AI5">
        <v>22</v>
      </c>
      <c r="AJ5" s="14" t="s">
        <v>882</v>
      </c>
      <c r="AK5" s="14" t="s">
        <v>825</v>
      </c>
      <c r="AL5">
        <v>23</v>
      </c>
      <c r="AM5" s="14" t="s">
        <v>882</v>
      </c>
      <c r="AN5" s="14" t="s">
        <v>825</v>
      </c>
      <c r="AO5">
        <v>22</v>
      </c>
      <c r="AP5" s="14" t="s">
        <v>882</v>
      </c>
      <c r="AQ5" s="14" t="s">
        <v>825</v>
      </c>
      <c r="AR5">
        <v>24</v>
      </c>
      <c r="AS5" s="14" t="s">
        <v>882</v>
      </c>
      <c r="AT5" s="14" t="s">
        <v>825</v>
      </c>
      <c r="AU5">
        <v>25</v>
      </c>
      <c r="AV5" s="14" t="s">
        <v>882</v>
      </c>
      <c r="AW5" s="14" t="s">
        <v>825</v>
      </c>
      <c r="AX5">
        <v>26</v>
      </c>
      <c r="AY5" s="14" t="s">
        <v>882</v>
      </c>
      <c r="AZ5" s="14" t="s">
        <v>825</v>
      </c>
      <c r="BA5">
        <v>28</v>
      </c>
      <c r="BB5" s="14" t="s">
        <v>882</v>
      </c>
      <c r="BC5" s="14" t="s">
        <v>825</v>
      </c>
      <c r="BD5">
        <v>26</v>
      </c>
      <c r="BE5" s="14" t="s">
        <v>882</v>
      </c>
      <c r="BF5" s="14" t="s">
        <v>825</v>
      </c>
      <c r="BG5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(1,'FV9','MATIERE',168,null,'1*CTE1','PERIMETRE',now());
</v>
      </c>
      <c r="BH5"/>
      <c r="BI5"/>
      <c r="BJ5" t="str">
        <f t="shared" ref="BJ5:DF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(2,'FV9','MATIERE',168,null,'1*CTE1','PERIMETRE',now());
</v>
      </c>
      <c r="BK5"/>
      <c r="BL5"/>
      <c r="BM5" t="str">
        <f t="shared" si="1"/>
        <v xml:space="preserve">INSERT INTO SC_SystemeProduits(RefDimension,NomSysteme,typePresta,ligne,Quantite,formule,cte1,DateModif) values (3,'FV9','MATIERE',168,null,'1*CTE1','PERIMETRE',now());
</v>
      </c>
      <c r="BP5" t="str">
        <f t="shared" si="1"/>
        <v xml:space="preserve">INSERT INTO SC_SystemeProduits(RefDimension,NomSysteme,typePresta,ligne,Quantite,formule,cte1,DateModif) values (4,'FV9','MATIERE',168,null,'1*CTE1','PERIMETRE',now());
</v>
      </c>
      <c r="BS5" t="str">
        <f t="shared" si="1"/>
        <v xml:space="preserve">INSERT INTO SC_SystemeProduits(RefDimension,NomSysteme,typePresta,ligne,Quantite,formule,cte1,DateModif) values (5,'FV9','MATIERE',168,null,'1*CTE1','PERIMETRE',now());
</v>
      </c>
      <c r="BV5" t="str">
        <f t="shared" si="1"/>
        <v xml:space="preserve">INSERT INTO SC_SystemeProduits(RefDimension,NomSysteme,typePresta,ligne,Quantite,formule,cte1,DateModif) values (6,'FV9','MATIERE',168,null,'1*CTE1','PERIMETRE',now());
</v>
      </c>
      <c r="BY5" t="str">
        <f t="shared" si="1"/>
        <v xml:space="preserve">INSERT INTO SC_SystemeProduits(RefDimension,NomSysteme,typePresta,ligne,Quantite,formule,cte1,DateModif) values (7,'FV9','MATIERE',168,null,'1*CTE1','PERIMETRE',now());
</v>
      </c>
      <c r="CB5" t="str">
        <f t="shared" si="1"/>
        <v xml:space="preserve">INSERT INTO SC_SystemeProduits(RefDimension,NomSysteme,typePresta,ligne,Quantite,formule,cte1,DateModif) values (8,'FV9','MATIERE',168,null,'1*CTE1','PERIMETRE',now());
</v>
      </c>
      <c r="CE5" t="str">
        <f t="shared" si="1"/>
        <v xml:space="preserve">INSERT INTO SC_SystemeProduits(RefDimension,NomSysteme,typePresta,ligne,Quantite,formule,cte1,DateModif) values (9,'FV9','MATIERE',168,null,'1*CTE1','PERIMETRE',now());
</v>
      </c>
      <c r="CH5" t="str">
        <f t="shared" si="1"/>
        <v xml:space="preserve">INSERT INTO SC_SystemeProduits(RefDimension,NomSysteme,typePresta,ligne,Quantite,formule,cte1,DateModif) values (10,'FV9','MATIERE',168,null,'1*CTE1','PERIMETRE',now());
</v>
      </c>
      <c r="CK5" t="str">
        <f t="shared" si="1"/>
        <v xml:space="preserve">INSERT INTO SC_SystemeProduits(RefDimension,NomSysteme,typePresta,ligne,Quantite,formule,cte1,DateModif) values (11,'FV9','MATIERE',168,null,'1*CTE1','PERIMETRE',now());
</v>
      </c>
      <c r="CN5" t="str">
        <f t="shared" si="1"/>
        <v xml:space="preserve">INSERT INTO SC_SystemeProduits(RefDimension,NomSysteme,typePresta,ligne,Quantite,formule,cte1,DateModif) values (12,'FV9','MATIERE',168,null,'1*CTE1','PERIMETRE',now());
</v>
      </c>
      <c r="CQ5" t="str">
        <f t="shared" si="1"/>
        <v xml:space="preserve">INSERT INTO SC_SystemeProduits(RefDimension,NomSysteme,typePresta,ligne,Quantite,formule,cte1,DateModif) values (13,'FV9','MATIERE',168,null,'1*CTE1','PERIMETRE',now());
</v>
      </c>
      <c r="CT5" t="str">
        <f t="shared" si="1"/>
        <v xml:space="preserve">INSERT INTO SC_SystemeProduits(RefDimension,NomSysteme,typePresta,ligne,Quantite,formule,cte1,DateModif) values (14,'FV9','MATIERE',168,null,'1*CTE1','PERIMETRE',now());
</v>
      </c>
      <c r="CW5" t="str">
        <f t="shared" si="1"/>
        <v xml:space="preserve">INSERT INTO SC_SystemeProduits(RefDimension,NomSysteme,typePresta,ligne,Quantite,formule,cte1,DateModif) values (15,'FV9','MATIERE',168,null,'1*CTE1','PERIMETRE',now());
</v>
      </c>
      <c r="CZ5" t="str">
        <f t="shared" si="1"/>
        <v xml:space="preserve">INSERT INTO SC_SystemeProduits(RefDimension,NomSysteme,typePresta,ligne,Quantite,formule,cte1,DateModif) values (16,'FV9','MATIERE',168,null,'1*CTE1','PERIMETRE',now());
</v>
      </c>
      <c r="DC5" t="str">
        <f t="shared" si="1"/>
        <v xml:space="preserve">INSERT INTO SC_SystemeProduits(RefDimension,NomSysteme,typePresta,ligne,Quantite,formule,cte1,DateModif) values (17,'FV9','MATIERE',168,null,'1*CTE1','PERIMETRE',now());
</v>
      </c>
      <c r="DF5" t="str">
        <f t="shared" si="1"/>
        <v xml:space="preserve">INSERT INTO SC_SystemeProduits(RefDimension,NomSysteme,typePresta,ligne,Quantite,formule,cte1,DateModif) values (18,'FV9','MATIERE',168,null,'1*CTE1','PERIMETRE',now());
</v>
      </c>
    </row>
    <row r="6" spans="1:112" x14ac:dyDescent="0.3">
      <c r="A6" s="12">
        <f>VLOOKUP($C6,[1]MATIERES!$A$2:$K$379,11,0)</f>
        <v>300</v>
      </c>
      <c r="B6" t="s">
        <v>328</v>
      </c>
      <c r="C6" t="s">
        <v>378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ref="BG6:BG21" si="2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(1,'FV9','MATIERE',300,16,null,null,now());
</v>
      </c>
      <c r="BH6"/>
      <c r="BI6"/>
      <c r="BJ6" t="str">
        <f t="shared" si="1"/>
        <v xml:space="preserve">INSERT INTO SC_SystemeProduits(RefDimension,NomSysteme,typePresta,ligne,Quantite,formule,cte1,DateModif) values (2,'FV9','MATIERE',300,16,null,null,now());
</v>
      </c>
      <c r="BK6"/>
      <c r="BL6"/>
      <c r="BM6" t="str">
        <f t="shared" si="1"/>
        <v xml:space="preserve">INSERT INTO SC_SystemeProduits(RefDimension,NomSysteme,typePresta,ligne,Quantite,formule,cte1,DateModif) values (3,'FV9','MATIERE',300,16,null,null,now());
</v>
      </c>
      <c r="BP6" t="str">
        <f t="shared" si="1"/>
        <v xml:space="preserve">INSERT INTO SC_SystemeProduits(RefDimension,NomSysteme,typePresta,ligne,Quantite,formule,cte1,DateModif) values (4,'FV9','MATIERE',300,16,null,null,now());
</v>
      </c>
      <c r="BS6" t="str">
        <f t="shared" si="1"/>
        <v xml:space="preserve">INSERT INTO SC_SystemeProduits(RefDimension,NomSysteme,typePresta,ligne,Quantite,formule,cte1,DateModif) values (5,'FV9','MATIERE',300,16,null,null,now());
</v>
      </c>
      <c r="BV6" t="str">
        <f t="shared" si="1"/>
        <v xml:space="preserve">INSERT INTO SC_SystemeProduits(RefDimension,NomSysteme,typePresta,ligne,Quantite,formule,cte1,DateModif) values (6,'FV9','MATIERE',300,16,null,null,now());
</v>
      </c>
      <c r="BY6" t="str">
        <f t="shared" si="1"/>
        <v xml:space="preserve">INSERT INTO SC_SystemeProduits(RefDimension,NomSysteme,typePresta,ligne,Quantite,formule,cte1,DateModif) values (7,'FV9','MATIERE',300,16,null,null,now());
</v>
      </c>
      <c r="CB6" t="str">
        <f t="shared" si="1"/>
        <v xml:space="preserve">INSERT INTO SC_SystemeProduits(RefDimension,NomSysteme,typePresta,ligne,Quantite,formule,cte1,DateModif) values (8,'FV9','MATIERE',300,16,null,null,now());
</v>
      </c>
      <c r="CE6" t="str">
        <f t="shared" si="1"/>
        <v xml:space="preserve">INSERT INTO SC_SystemeProduits(RefDimension,NomSysteme,typePresta,ligne,Quantite,formule,cte1,DateModif) values (9,'FV9','MATIERE',300,16,null,null,now());
</v>
      </c>
      <c r="CH6" t="str">
        <f t="shared" si="1"/>
        <v xml:space="preserve">INSERT INTO SC_SystemeProduits(RefDimension,NomSysteme,typePresta,ligne,Quantite,formule,cte1,DateModif) values (10,'FV9','MATIERE',300,16,null,null,now());
</v>
      </c>
      <c r="CK6" t="str">
        <f t="shared" si="1"/>
        <v xml:space="preserve">INSERT INTO SC_SystemeProduits(RefDimension,NomSysteme,typePresta,ligne,Quantite,formule,cte1,DateModif) values (11,'FV9','MATIERE',300,16,null,null,now());
</v>
      </c>
      <c r="CN6" t="str">
        <f t="shared" si="1"/>
        <v xml:space="preserve">INSERT INTO SC_SystemeProduits(RefDimension,NomSysteme,typePresta,ligne,Quantite,formule,cte1,DateModif) values (12,'FV9','MATIERE',300,16,null,null,now());
</v>
      </c>
      <c r="CQ6" t="str">
        <f t="shared" si="1"/>
        <v xml:space="preserve">INSERT INTO SC_SystemeProduits(RefDimension,NomSysteme,typePresta,ligne,Quantite,formule,cte1,DateModif) values (13,'FV9','MATIERE',300,16,null,null,now());
</v>
      </c>
      <c r="CT6" t="str">
        <f t="shared" si="1"/>
        <v xml:space="preserve">INSERT INTO SC_SystemeProduits(RefDimension,NomSysteme,typePresta,ligne,Quantite,formule,cte1,DateModif) values (14,'FV9','MATIERE',300,16,null,null,now());
</v>
      </c>
      <c r="CW6" t="str">
        <f t="shared" si="1"/>
        <v xml:space="preserve">INSERT INTO SC_SystemeProduits(RefDimension,NomSysteme,typePresta,ligne,Quantite,formule,cte1,DateModif) values (15,'FV9','MATIERE',300,16,null,null,now());
</v>
      </c>
      <c r="CZ6" t="str">
        <f t="shared" si="1"/>
        <v xml:space="preserve">INSERT INTO SC_SystemeProduits(RefDimension,NomSysteme,typePresta,ligne,Quantite,formule,cte1,DateModif) values (16,'FV9','MATIERE',300,16,null,null,now());
</v>
      </c>
      <c r="DC6" t="str">
        <f t="shared" si="1"/>
        <v xml:space="preserve">INSERT INTO SC_SystemeProduits(RefDimension,NomSysteme,typePresta,ligne,Quantite,formule,cte1,DateModif) values (17,'FV9','MATIERE',300,16,null,null,now());
</v>
      </c>
      <c r="DF6" t="str">
        <f t="shared" si="1"/>
        <v xml:space="preserve">INSERT INTO SC_SystemeProduits(RefDimension,NomSysteme,typePresta,ligne,Quantite,formule,cte1,DateModif) values (18,'FV9','MATIERE',300,16,null,null,now());
</v>
      </c>
    </row>
    <row r="7" spans="1:112" x14ac:dyDescent="0.3">
      <c r="A7" s="12">
        <f>VLOOKUP($C7,[1]MATIERES!$A$2:$K$379,11,0)</f>
        <v>297</v>
      </c>
      <c r="B7" t="s">
        <v>328</v>
      </c>
      <c r="C7" t="s">
        <v>379</v>
      </c>
      <c r="D7" t="s">
        <v>8</v>
      </c>
      <c r="E7">
        <v>24.599999999999998</v>
      </c>
      <c r="F7" s="14" t="s">
        <v>899</v>
      </c>
      <c r="G7" s="14" t="s">
        <v>825</v>
      </c>
      <c r="H7">
        <v>30</v>
      </c>
      <c r="I7" s="14" t="s">
        <v>899</v>
      </c>
      <c r="J7" s="14" t="s">
        <v>825</v>
      </c>
      <c r="K7">
        <v>36</v>
      </c>
      <c r="L7" s="14" t="s">
        <v>899</v>
      </c>
      <c r="M7" s="14" t="s">
        <v>825</v>
      </c>
      <c r="N7">
        <v>39</v>
      </c>
      <c r="O7" s="14" t="s">
        <v>899</v>
      </c>
      <c r="P7" s="14" t="s">
        <v>825</v>
      </c>
      <c r="Q7">
        <v>42</v>
      </c>
      <c r="R7" s="14" t="s">
        <v>899</v>
      </c>
      <c r="S7" s="14" t="s">
        <v>825</v>
      </c>
      <c r="T7">
        <v>45</v>
      </c>
      <c r="U7" s="14" t="s">
        <v>899</v>
      </c>
      <c r="V7" s="14" t="s">
        <v>825</v>
      </c>
      <c r="W7">
        <v>48</v>
      </c>
      <c r="X7" s="14" t="s">
        <v>899</v>
      </c>
      <c r="Y7" s="14" t="s">
        <v>825</v>
      </c>
      <c r="Z7">
        <v>51</v>
      </c>
      <c r="AA7" s="14" t="s">
        <v>899</v>
      </c>
      <c r="AB7" s="14" t="s">
        <v>825</v>
      </c>
      <c r="AC7">
        <v>54</v>
      </c>
      <c r="AD7" s="14" t="s">
        <v>899</v>
      </c>
      <c r="AE7" s="14" t="s">
        <v>825</v>
      </c>
      <c r="AF7">
        <v>60</v>
      </c>
      <c r="AG7" s="14" t="s">
        <v>899</v>
      </c>
      <c r="AH7" s="14" t="s">
        <v>825</v>
      </c>
      <c r="AI7">
        <v>66</v>
      </c>
      <c r="AJ7" s="14" t="s">
        <v>899</v>
      </c>
      <c r="AK7" s="14" t="s">
        <v>825</v>
      </c>
      <c r="AL7">
        <v>69</v>
      </c>
      <c r="AM7" s="14" t="s">
        <v>899</v>
      </c>
      <c r="AN7" s="14" t="s">
        <v>825</v>
      </c>
      <c r="AO7">
        <v>66</v>
      </c>
      <c r="AP7" s="14" t="s">
        <v>899</v>
      </c>
      <c r="AQ7" s="14" t="s">
        <v>825</v>
      </c>
      <c r="AR7">
        <v>72</v>
      </c>
      <c r="AS7" s="14" t="s">
        <v>899</v>
      </c>
      <c r="AT7" s="14" t="s">
        <v>825</v>
      </c>
      <c r="AU7">
        <v>75</v>
      </c>
      <c r="AV7" s="14" t="s">
        <v>899</v>
      </c>
      <c r="AW7" s="14" t="s">
        <v>825</v>
      </c>
      <c r="AX7">
        <v>78</v>
      </c>
      <c r="AY7" s="14" t="s">
        <v>899</v>
      </c>
      <c r="AZ7" s="14" t="s">
        <v>825</v>
      </c>
      <c r="BA7">
        <v>84</v>
      </c>
      <c r="BB7" s="14" t="s">
        <v>899</v>
      </c>
      <c r="BC7" s="14" t="s">
        <v>825</v>
      </c>
      <c r="BD7">
        <v>78</v>
      </c>
      <c r="BE7" s="14" t="s">
        <v>899</v>
      </c>
      <c r="BF7" s="14" t="s">
        <v>825</v>
      </c>
      <c r="BG7" t="str">
        <f t="shared" si="2"/>
        <v xml:space="preserve">INSERT INTO SC_SystemeProduits(RefDimension,NomSysteme,typePresta,ligne,Quantite,formule,cte1,DateModif) values (1,'FV9','MATIERE',297,null,'3*CTE1','PERIMETRE',now());
</v>
      </c>
      <c r="BH7"/>
      <c r="BI7"/>
      <c r="BJ7" t="str">
        <f t="shared" si="1"/>
        <v xml:space="preserve">INSERT INTO SC_SystemeProduits(RefDimension,NomSysteme,typePresta,ligne,Quantite,formule,cte1,DateModif) values (2,'FV9','MATIERE',297,null,'3*CTE1','PERIMETRE',now());
</v>
      </c>
      <c r="BK7"/>
      <c r="BL7"/>
      <c r="BM7" t="str">
        <f t="shared" si="1"/>
        <v xml:space="preserve">INSERT INTO SC_SystemeProduits(RefDimension,NomSysteme,typePresta,ligne,Quantite,formule,cte1,DateModif) values (3,'FV9','MATIERE',297,null,'3*CTE1','PERIMETRE',now());
</v>
      </c>
      <c r="BP7" t="str">
        <f t="shared" si="1"/>
        <v xml:space="preserve">INSERT INTO SC_SystemeProduits(RefDimension,NomSysteme,typePresta,ligne,Quantite,formule,cte1,DateModif) values (4,'FV9','MATIERE',297,null,'3*CTE1','PERIMETRE',now());
</v>
      </c>
      <c r="BS7" t="str">
        <f t="shared" si="1"/>
        <v xml:space="preserve">INSERT INTO SC_SystemeProduits(RefDimension,NomSysteme,typePresta,ligne,Quantite,formule,cte1,DateModif) values (5,'FV9','MATIERE',297,null,'3*CTE1','PERIMETRE',now());
</v>
      </c>
      <c r="BV7" t="str">
        <f t="shared" si="1"/>
        <v xml:space="preserve">INSERT INTO SC_SystemeProduits(RefDimension,NomSysteme,typePresta,ligne,Quantite,formule,cte1,DateModif) values (6,'FV9','MATIERE',297,null,'3*CTE1','PERIMETRE',now());
</v>
      </c>
      <c r="BY7" t="str">
        <f t="shared" si="1"/>
        <v xml:space="preserve">INSERT INTO SC_SystemeProduits(RefDimension,NomSysteme,typePresta,ligne,Quantite,formule,cte1,DateModif) values (7,'FV9','MATIERE',297,null,'3*CTE1','PERIMETRE',now());
</v>
      </c>
      <c r="CB7" t="str">
        <f t="shared" si="1"/>
        <v xml:space="preserve">INSERT INTO SC_SystemeProduits(RefDimension,NomSysteme,typePresta,ligne,Quantite,formule,cte1,DateModif) values (8,'FV9','MATIERE',297,null,'3*CTE1','PERIMETRE',now());
</v>
      </c>
      <c r="CE7" t="str">
        <f t="shared" si="1"/>
        <v xml:space="preserve">INSERT INTO SC_SystemeProduits(RefDimension,NomSysteme,typePresta,ligne,Quantite,formule,cte1,DateModif) values (9,'FV9','MATIERE',297,null,'3*CTE1','PERIMETRE',now());
</v>
      </c>
      <c r="CH7" t="str">
        <f t="shared" si="1"/>
        <v xml:space="preserve">INSERT INTO SC_SystemeProduits(RefDimension,NomSysteme,typePresta,ligne,Quantite,formule,cte1,DateModif) values (10,'FV9','MATIERE',297,null,'3*CTE1','PERIMETRE',now());
</v>
      </c>
      <c r="CK7" t="str">
        <f t="shared" si="1"/>
        <v xml:space="preserve">INSERT INTO SC_SystemeProduits(RefDimension,NomSysteme,typePresta,ligne,Quantite,formule,cte1,DateModif) values (11,'FV9','MATIERE',297,null,'3*CTE1','PERIMETRE',now());
</v>
      </c>
      <c r="CN7" t="str">
        <f t="shared" si="1"/>
        <v xml:space="preserve">INSERT INTO SC_SystemeProduits(RefDimension,NomSysteme,typePresta,ligne,Quantite,formule,cte1,DateModif) values (12,'FV9','MATIERE',297,null,'3*CTE1','PERIMETRE',now());
</v>
      </c>
      <c r="CQ7" t="str">
        <f t="shared" si="1"/>
        <v xml:space="preserve">INSERT INTO SC_SystemeProduits(RefDimension,NomSysteme,typePresta,ligne,Quantite,formule,cte1,DateModif) values (13,'FV9','MATIERE',297,null,'3*CTE1','PERIMETRE',now());
</v>
      </c>
      <c r="CT7" t="str">
        <f t="shared" si="1"/>
        <v xml:space="preserve">INSERT INTO SC_SystemeProduits(RefDimension,NomSysteme,typePresta,ligne,Quantite,formule,cte1,DateModif) values (14,'FV9','MATIERE',297,null,'3*CTE1','PERIMETRE',now());
</v>
      </c>
      <c r="CW7" t="str">
        <f t="shared" si="1"/>
        <v xml:space="preserve">INSERT INTO SC_SystemeProduits(RefDimension,NomSysteme,typePresta,ligne,Quantite,formule,cte1,DateModif) values (15,'FV9','MATIERE',297,null,'3*CTE1','PERIMETRE',now());
</v>
      </c>
      <c r="CZ7" t="str">
        <f t="shared" si="1"/>
        <v xml:space="preserve">INSERT INTO SC_SystemeProduits(RefDimension,NomSysteme,typePresta,ligne,Quantite,formule,cte1,DateModif) values (16,'FV9','MATIERE',297,null,'3*CTE1','PERIMETRE',now());
</v>
      </c>
      <c r="DC7" t="str">
        <f t="shared" si="1"/>
        <v xml:space="preserve">INSERT INTO SC_SystemeProduits(RefDimension,NomSysteme,typePresta,ligne,Quantite,formule,cte1,DateModif) values (17,'FV9','MATIERE',297,null,'3*CTE1','PERIMETRE',now());
</v>
      </c>
      <c r="DF7" t="str">
        <f t="shared" si="1"/>
        <v xml:space="preserve">INSERT INTO SC_SystemeProduits(RefDimension,NomSysteme,typePresta,ligne,Quantite,formule,cte1,DateModif) values (18,'FV9','MATIERE',297,null,'3*CTE1','PERIMETRE',now());
</v>
      </c>
    </row>
    <row r="8" spans="1:112" x14ac:dyDescent="0.3">
      <c r="A8" s="12">
        <f>VLOOKUP($C8,[1]MATIERES!$A$2:$K$379,11,0)</f>
        <v>89</v>
      </c>
      <c r="B8" t="s">
        <v>328</v>
      </c>
      <c r="C8" t="s">
        <v>209</v>
      </c>
      <c r="D8" t="s">
        <v>47</v>
      </c>
      <c r="E8">
        <v>8.5</v>
      </c>
      <c r="F8" s="14" t="s">
        <v>858</v>
      </c>
      <c r="G8" s="14" t="s">
        <v>825</v>
      </c>
      <c r="H8">
        <v>10.3</v>
      </c>
      <c r="I8" s="14" t="s">
        <v>858</v>
      </c>
      <c r="J8" s="14" t="s">
        <v>825</v>
      </c>
      <c r="K8">
        <v>12.3</v>
      </c>
      <c r="L8" s="14" t="s">
        <v>858</v>
      </c>
      <c r="M8" s="14" t="s">
        <v>825</v>
      </c>
      <c r="N8">
        <v>13.3</v>
      </c>
      <c r="O8" s="14" t="s">
        <v>858</v>
      </c>
      <c r="P8" s="14" t="s">
        <v>825</v>
      </c>
      <c r="Q8">
        <v>14.3</v>
      </c>
      <c r="R8" s="14" t="s">
        <v>858</v>
      </c>
      <c r="S8" s="14" t="s">
        <v>825</v>
      </c>
      <c r="T8">
        <v>15.3</v>
      </c>
      <c r="U8" s="14" t="s">
        <v>858</v>
      </c>
      <c r="V8" s="14" t="s">
        <v>825</v>
      </c>
      <c r="W8">
        <v>16.3</v>
      </c>
      <c r="X8" s="14" t="s">
        <v>858</v>
      </c>
      <c r="Y8" s="14" t="s">
        <v>825</v>
      </c>
      <c r="Z8">
        <v>17.3</v>
      </c>
      <c r="AA8" s="14" t="s">
        <v>858</v>
      </c>
      <c r="AB8" s="14" t="s">
        <v>825</v>
      </c>
      <c r="AC8">
        <v>18.3</v>
      </c>
      <c r="AD8" s="14" t="s">
        <v>858</v>
      </c>
      <c r="AE8" s="14" t="s">
        <v>825</v>
      </c>
      <c r="AF8">
        <v>20.3</v>
      </c>
      <c r="AG8" s="14" t="s">
        <v>858</v>
      </c>
      <c r="AH8" s="14" t="s">
        <v>825</v>
      </c>
      <c r="AI8">
        <v>22.3</v>
      </c>
      <c r="AJ8" s="14" t="s">
        <v>858</v>
      </c>
      <c r="AK8" s="14" t="s">
        <v>825</v>
      </c>
      <c r="AL8">
        <v>23.3</v>
      </c>
      <c r="AM8" s="14" t="s">
        <v>858</v>
      </c>
      <c r="AN8" s="14" t="s">
        <v>825</v>
      </c>
      <c r="AO8">
        <v>22.3</v>
      </c>
      <c r="AP8" s="14" t="s">
        <v>858</v>
      </c>
      <c r="AQ8" s="14" t="s">
        <v>825</v>
      </c>
      <c r="AR8">
        <v>24.3</v>
      </c>
      <c r="AS8" s="14" t="s">
        <v>858</v>
      </c>
      <c r="AT8" s="14" t="s">
        <v>825</v>
      </c>
      <c r="AU8">
        <v>25.3</v>
      </c>
      <c r="AV8" s="14" t="s">
        <v>858</v>
      </c>
      <c r="AW8" s="14" t="s">
        <v>825</v>
      </c>
      <c r="AX8">
        <v>26.3</v>
      </c>
      <c r="AY8" s="14" t="s">
        <v>858</v>
      </c>
      <c r="AZ8" s="14" t="s">
        <v>825</v>
      </c>
      <c r="BA8">
        <v>28.3</v>
      </c>
      <c r="BB8" s="14" t="s">
        <v>858</v>
      </c>
      <c r="BC8" s="14" t="s">
        <v>825</v>
      </c>
      <c r="BD8">
        <v>26.3</v>
      </c>
      <c r="BE8" s="14" t="s">
        <v>858</v>
      </c>
      <c r="BF8" s="14" t="s">
        <v>825</v>
      </c>
      <c r="BG8" t="str">
        <f t="shared" si="2"/>
        <v xml:space="preserve">INSERT INTO SC_SystemeProduits(RefDimension,NomSysteme,typePresta,ligne,Quantite,formule,cte1,DateModif) values (1,'FV9','MATIERE',89,null,'CTE1+0.3','PERIMETRE',now());
</v>
      </c>
      <c r="BH8"/>
      <c r="BI8"/>
      <c r="BJ8" t="str">
        <f t="shared" si="1"/>
        <v xml:space="preserve">INSERT INTO SC_SystemeProduits(RefDimension,NomSysteme,typePresta,ligne,Quantite,formule,cte1,DateModif) values (2,'FV9','MATIERE',89,null,'CTE1+0.3','PERIMETRE',now());
</v>
      </c>
      <c r="BK8"/>
      <c r="BL8"/>
      <c r="BM8" t="str">
        <f t="shared" si="1"/>
        <v xml:space="preserve">INSERT INTO SC_SystemeProduits(RefDimension,NomSysteme,typePresta,ligne,Quantite,formule,cte1,DateModif) values (3,'FV9','MATIERE',89,null,'CTE1+0.3','PERIMETRE',now());
</v>
      </c>
      <c r="BP8" t="str">
        <f t="shared" si="1"/>
        <v xml:space="preserve">INSERT INTO SC_SystemeProduits(RefDimension,NomSysteme,typePresta,ligne,Quantite,formule,cte1,DateModif) values (4,'FV9','MATIERE',89,null,'CTE1+0.3','PERIMETRE',now());
</v>
      </c>
      <c r="BS8" t="str">
        <f t="shared" si="1"/>
        <v xml:space="preserve">INSERT INTO SC_SystemeProduits(RefDimension,NomSysteme,typePresta,ligne,Quantite,formule,cte1,DateModif) values (5,'FV9','MATIERE',89,null,'CTE1+0.3','PERIMETRE',now());
</v>
      </c>
      <c r="BV8" t="str">
        <f t="shared" si="1"/>
        <v xml:space="preserve">INSERT INTO SC_SystemeProduits(RefDimension,NomSysteme,typePresta,ligne,Quantite,formule,cte1,DateModif) values (6,'FV9','MATIERE',89,null,'CTE1+0.3','PERIMETRE',now());
</v>
      </c>
      <c r="BY8" t="str">
        <f t="shared" si="1"/>
        <v xml:space="preserve">INSERT INTO SC_SystemeProduits(RefDimension,NomSysteme,typePresta,ligne,Quantite,formule,cte1,DateModif) values (7,'FV9','MATIERE',89,null,'CTE1+0.3','PERIMETRE',now());
</v>
      </c>
      <c r="CB8" t="str">
        <f t="shared" si="1"/>
        <v xml:space="preserve">INSERT INTO SC_SystemeProduits(RefDimension,NomSysteme,typePresta,ligne,Quantite,formule,cte1,DateModif) values (8,'FV9','MATIERE',89,null,'CTE1+0.3','PERIMETRE',now());
</v>
      </c>
      <c r="CE8" t="str">
        <f t="shared" si="1"/>
        <v xml:space="preserve">INSERT INTO SC_SystemeProduits(RefDimension,NomSysteme,typePresta,ligne,Quantite,formule,cte1,DateModif) values (9,'FV9','MATIERE',89,null,'CTE1+0.3','PERIMETRE',now());
</v>
      </c>
      <c r="CH8" t="str">
        <f t="shared" si="1"/>
        <v xml:space="preserve">INSERT INTO SC_SystemeProduits(RefDimension,NomSysteme,typePresta,ligne,Quantite,formule,cte1,DateModif) values (10,'FV9','MATIERE',89,null,'CTE1+0.3','PERIMETRE',now());
</v>
      </c>
      <c r="CK8" t="str">
        <f t="shared" si="1"/>
        <v xml:space="preserve">INSERT INTO SC_SystemeProduits(RefDimension,NomSysteme,typePresta,ligne,Quantite,formule,cte1,DateModif) values (11,'FV9','MATIERE',89,null,'CTE1+0.3','PERIMETRE',now());
</v>
      </c>
      <c r="CN8" t="str">
        <f t="shared" si="1"/>
        <v xml:space="preserve">INSERT INTO SC_SystemeProduits(RefDimension,NomSysteme,typePresta,ligne,Quantite,formule,cte1,DateModif) values (12,'FV9','MATIERE',89,null,'CTE1+0.3','PERIMETRE',now());
</v>
      </c>
      <c r="CQ8" t="str">
        <f t="shared" si="1"/>
        <v xml:space="preserve">INSERT INTO SC_SystemeProduits(RefDimension,NomSysteme,typePresta,ligne,Quantite,formule,cte1,DateModif) values (13,'FV9','MATIERE',89,null,'CTE1+0.3','PERIMETRE',now());
</v>
      </c>
      <c r="CT8" t="str">
        <f t="shared" si="1"/>
        <v xml:space="preserve">INSERT INTO SC_SystemeProduits(RefDimension,NomSysteme,typePresta,ligne,Quantite,formule,cte1,DateModif) values (14,'FV9','MATIERE',89,null,'CTE1+0.3','PERIMETRE',now());
</v>
      </c>
      <c r="CW8" t="str">
        <f t="shared" si="1"/>
        <v xml:space="preserve">INSERT INTO SC_SystemeProduits(RefDimension,NomSysteme,typePresta,ligne,Quantite,formule,cte1,DateModif) values (15,'FV9','MATIERE',89,null,'CTE1+0.3','PERIMETRE',now());
</v>
      </c>
      <c r="CZ8" t="str">
        <f t="shared" si="1"/>
        <v xml:space="preserve">INSERT INTO SC_SystemeProduits(RefDimension,NomSysteme,typePresta,ligne,Quantite,formule,cte1,DateModif) values (16,'FV9','MATIERE',89,null,'CTE1+0.3','PERIMETRE',now());
</v>
      </c>
      <c r="DC8" t="str">
        <f t="shared" si="1"/>
        <v xml:space="preserve">INSERT INTO SC_SystemeProduits(RefDimension,NomSysteme,typePresta,ligne,Quantite,formule,cte1,DateModif) values (17,'FV9','MATIERE',89,null,'CTE1+0.3','PERIMETRE',now());
</v>
      </c>
      <c r="DF8" t="str">
        <f t="shared" si="1"/>
        <v xml:space="preserve">INSERT INTO SC_SystemeProduits(RefDimension,NomSysteme,typePresta,ligne,Quantite,formule,cte1,DateModif) values (18,'FV9','MATIERE',89,null,'CTE1+0.3','PERIMETRE',now());
</v>
      </c>
    </row>
    <row r="9" spans="1:112" x14ac:dyDescent="0.3">
      <c r="BG9" t="str">
        <f t="shared" si="2"/>
        <v/>
      </c>
      <c r="BH9"/>
      <c r="BI9"/>
      <c r="BJ9" t="str">
        <f t="shared" si="1"/>
        <v/>
      </c>
      <c r="BK9"/>
      <c r="BL9"/>
      <c r="BM9" t="str">
        <f t="shared" si="1"/>
        <v/>
      </c>
      <c r="BP9" t="str">
        <f t="shared" si="1"/>
        <v/>
      </c>
      <c r="BS9" t="str">
        <f t="shared" si="1"/>
        <v/>
      </c>
      <c r="BV9" t="str">
        <f t="shared" si="1"/>
        <v/>
      </c>
      <c r="BY9" t="str">
        <f t="shared" si="1"/>
        <v/>
      </c>
      <c r="CB9" t="str">
        <f t="shared" si="1"/>
        <v/>
      </c>
      <c r="CE9" t="str">
        <f t="shared" si="1"/>
        <v/>
      </c>
      <c r="CH9" t="str">
        <f t="shared" si="1"/>
        <v/>
      </c>
      <c r="CK9" t="str">
        <f t="shared" si="1"/>
        <v/>
      </c>
      <c r="CN9" t="str">
        <f t="shared" si="1"/>
        <v/>
      </c>
      <c r="CQ9" t="str">
        <f t="shared" si="1"/>
        <v/>
      </c>
      <c r="CT9" t="str">
        <f t="shared" si="1"/>
        <v/>
      </c>
      <c r="CW9" t="str">
        <f t="shared" si="1"/>
        <v/>
      </c>
      <c r="CZ9" t="str">
        <f t="shared" si="1"/>
        <v/>
      </c>
      <c r="DC9" t="str">
        <f t="shared" si="1"/>
        <v/>
      </c>
      <c r="DF9" t="str">
        <f t="shared" si="1"/>
        <v/>
      </c>
    </row>
    <row r="10" spans="1:112" x14ac:dyDescent="0.3">
      <c r="A10" s="12">
        <f>VLOOKUP($C10,[1]ATELIER!$A$2:$K$291,11,0)</f>
        <v>14</v>
      </c>
      <c r="B10" t="s">
        <v>331</v>
      </c>
      <c r="C10" t="s">
        <v>35</v>
      </c>
      <c r="D10" t="s">
        <v>8</v>
      </c>
      <c r="E10">
        <v>5</v>
      </c>
      <c r="H10">
        <v>5</v>
      </c>
      <c r="K10">
        <v>5</v>
      </c>
      <c r="N10">
        <v>5</v>
      </c>
      <c r="Q10">
        <v>5</v>
      </c>
      <c r="T10">
        <v>5</v>
      </c>
      <c r="W10">
        <v>5</v>
      </c>
      <c r="Z10">
        <v>5</v>
      </c>
      <c r="AC10">
        <v>5</v>
      </c>
      <c r="AF10">
        <v>5</v>
      </c>
      <c r="AI10">
        <v>5</v>
      </c>
      <c r="AL10">
        <v>5</v>
      </c>
      <c r="AO10">
        <v>5</v>
      </c>
      <c r="AR10">
        <v>5</v>
      </c>
      <c r="AU10">
        <v>5</v>
      </c>
      <c r="AX10">
        <v>5</v>
      </c>
      <c r="BA10">
        <v>5</v>
      </c>
      <c r="BD10">
        <v>5</v>
      </c>
      <c r="BG10" t="str">
        <f t="shared" si="2"/>
        <v xml:space="preserve">INSERT INTO SC_SystemeProduits(RefDimension,NomSysteme,typePresta,ligne,Quantite,formule,cte1,DateModif) values (1,'FV9','MOA',14,5,null,null,now());
</v>
      </c>
      <c r="BH10"/>
      <c r="BI10"/>
      <c r="BJ10" t="str">
        <f t="shared" ref="BJ10:BJ21" si="3">IF(AND(H10="",I10=""),"",SUBSTITUTE(SUBSTITUTE(SUBSTITUTE(SUBSTITUTE(SUBSTITUTE(SUBSTITUTE(SUBSTITUTE($BG$1,"#SYSTEME#",$A$1),"#DIM#",H$1),"#TYPE#",$B10),"#LIGNE#",$A10),"#Q#",IF(I10="",SUBSTITUTE(H10,",","."),"null")),"#FORMULE#",IF(I10="","null",CONCATENATE("'",I10,"'"))),"#CTE#",IF(J10="","null",CONCATENATE("'",J10,"'"))))</f>
        <v xml:space="preserve">INSERT INTO SC_SystemeProduits(RefDimension,NomSysteme,typePresta,ligne,Quantite,formule,cte1,DateModif) values (2,'FV9','MOA',14,5,null,null,now());
</v>
      </c>
      <c r="BK10"/>
      <c r="BL10"/>
      <c r="BM10" t="str">
        <f t="shared" ref="BM10:BM21" si="4">IF(AND(K10="",L10=""),"",SUBSTITUTE(SUBSTITUTE(SUBSTITUTE(SUBSTITUTE(SUBSTITUTE(SUBSTITUTE(SUBSTITUTE($BG$1,"#SYSTEME#",$A$1),"#DIM#",K$1),"#TYPE#",$B10),"#LIGNE#",$A10),"#Q#",IF(L10="",SUBSTITUTE(K10,",","."),"null")),"#FORMULE#",IF(L10="","null",CONCATENATE("'",L10,"'"))),"#CTE#",IF(M10="","null",CONCATENATE("'",M10,"'"))))</f>
        <v xml:space="preserve">INSERT INTO SC_SystemeProduits(RefDimension,NomSysteme,typePresta,ligne,Quantite,formule,cte1,DateModif) values (3,'FV9','MOA',14,5,null,null,now());
</v>
      </c>
      <c r="BP10" t="str">
        <f t="shared" ref="BP10:BP21" si="5">IF(AND(N10="",O10=""),"",SUBSTITUTE(SUBSTITUTE(SUBSTITUTE(SUBSTITUTE(SUBSTITUTE(SUBSTITUTE(SUBSTITUTE($BG$1,"#SYSTEME#",$A$1),"#DIM#",N$1),"#TYPE#",$B10),"#LIGNE#",$A10),"#Q#",IF(O10="",SUBSTITUTE(N10,",","."),"null")),"#FORMULE#",IF(O10="","null",CONCATENATE("'",O10,"'"))),"#CTE#",IF(P10="","null",CONCATENATE("'",P10,"'"))))</f>
        <v xml:space="preserve">INSERT INTO SC_SystemeProduits(RefDimension,NomSysteme,typePresta,ligne,Quantite,formule,cte1,DateModif) values (4,'FV9','MOA',14,5,null,null,now());
</v>
      </c>
      <c r="BS10" t="str">
        <f t="shared" ref="BS10:BS21" si="6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(5,'FV9','MOA',14,5,null,null,now());
</v>
      </c>
      <c r="BV10" t="str">
        <f t="shared" ref="BV10:BV21" si="7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(6,'FV9','MOA',14,5,null,null,now());
</v>
      </c>
      <c r="BY10" t="str">
        <f t="shared" ref="BY10:BY21" si="8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(7,'FV9','MOA',14,5,null,null,now());
</v>
      </c>
      <c r="CB10" t="str">
        <f t="shared" ref="CB10:CB21" si="9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(8,'FV9','MOA',14,5,null,null,now());
</v>
      </c>
      <c r="CE10" t="str">
        <f t="shared" ref="CE10:CE21" si="10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(9,'FV9','MOA',14,5,null,null,now());
</v>
      </c>
      <c r="CH10" t="str">
        <f t="shared" ref="CH10:CH21" si="11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(10,'FV9','MOA',14,5,null,null,now());
</v>
      </c>
      <c r="CK10" t="str">
        <f t="shared" ref="CK10:CK21" si="12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(11,'FV9','MOA',14,5,null,null,now());
</v>
      </c>
      <c r="CN10" t="str">
        <f t="shared" ref="CN10:CN21" si="13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(12,'FV9','MOA',14,5,null,null,now());
</v>
      </c>
      <c r="CQ10" t="str">
        <f t="shared" ref="CQ10:CQ21" si="14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(13,'FV9','MOA',14,5,null,null,now());
</v>
      </c>
      <c r="CT10" t="str">
        <f t="shared" ref="CT10:CT21" si="15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(14,'FV9','MOA',14,5,null,null,now());
</v>
      </c>
      <c r="CW10" t="str">
        <f t="shared" ref="CW10:CW21" si="16">IF(AND(AU10="",AV10=""),"",SUBSTITUTE(SUBSTITUTE(SUBSTITUTE(SUBSTITUTE(SUBSTITUTE(SUBSTITUTE(SUBSTITUTE($BG$1,"#SYSTEME#",$A$1),"#DIM#",AU$1),"#TYPE#",$B10),"#LIGNE#",$A10),"#Q#",IF(AV10="",SUBSTITUTE(AU10,",","."),"null")),"#FORMULE#",IF(AV10="","null",CONCATENATE("'",AV10,"'"))),"#CTE#",IF(AW10="","null",CONCATENATE("'",AW10,"'"))))</f>
        <v xml:space="preserve">INSERT INTO SC_SystemeProduits(RefDimension,NomSysteme,typePresta,ligne,Quantite,formule,cte1,DateModif) values (15,'FV9','MOA',14,5,null,null,now());
</v>
      </c>
      <c r="CZ10" t="str">
        <f t="shared" ref="CZ10:CZ21" si="17">IF(AND(AX10="",AY10=""),"",SUBSTITUTE(SUBSTITUTE(SUBSTITUTE(SUBSTITUTE(SUBSTITUTE(SUBSTITUTE(SUBSTITUTE($BG$1,"#SYSTEME#",$A$1),"#DIM#",AX$1),"#TYPE#",$B10),"#LIGNE#",$A10),"#Q#",IF(AY10="",SUBSTITUTE(AX10,",","."),"null")),"#FORMULE#",IF(AY10="","null",CONCATENATE("'",AY10,"'"))),"#CTE#",IF(AZ10="","null",CONCATENATE("'",AZ10,"'"))))</f>
        <v xml:space="preserve">INSERT INTO SC_SystemeProduits(RefDimension,NomSysteme,typePresta,ligne,Quantite,formule,cte1,DateModif) values (16,'FV9','MOA',14,5,null,null,now());
</v>
      </c>
      <c r="DC10" t="str">
        <f t="shared" ref="DC10:DC21" si="18">IF(AND(BA10="",BB10=""),"",SUBSTITUTE(SUBSTITUTE(SUBSTITUTE(SUBSTITUTE(SUBSTITUTE(SUBSTITUTE(SUBSTITUTE($BG$1,"#SYSTEME#",$A$1),"#DIM#",BA$1),"#TYPE#",$B10),"#LIGNE#",$A10),"#Q#",IF(BB10="",SUBSTITUTE(BA10,",","."),"null")),"#FORMULE#",IF(BB10="","null",CONCATENATE("'",BB10,"'"))),"#CTE#",IF(BC10="","null",CONCATENATE("'",BC10,"'"))))</f>
        <v xml:space="preserve">INSERT INTO SC_SystemeProduits(RefDimension,NomSysteme,typePresta,ligne,Quantite,formule,cte1,DateModif) values (17,'FV9','MOA',14,5,null,null,now());
</v>
      </c>
      <c r="DF10" t="str">
        <f t="shared" ref="DF10:DF21" si="19">IF(AND(BD10="",BE10=""),"",SUBSTITUTE(SUBSTITUTE(SUBSTITUTE(SUBSTITUTE(SUBSTITUTE(SUBSTITUTE(SUBSTITUTE($BG$1,"#SYSTEME#",$A$1),"#DIM#",BD$1),"#TYPE#",$B10),"#LIGNE#",$A10),"#Q#",IF(BE10="",SUBSTITUTE(BD10,",","."),"null")),"#FORMULE#",IF(BE10="","null",CONCATENATE("'",BE10,"'"))),"#CTE#",IF(BF10="","null",CONCATENATE("'",BF10,"'"))))</f>
        <v xml:space="preserve">INSERT INTO SC_SystemeProduits(RefDimension,NomSysteme,typePresta,ligne,Quantite,formule,cte1,DateModif) values (18,'FV9','MOA',14,5,null,null,now());
</v>
      </c>
    </row>
    <row r="11" spans="1:112" x14ac:dyDescent="0.3">
      <c r="A11" s="12">
        <f>VLOOKUP($C11,[1]ATELIER!$A$2:$K$291,11,0)</f>
        <v>9</v>
      </c>
      <c r="B11" t="s">
        <v>331</v>
      </c>
      <c r="C11" t="s">
        <v>25</v>
      </c>
      <c r="D11" t="s">
        <v>8</v>
      </c>
      <c r="E11">
        <v>2</v>
      </c>
      <c r="H11">
        <v>2</v>
      </c>
      <c r="K11">
        <v>2</v>
      </c>
      <c r="N11">
        <v>2</v>
      </c>
      <c r="Q11">
        <v>2</v>
      </c>
      <c r="T11">
        <v>2</v>
      </c>
      <c r="W11">
        <v>2</v>
      </c>
      <c r="Z11">
        <v>2</v>
      </c>
      <c r="AC11">
        <v>2</v>
      </c>
      <c r="AF11">
        <v>2</v>
      </c>
      <c r="AI11">
        <v>2</v>
      </c>
      <c r="AL11">
        <v>2</v>
      </c>
      <c r="AO11">
        <v>2</v>
      </c>
      <c r="AR11">
        <v>2</v>
      </c>
      <c r="AU11">
        <v>2</v>
      </c>
      <c r="AX11">
        <v>2</v>
      </c>
      <c r="BA11">
        <v>2</v>
      </c>
      <c r="BD11">
        <v>2</v>
      </c>
      <c r="BG11" t="str">
        <f t="shared" si="2"/>
        <v xml:space="preserve">INSERT INTO SC_SystemeProduits(RefDimension,NomSysteme,typePresta,ligne,Quantite,formule,cte1,DateModif) values (1,'FV9','MOA',9,2,null,null,now());
</v>
      </c>
      <c r="BH11"/>
      <c r="BI11"/>
      <c r="BJ11" t="str">
        <f t="shared" si="3"/>
        <v xml:space="preserve">INSERT INTO SC_SystemeProduits(RefDimension,NomSysteme,typePresta,ligne,Quantite,formule,cte1,DateModif) values (2,'FV9','MOA',9,2,null,null,now());
</v>
      </c>
      <c r="BK11"/>
      <c r="BL11"/>
      <c r="BM11" t="str">
        <f t="shared" si="4"/>
        <v xml:space="preserve">INSERT INTO SC_SystemeProduits(RefDimension,NomSysteme,typePresta,ligne,Quantite,formule,cte1,DateModif) values (3,'FV9','MOA',9,2,null,null,now());
</v>
      </c>
      <c r="BP11" t="str">
        <f t="shared" si="5"/>
        <v xml:space="preserve">INSERT INTO SC_SystemeProduits(RefDimension,NomSysteme,typePresta,ligne,Quantite,formule,cte1,DateModif) values (4,'FV9','MOA',9,2,null,null,now());
</v>
      </c>
      <c r="BS11" t="str">
        <f t="shared" si="6"/>
        <v xml:space="preserve">INSERT INTO SC_SystemeProduits(RefDimension,NomSysteme,typePresta,ligne,Quantite,formule,cte1,DateModif) values (5,'FV9','MOA',9,2,null,null,now());
</v>
      </c>
      <c r="BV11" t="str">
        <f t="shared" si="7"/>
        <v xml:space="preserve">INSERT INTO SC_SystemeProduits(RefDimension,NomSysteme,typePresta,ligne,Quantite,formule,cte1,DateModif) values (6,'FV9','MOA',9,2,null,null,now());
</v>
      </c>
      <c r="BY11" t="str">
        <f t="shared" si="8"/>
        <v xml:space="preserve">INSERT INTO SC_SystemeProduits(RefDimension,NomSysteme,typePresta,ligne,Quantite,formule,cte1,DateModif) values (7,'FV9','MOA',9,2,null,null,now());
</v>
      </c>
      <c r="CB11" t="str">
        <f t="shared" si="9"/>
        <v xml:space="preserve">INSERT INTO SC_SystemeProduits(RefDimension,NomSysteme,typePresta,ligne,Quantite,formule,cte1,DateModif) values (8,'FV9','MOA',9,2,null,null,now());
</v>
      </c>
      <c r="CE11" t="str">
        <f t="shared" si="10"/>
        <v xml:space="preserve">INSERT INTO SC_SystemeProduits(RefDimension,NomSysteme,typePresta,ligne,Quantite,formule,cte1,DateModif) values (9,'FV9','MOA',9,2,null,null,now());
</v>
      </c>
      <c r="CH11" t="str">
        <f t="shared" si="11"/>
        <v xml:space="preserve">INSERT INTO SC_SystemeProduits(RefDimension,NomSysteme,typePresta,ligne,Quantite,formule,cte1,DateModif) values (10,'FV9','MOA',9,2,null,null,now());
</v>
      </c>
      <c r="CK11" t="str">
        <f t="shared" si="12"/>
        <v xml:space="preserve">INSERT INTO SC_SystemeProduits(RefDimension,NomSysteme,typePresta,ligne,Quantite,formule,cte1,DateModif) values (11,'FV9','MOA',9,2,null,null,now());
</v>
      </c>
      <c r="CN11" t="str">
        <f t="shared" si="13"/>
        <v xml:space="preserve">INSERT INTO SC_SystemeProduits(RefDimension,NomSysteme,typePresta,ligne,Quantite,formule,cte1,DateModif) values (12,'FV9','MOA',9,2,null,null,now());
</v>
      </c>
      <c r="CQ11" t="str">
        <f t="shared" si="14"/>
        <v xml:space="preserve">INSERT INTO SC_SystemeProduits(RefDimension,NomSysteme,typePresta,ligne,Quantite,formule,cte1,DateModif) values (13,'FV9','MOA',9,2,null,null,now());
</v>
      </c>
      <c r="CT11" t="str">
        <f t="shared" si="15"/>
        <v xml:space="preserve">INSERT INTO SC_SystemeProduits(RefDimension,NomSysteme,typePresta,ligne,Quantite,formule,cte1,DateModif) values (14,'FV9','MOA',9,2,null,null,now());
</v>
      </c>
      <c r="CW11" t="str">
        <f t="shared" si="16"/>
        <v xml:space="preserve">INSERT INTO SC_SystemeProduits(RefDimension,NomSysteme,typePresta,ligne,Quantite,formule,cte1,DateModif) values (15,'FV9','MOA',9,2,null,null,now());
</v>
      </c>
      <c r="CZ11" t="str">
        <f t="shared" si="17"/>
        <v xml:space="preserve">INSERT INTO SC_SystemeProduits(RefDimension,NomSysteme,typePresta,ligne,Quantite,formule,cte1,DateModif) values (16,'FV9','MOA',9,2,null,null,now());
</v>
      </c>
      <c r="DC11" t="str">
        <f t="shared" si="18"/>
        <v xml:space="preserve">INSERT INTO SC_SystemeProduits(RefDimension,NomSysteme,typePresta,ligne,Quantite,formule,cte1,DateModif) values (17,'FV9','MOA',9,2,null,null,now());
</v>
      </c>
      <c r="DF11" t="str">
        <f t="shared" si="19"/>
        <v xml:space="preserve">INSERT INTO SC_SystemeProduits(RefDimension,NomSysteme,typePresta,ligne,Quantite,formule,cte1,DateModif) values (18,'FV9','MOA',9,2,null,null,now());
</v>
      </c>
    </row>
    <row r="12" spans="1:112" x14ac:dyDescent="0.3">
      <c r="A12" s="12">
        <f>VLOOKUP($C12,[1]ATELIER!$A$2:$K$291,11,0)</f>
        <v>11</v>
      </c>
      <c r="B12" t="s">
        <v>331</v>
      </c>
      <c r="C12" t="s">
        <v>29</v>
      </c>
      <c r="D12" t="s">
        <v>8</v>
      </c>
      <c r="E12">
        <v>24.599999999999998</v>
      </c>
      <c r="F12" s="14" t="s">
        <v>899</v>
      </c>
      <c r="G12" s="14" t="s">
        <v>825</v>
      </c>
      <c r="H12">
        <v>30</v>
      </c>
      <c r="I12" s="14" t="s">
        <v>899</v>
      </c>
      <c r="J12" s="14" t="s">
        <v>825</v>
      </c>
      <c r="K12">
        <v>36</v>
      </c>
      <c r="L12" s="14" t="s">
        <v>899</v>
      </c>
      <c r="M12" s="14" t="s">
        <v>825</v>
      </c>
      <c r="N12">
        <v>39</v>
      </c>
      <c r="O12" s="14" t="s">
        <v>899</v>
      </c>
      <c r="P12" s="14" t="s">
        <v>825</v>
      </c>
      <c r="Q12">
        <v>42</v>
      </c>
      <c r="R12" s="14" t="s">
        <v>899</v>
      </c>
      <c r="S12" s="14" t="s">
        <v>825</v>
      </c>
      <c r="T12">
        <v>45</v>
      </c>
      <c r="U12" s="14" t="s">
        <v>899</v>
      </c>
      <c r="V12" s="14" t="s">
        <v>825</v>
      </c>
      <c r="W12">
        <v>48</v>
      </c>
      <c r="X12" s="14" t="s">
        <v>899</v>
      </c>
      <c r="Y12" s="14" t="s">
        <v>825</v>
      </c>
      <c r="Z12">
        <v>51</v>
      </c>
      <c r="AA12" s="14" t="s">
        <v>899</v>
      </c>
      <c r="AB12" s="14" t="s">
        <v>825</v>
      </c>
      <c r="AC12">
        <v>54</v>
      </c>
      <c r="AD12" s="14" t="s">
        <v>899</v>
      </c>
      <c r="AE12" s="14" t="s">
        <v>825</v>
      </c>
      <c r="AF12">
        <v>60</v>
      </c>
      <c r="AG12" s="14" t="s">
        <v>899</v>
      </c>
      <c r="AH12" s="14" t="s">
        <v>825</v>
      </c>
      <c r="AI12">
        <v>66</v>
      </c>
      <c r="AJ12" s="14" t="s">
        <v>899</v>
      </c>
      <c r="AK12" s="14" t="s">
        <v>825</v>
      </c>
      <c r="AL12">
        <v>69</v>
      </c>
      <c r="AM12" s="14" t="s">
        <v>899</v>
      </c>
      <c r="AN12" s="14" t="s">
        <v>825</v>
      </c>
      <c r="AO12">
        <v>66</v>
      </c>
      <c r="AP12" s="14" t="s">
        <v>899</v>
      </c>
      <c r="AQ12" s="14" t="s">
        <v>825</v>
      </c>
      <c r="AR12">
        <v>72</v>
      </c>
      <c r="AS12" s="14" t="s">
        <v>899</v>
      </c>
      <c r="AT12" s="14" t="s">
        <v>825</v>
      </c>
      <c r="AU12">
        <v>75</v>
      </c>
      <c r="AV12" s="14" t="s">
        <v>899</v>
      </c>
      <c r="AW12" s="14" t="s">
        <v>825</v>
      </c>
      <c r="AX12">
        <v>78</v>
      </c>
      <c r="AY12" s="14" t="s">
        <v>899</v>
      </c>
      <c r="AZ12" s="14" t="s">
        <v>825</v>
      </c>
      <c r="BA12">
        <v>84</v>
      </c>
      <c r="BB12" s="14" t="s">
        <v>899</v>
      </c>
      <c r="BC12" s="14" t="s">
        <v>825</v>
      </c>
      <c r="BD12">
        <v>78</v>
      </c>
      <c r="BE12" s="14" t="s">
        <v>899</v>
      </c>
      <c r="BF12" s="14" t="s">
        <v>825</v>
      </c>
      <c r="BG12" t="str">
        <f t="shared" si="2"/>
        <v xml:space="preserve">INSERT INTO SC_SystemeProduits(RefDimension,NomSysteme,typePresta,ligne,Quantite,formule,cte1,DateModif) values (1,'FV9','MOA',11,null,'3*CTE1','PERIMETRE',now());
</v>
      </c>
      <c r="BH12"/>
      <c r="BI12"/>
      <c r="BJ12" t="str">
        <f t="shared" si="3"/>
        <v xml:space="preserve">INSERT INTO SC_SystemeProduits(RefDimension,NomSysteme,typePresta,ligne,Quantite,formule,cte1,DateModif) values (2,'FV9','MOA',11,null,'3*CTE1','PERIMETRE',now());
</v>
      </c>
      <c r="BK12"/>
      <c r="BL12"/>
      <c r="BM12" t="str">
        <f t="shared" si="4"/>
        <v xml:space="preserve">INSERT INTO SC_SystemeProduits(RefDimension,NomSysteme,typePresta,ligne,Quantite,formule,cte1,DateModif) values (3,'FV9','MOA',11,null,'3*CTE1','PERIMETRE',now());
</v>
      </c>
      <c r="BP12" t="str">
        <f t="shared" si="5"/>
        <v xml:space="preserve">INSERT INTO SC_SystemeProduits(RefDimension,NomSysteme,typePresta,ligne,Quantite,formule,cte1,DateModif) values (4,'FV9','MOA',11,null,'3*CTE1','PERIMETRE',now());
</v>
      </c>
      <c r="BS12" t="str">
        <f t="shared" si="6"/>
        <v xml:space="preserve">INSERT INTO SC_SystemeProduits(RefDimension,NomSysteme,typePresta,ligne,Quantite,formule,cte1,DateModif) values (5,'FV9','MOA',11,null,'3*CTE1','PERIMETRE',now());
</v>
      </c>
      <c r="BV12" t="str">
        <f t="shared" si="7"/>
        <v xml:space="preserve">INSERT INTO SC_SystemeProduits(RefDimension,NomSysteme,typePresta,ligne,Quantite,formule,cte1,DateModif) values (6,'FV9','MOA',11,null,'3*CTE1','PERIMETRE',now());
</v>
      </c>
      <c r="BY12" t="str">
        <f t="shared" si="8"/>
        <v xml:space="preserve">INSERT INTO SC_SystemeProduits(RefDimension,NomSysteme,typePresta,ligne,Quantite,formule,cte1,DateModif) values (7,'FV9','MOA',11,null,'3*CTE1','PERIMETRE',now());
</v>
      </c>
      <c r="CB12" t="str">
        <f t="shared" si="9"/>
        <v xml:space="preserve">INSERT INTO SC_SystemeProduits(RefDimension,NomSysteme,typePresta,ligne,Quantite,formule,cte1,DateModif) values (8,'FV9','MOA',11,null,'3*CTE1','PERIMETRE',now());
</v>
      </c>
      <c r="CE12" t="str">
        <f t="shared" si="10"/>
        <v xml:space="preserve">INSERT INTO SC_SystemeProduits(RefDimension,NomSysteme,typePresta,ligne,Quantite,formule,cte1,DateModif) values (9,'FV9','MOA',11,null,'3*CTE1','PERIMETRE',now());
</v>
      </c>
      <c r="CH12" t="str">
        <f t="shared" si="11"/>
        <v xml:space="preserve">INSERT INTO SC_SystemeProduits(RefDimension,NomSysteme,typePresta,ligne,Quantite,formule,cte1,DateModif) values (10,'FV9','MOA',11,null,'3*CTE1','PERIMETRE',now());
</v>
      </c>
      <c r="CK12" t="str">
        <f t="shared" si="12"/>
        <v xml:space="preserve">INSERT INTO SC_SystemeProduits(RefDimension,NomSysteme,typePresta,ligne,Quantite,formule,cte1,DateModif) values (11,'FV9','MOA',11,null,'3*CTE1','PERIMETRE',now());
</v>
      </c>
      <c r="CN12" t="str">
        <f t="shared" si="13"/>
        <v xml:space="preserve">INSERT INTO SC_SystemeProduits(RefDimension,NomSysteme,typePresta,ligne,Quantite,formule,cte1,DateModif) values (12,'FV9','MOA',11,null,'3*CTE1','PERIMETRE',now());
</v>
      </c>
      <c r="CQ12" t="str">
        <f t="shared" si="14"/>
        <v xml:space="preserve">INSERT INTO SC_SystemeProduits(RefDimension,NomSysteme,typePresta,ligne,Quantite,formule,cte1,DateModif) values (13,'FV9','MOA',11,null,'3*CTE1','PERIMETRE',now());
</v>
      </c>
      <c r="CT12" t="str">
        <f t="shared" si="15"/>
        <v xml:space="preserve">INSERT INTO SC_SystemeProduits(RefDimension,NomSysteme,typePresta,ligne,Quantite,formule,cte1,DateModif) values (14,'FV9','MOA',11,null,'3*CTE1','PERIMETRE',now());
</v>
      </c>
      <c r="CW12" t="str">
        <f t="shared" si="16"/>
        <v xml:space="preserve">INSERT INTO SC_SystemeProduits(RefDimension,NomSysteme,typePresta,ligne,Quantite,formule,cte1,DateModif) values (15,'FV9','MOA',11,null,'3*CTE1','PERIMETRE',now());
</v>
      </c>
      <c r="CZ12" t="str">
        <f t="shared" si="17"/>
        <v xml:space="preserve">INSERT INTO SC_SystemeProduits(RefDimension,NomSysteme,typePresta,ligne,Quantite,formule,cte1,DateModif) values (16,'FV9','MOA',11,null,'3*CTE1','PERIMETRE',now());
</v>
      </c>
      <c r="DC12" t="str">
        <f t="shared" si="18"/>
        <v xml:space="preserve">INSERT INTO SC_SystemeProduits(RefDimension,NomSysteme,typePresta,ligne,Quantite,formule,cte1,DateModif) values (17,'FV9','MOA',11,null,'3*CTE1','PERIMETRE',now());
</v>
      </c>
      <c r="DF12" t="str">
        <f t="shared" si="19"/>
        <v xml:space="preserve">INSERT INTO SC_SystemeProduits(RefDimension,NomSysteme,typePresta,ligne,Quantite,formule,cte1,DateModif) values (18,'FV9','MOA',11,null,'3*CTE1','PERIMETRE',now());
</v>
      </c>
    </row>
    <row r="13" spans="1:112" x14ac:dyDescent="0.3">
      <c r="D13" t="s">
        <v>319</v>
      </c>
      <c r="BG13" t="str">
        <f t="shared" si="2"/>
        <v/>
      </c>
      <c r="BH13"/>
      <c r="BI13"/>
      <c r="BJ13" t="str">
        <f t="shared" si="3"/>
        <v/>
      </c>
      <c r="BK13"/>
      <c r="BL13"/>
      <c r="BM13" t="str">
        <f t="shared" si="4"/>
        <v/>
      </c>
      <c r="BP13" t="str">
        <f t="shared" si="5"/>
        <v/>
      </c>
      <c r="BS13" t="str">
        <f t="shared" si="6"/>
        <v/>
      </c>
      <c r="BV13" t="str">
        <f t="shared" si="7"/>
        <v/>
      </c>
      <c r="BY13" t="str">
        <f t="shared" si="8"/>
        <v/>
      </c>
      <c r="CB13" t="str">
        <f t="shared" si="9"/>
        <v/>
      </c>
      <c r="CE13" t="str">
        <f t="shared" si="10"/>
        <v/>
      </c>
      <c r="CH13" t="str">
        <f t="shared" si="11"/>
        <v/>
      </c>
      <c r="CK13" t="str">
        <f t="shared" si="12"/>
        <v/>
      </c>
      <c r="CN13" t="str">
        <f t="shared" si="13"/>
        <v/>
      </c>
      <c r="CQ13" t="str">
        <f t="shared" si="14"/>
        <v/>
      </c>
      <c r="CT13" t="str">
        <f t="shared" si="15"/>
        <v/>
      </c>
      <c r="CW13" t="str">
        <f t="shared" si="16"/>
        <v/>
      </c>
      <c r="CZ13" t="str">
        <f t="shared" si="17"/>
        <v/>
      </c>
      <c r="DC13" t="str">
        <f t="shared" si="18"/>
        <v/>
      </c>
      <c r="DF13" t="str">
        <f t="shared" si="19"/>
        <v/>
      </c>
    </row>
    <row r="14" spans="1:112" x14ac:dyDescent="0.3">
      <c r="BG14" t="str">
        <f t="shared" si="2"/>
        <v/>
      </c>
      <c r="BH14"/>
      <c r="BI14"/>
      <c r="BJ14" t="str">
        <f t="shared" si="3"/>
        <v/>
      </c>
      <c r="BK14"/>
      <c r="BL14"/>
      <c r="BM14" t="str">
        <f t="shared" si="4"/>
        <v/>
      </c>
      <c r="BP14" t="str">
        <f t="shared" si="5"/>
        <v/>
      </c>
      <c r="BS14" t="str">
        <f t="shared" si="6"/>
        <v/>
      </c>
      <c r="BV14" t="str">
        <f t="shared" si="7"/>
        <v/>
      </c>
      <c r="BY14" t="str">
        <f t="shared" si="8"/>
        <v/>
      </c>
      <c r="CB14" t="str">
        <f t="shared" si="9"/>
        <v/>
      </c>
      <c r="CE14" t="str">
        <f t="shared" si="10"/>
        <v/>
      </c>
      <c r="CH14" t="str">
        <f t="shared" si="11"/>
        <v/>
      </c>
      <c r="CK14" t="str">
        <f t="shared" si="12"/>
        <v/>
      </c>
      <c r="CN14" t="str">
        <f t="shared" si="13"/>
        <v/>
      </c>
      <c r="CQ14" t="str">
        <f t="shared" si="14"/>
        <v/>
      </c>
      <c r="CT14" t="str">
        <f t="shared" si="15"/>
        <v/>
      </c>
      <c r="CW14" t="str">
        <f t="shared" si="16"/>
        <v/>
      </c>
      <c r="CZ14" t="str">
        <f t="shared" si="17"/>
        <v/>
      </c>
      <c r="DC14" t="str">
        <f t="shared" si="18"/>
        <v/>
      </c>
      <c r="DF14" t="str">
        <f t="shared" si="19"/>
        <v/>
      </c>
    </row>
    <row r="15" spans="1:112" x14ac:dyDescent="0.3">
      <c r="A15" s="12">
        <f>VLOOKUP($C15,[1]CHANTIER!$A$2:$K$291,11,0)</f>
        <v>37</v>
      </c>
      <c r="B15" t="s">
        <v>332</v>
      </c>
      <c r="C15" t="s">
        <v>159</v>
      </c>
      <c r="D15" t="s">
        <v>47</v>
      </c>
      <c r="E15">
        <v>16.399999999999999</v>
      </c>
      <c r="F15" s="14" t="s">
        <v>859</v>
      </c>
      <c r="G15" s="14" t="s">
        <v>825</v>
      </c>
      <c r="H15">
        <v>20</v>
      </c>
      <c r="I15" s="14" t="s">
        <v>859</v>
      </c>
      <c r="J15" s="14" t="s">
        <v>825</v>
      </c>
      <c r="K15">
        <v>24</v>
      </c>
      <c r="L15" s="14" t="s">
        <v>859</v>
      </c>
      <c r="M15" s="14" t="s">
        <v>825</v>
      </c>
      <c r="N15">
        <v>26</v>
      </c>
      <c r="O15" s="14" t="s">
        <v>859</v>
      </c>
      <c r="P15" s="14" t="s">
        <v>825</v>
      </c>
      <c r="Q15">
        <v>28</v>
      </c>
      <c r="R15" s="14" t="s">
        <v>859</v>
      </c>
      <c r="S15" s="14" t="s">
        <v>825</v>
      </c>
      <c r="T15">
        <v>30</v>
      </c>
      <c r="U15" s="14" t="s">
        <v>859</v>
      </c>
      <c r="V15" s="14" t="s">
        <v>825</v>
      </c>
      <c r="W15">
        <v>32</v>
      </c>
      <c r="X15" s="14" t="s">
        <v>859</v>
      </c>
      <c r="Y15" s="14" t="s">
        <v>825</v>
      </c>
      <c r="Z15">
        <v>34</v>
      </c>
      <c r="AA15" s="14" t="s">
        <v>859</v>
      </c>
      <c r="AB15" s="14" t="s">
        <v>825</v>
      </c>
      <c r="AC15">
        <v>36</v>
      </c>
      <c r="AD15" s="14" t="s">
        <v>859</v>
      </c>
      <c r="AE15" s="14" t="s">
        <v>825</v>
      </c>
      <c r="AF15">
        <v>40</v>
      </c>
      <c r="AG15" s="14" t="s">
        <v>859</v>
      </c>
      <c r="AH15" s="14" t="s">
        <v>825</v>
      </c>
      <c r="AI15">
        <v>44</v>
      </c>
      <c r="AJ15" s="14" t="s">
        <v>859</v>
      </c>
      <c r="AK15" s="14" t="s">
        <v>825</v>
      </c>
      <c r="AL15">
        <v>46</v>
      </c>
      <c r="AM15" s="14" t="s">
        <v>859</v>
      </c>
      <c r="AN15" s="14" t="s">
        <v>825</v>
      </c>
      <c r="AO15">
        <v>44</v>
      </c>
      <c r="AP15" s="14" t="s">
        <v>859</v>
      </c>
      <c r="AQ15" s="14" t="s">
        <v>825</v>
      </c>
      <c r="AR15">
        <v>48</v>
      </c>
      <c r="AS15" s="14" t="s">
        <v>859</v>
      </c>
      <c r="AT15" s="14" t="s">
        <v>825</v>
      </c>
      <c r="AU15">
        <v>50</v>
      </c>
      <c r="AV15" s="14" t="s">
        <v>859</v>
      </c>
      <c r="AW15" s="14" t="s">
        <v>825</v>
      </c>
      <c r="AX15">
        <v>52</v>
      </c>
      <c r="AY15" s="14" t="s">
        <v>859</v>
      </c>
      <c r="AZ15" s="14" t="s">
        <v>825</v>
      </c>
      <c r="BA15">
        <v>56</v>
      </c>
      <c r="BB15" s="14" t="s">
        <v>859</v>
      </c>
      <c r="BC15" s="14" t="s">
        <v>825</v>
      </c>
      <c r="BD15">
        <v>52</v>
      </c>
      <c r="BE15" s="14" t="s">
        <v>859</v>
      </c>
      <c r="BF15" s="14" t="s">
        <v>825</v>
      </c>
      <c r="BG15" t="str">
        <f t="shared" si="2"/>
        <v xml:space="preserve">INSERT INTO SC_SystemeProduits(RefDimension,NomSysteme,typePresta,ligne,Quantite,formule,cte1,DateModif) values (1,'FV9','MOC',37,null,'2*CTE1','PERIMETRE',now());
</v>
      </c>
      <c r="BH15"/>
      <c r="BI15"/>
      <c r="BJ15" t="str">
        <f t="shared" si="3"/>
        <v xml:space="preserve">INSERT INTO SC_SystemeProduits(RefDimension,NomSysteme,typePresta,ligne,Quantite,formule,cte1,DateModif) values (2,'FV9','MOC',37,null,'2*CTE1','PERIMETRE',now());
</v>
      </c>
      <c r="BK15"/>
      <c r="BL15"/>
      <c r="BM15" t="str">
        <f t="shared" si="4"/>
        <v xml:space="preserve">INSERT INTO SC_SystemeProduits(RefDimension,NomSysteme,typePresta,ligne,Quantite,formule,cte1,DateModif) values (3,'FV9','MOC',37,null,'2*CTE1','PERIMETRE',now());
</v>
      </c>
      <c r="BP15" t="str">
        <f t="shared" si="5"/>
        <v xml:space="preserve">INSERT INTO SC_SystemeProduits(RefDimension,NomSysteme,typePresta,ligne,Quantite,formule,cte1,DateModif) values (4,'FV9','MOC',37,null,'2*CTE1','PERIMETRE',now());
</v>
      </c>
      <c r="BS15" t="str">
        <f t="shared" si="6"/>
        <v xml:space="preserve">INSERT INTO SC_SystemeProduits(RefDimension,NomSysteme,typePresta,ligne,Quantite,formule,cte1,DateModif) values (5,'FV9','MOC',37,null,'2*CTE1','PERIMETRE',now());
</v>
      </c>
      <c r="BV15" t="str">
        <f t="shared" si="7"/>
        <v xml:space="preserve">INSERT INTO SC_SystemeProduits(RefDimension,NomSysteme,typePresta,ligne,Quantite,formule,cte1,DateModif) values (6,'FV9','MOC',37,null,'2*CTE1','PERIMETRE',now());
</v>
      </c>
      <c r="BY15" t="str">
        <f t="shared" si="8"/>
        <v xml:space="preserve">INSERT INTO SC_SystemeProduits(RefDimension,NomSysteme,typePresta,ligne,Quantite,formule,cte1,DateModif) values (7,'FV9','MOC',37,null,'2*CTE1','PERIMETRE',now());
</v>
      </c>
      <c r="CB15" t="str">
        <f t="shared" si="9"/>
        <v xml:space="preserve">INSERT INTO SC_SystemeProduits(RefDimension,NomSysteme,typePresta,ligne,Quantite,formule,cte1,DateModif) values (8,'FV9','MOC',37,null,'2*CTE1','PERIMETRE',now());
</v>
      </c>
      <c r="CE15" t="str">
        <f t="shared" si="10"/>
        <v xml:space="preserve">INSERT INTO SC_SystemeProduits(RefDimension,NomSysteme,typePresta,ligne,Quantite,formule,cte1,DateModif) values (9,'FV9','MOC',37,null,'2*CTE1','PERIMETRE',now());
</v>
      </c>
      <c r="CH15" t="str">
        <f t="shared" si="11"/>
        <v xml:space="preserve">INSERT INTO SC_SystemeProduits(RefDimension,NomSysteme,typePresta,ligne,Quantite,formule,cte1,DateModif) values (10,'FV9','MOC',37,null,'2*CTE1','PERIMETRE',now());
</v>
      </c>
      <c r="CK15" t="str">
        <f t="shared" si="12"/>
        <v xml:space="preserve">INSERT INTO SC_SystemeProduits(RefDimension,NomSysteme,typePresta,ligne,Quantite,formule,cte1,DateModif) values (11,'FV9','MOC',37,null,'2*CTE1','PERIMETRE',now());
</v>
      </c>
      <c r="CN15" t="str">
        <f t="shared" si="13"/>
        <v xml:space="preserve">INSERT INTO SC_SystemeProduits(RefDimension,NomSysteme,typePresta,ligne,Quantite,formule,cte1,DateModif) values (12,'FV9','MOC',37,null,'2*CTE1','PERIMETRE',now());
</v>
      </c>
      <c r="CQ15" t="str">
        <f t="shared" si="14"/>
        <v xml:space="preserve">INSERT INTO SC_SystemeProduits(RefDimension,NomSysteme,typePresta,ligne,Quantite,formule,cte1,DateModif) values (13,'FV9','MOC',37,null,'2*CTE1','PERIMETRE',now());
</v>
      </c>
      <c r="CT15" t="str">
        <f t="shared" si="15"/>
        <v xml:space="preserve">INSERT INTO SC_SystemeProduits(RefDimension,NomSysteme,typePresta,ligne,Quantite,formule,cte1,DateModif) values (14,'FV9','MOC',37,null,'2*CTE1','PERIMETRE',now());
</v>
      </c>
      <c r="CW15" t="str">
        <f t="shared" si="16"/>
        <v xml:space="preserve">INSERT INTO SC_SystemeProduits(RefDimension,NomSysteme,typePresta,ligne,Quantite,formule,cte1,DateModif) values (15,'FV9','MOC',37,null,'2*CTE1','PERIMETRE',now());
</v>
      </c>
      <c r="CZ15" t="str">
        <f t="shared" si="17"/>
        <v xml:space="preserve">INSERT INTO SC_SystemeProduits(RefDimension,NomSysteme,typePresta,ligne,Quantite,formule,cte1,DateModif) values (16,'FV9','MOC',37,null,'2*CTE1','PERIMETRE',now());
</v>
      </c>
      <c r="DC15" t="str">
        <f t="shared" si="18"/>
        <v xml:space="preserve">INSERT INTO SC_SystemeProduits(RefDimension,NomSysteme,typePresta,ligne,Quantite,formule,cte1,DateModif) values (17,'FV9','MOC',37,null,'2*CTE1','PERIMETRE',now());
</v>
      </c>
      <c r="DF15" t="str">
        <f t="shared" si="19"/>
        <v xml:space="preserve">INSERT INTO SC_SystemeProduits(RefDimension,NomSysteme,typePresta,ligne,Quantite,formule,cte1,DateModif) values (18,'FV9','MOC',37,null,'2*CTE1','PERIMETRE',now());
</v>
      </c>
    </row>
    <row r="16" spans="1:112" x14ac:dyDescent="0.3">
      <c r="A16" s="12">
        <f>VLOOKUP($C16,[1]CHANTIER!$A$2:$K$291,11,0)</f>
        <v>39</v>
      </c>
      <c r="B16" t="s">
        <v>332</v>
      </c>
      <c r="C16" t="s">
        <v>161</v>
      </c>
      <c r="D16" t="s">
        <v>47</v>
      </c>
      <c r="E16">
        <v>1</v>
      </c>
      <c r="H16">
        <v>1</v>
      </c>
      <c r="K16">
        <v>1</v>
      </c>
      <c r="N16">
        <v>1</v>
      </c>
      <c r="Q16">
        <v>1</v>
      </c>
      <c r="T16">
        <v>1</v>
      </c>
      <c r="W16">
        <v>1</v>
      </c>
      <c r="Z16">
        <v>1</v>
      </c>
      <c r="AC16">
        <v>1</v>
      </c>
      <c r="AF16">
        <v>1</v>
      </c>
      <c r="AI16">
        <v>1</v>
      </c>
      <c r="AL16">
        <v>1</v>
      </c>
      <c r="AO16">
        <v>1</v>
      </c>
      <c r="AR16">
        <v>1</v>
      </c>
      <c r="AU16">
        <v>1</v>
      </c>
      <c r="AX16">
        <v>1</v>
      </c>
      <c r="BA16">
        <v>1</v>
      </c>
      <c r="BD16">
        <v>1</v>
      </c>
      <c r="BG16" t="str">
        <f t="shared" si="2"/>
        <v xml:space="preserve">INSERT INTO SC_SystemeProduits(RefDimension,NomSysteme,typePresta,ligne,Quantite,formule,cte1,DateModif) values (1,'FV9','MOC',39,1,null,null,now());
</v>
      </c>
      <c r="BH16"/>
      <c r="BI16"/>
      <c r="BJ16" t="str">
        <f t="shared" si="3"/>
        <v xml:space="preserve">INSERT INTO SC_SystemeProduits(RefDimension,NomSysteme,typePresta,ligne,Quantite,formule,cte1,DateModif) values (2,'FV9','MOC',39,1,null,null,now());
</v>
      </c>
      <c r="BK16"/>
      <c r="BL16"/>
      <c r="BM16" t="str">
        <f t="shared" si="4"/>
        <v xml:space="preserve">INSERT INTO SC_SystemeProduits(RefDimension,NomSysteme,typePresta,ligne,Quantite,formule,cte1,DateModif) values (3,'FV9','MOC',39,1,null,null,now());
</v>
      </c>
      <c r="BP16" t="str">
        <f t="shared" si="5"/>
        <v xml:space="preserve">INSERT INTO SC_SystemeProduits(RefDimension,NomSysteme,typePresta,ligne,Quantite,formule,cte1,DateModif) values (4,'FV9','MOC',39,1,null,null,now());
</v>
      </c>
      <c r="BS16" t="str">
        <f t="shared" si="6"/>
        <v xml:space="preserve">INSERT INTO SC_SystemeProduits(RefDimension,NomSysteme,typePresta,ligne,Quantite,formule,cte1,DateModif) values (5,'FV9','MOC',39,1,null,null,now());
</v>
      </c>
      <c r="BV16" t="str">
        <f t="shared" si="7"/>
        <v xml:space="preserve">INSERT INTO SC_SystemeProduits(RefDimension,NomSysteme,typePresta,ligne,Quantite,formule,cte1,DateModif) values (6,'FV9','MOC',39,1,null,null,now());
</v>
      </c>
      <c r="BY16" t="str">
        <f t="shared" si="8"/>
        <v xml:space="preserve">INSERT INTO SC_SystemeProduits(RefDimension,NomSysteme,typePresta,ligne,Quantite,formule,cte1,DateModif) values (7,'FV9','MOC',39,1,null,null,now());
</v>
      </c>
      <c r="CB16" t="str">
        <f t="shared" si="9"/>
        <v xml:space="preserve">INSERT INTO SC_SystemeProduits(RefDimension,NomSysteme,typePresta,ligne,Quantite,formule,cte1,DateModif) values (8,'FV9','MOC',39,1,null,null,now());
</v>
      </c>
      <c r="CE16" t="str">
        <f t="shared" si="10"/>
        <v xml:space="preserve">INSERT INTO SC_SystemeProduits(RefDimension,NomSysteme,typePresta,ligne,Quantite,formule,cte1,DateModif) values (9,'FV9','MOC',39,1,null,null,now());
</v>
      </c>
      <c r="CH16" t="str">
        <f t="shared" si="11"/>
        <v xml:space="preserve">INSERT INTO SC_SystemeProduits(RefDimension,NomSysteme,typePresta,ligne,Quantite,formule,cte1,DateModif) values (10,'FV9','MOC',39,1,null,null,now());
</v>
      </c>
      <c r="CK16" t="str">
        <f t="shared" si="12"/>
        <v xml:space="preserve">INSERT INTO SC_SystemeProduits(RefDimension,NomSysteme,typePresta,ligne,Quantite,formule,cte1,DateModif) values (11,'FV9','MOC',39,1,null,null,now());
</v>
      </c>
      <c r="CN16" t="str">
        <f t="shared" si="13"/>
        <v xml:space="preserve">INSERT INTO SC_SystemeProduits(RefDimension,NomSysteme,typePresta,ligne,Quantite,formule,cte1,DateModif) values (12,'FV9','MOC',39,1,null,null,now());
</v>
      </c>
      <c r="CQ16" t="str">
        <f t="shared" si="14"/>
        <v xml:space="preserve">INSERT INTO SC_SystemeProduits(RefDimension,NomSysteme,typePresta,ligne,Quantite,formule,cte1,DateModif) values (13,'FV9','MOC',39,1,null,null,now());
</v>
      </c>
      <c r="CT16" t="str">
        <f t="shared" si="15"/>
        <v xml:space="preserve">INSERT INTO SC_SystemeProduits(RefDimension,NomSysteme,typePresta,ligne,Quantite,formule,cte1,DateModif) values (14,'FV9','MOC',39,1,null,null,now());
</v>
      </c>
      <c r="CW16" t="str">
        <f t="shared" si="16"/>
        <v xml:space="preserve">INSERT INTO SC_SystemeProduits(RefDimension,NomSysteme,typePresta,ligne,Quantite,formule,cte1,DateModif) values (15,'FV9','MOC',39,1,null,null,now());
</v>
      </c>
      <c r="CZ16" t="str">
        <f t="shared" si="17"/>
        <v xml:space="preserve">INSERT INTO SC_SystemeProduits(RefDimension,NomSysteme,typePresta,ligne,Quantite,formule,cte1,DateModif) values (16,'FV9','MOC',39,1,null,null,now());
</v>
      </c>
      <c r="DC16" t="str">
        <f t="shared" si="18"/>
        <v xml:space="preserve">INSERT INTO SC_SystemeProduits(RefDimension,NomSysteme,typePresta,ligne,Quantite,formule,cte1,DateModif) values (17,'FV9','MOC',39,1,null,null,now());
</v>
      </c>
      <c r="DF16" t="str">
        <f t="shared" si="19"/>
        <v xml:space="preserve">INSERT INTO SC_SystemeProduits(RefDimension,NomSysteme,typePresta,ligne,Quantite,formule,cte1,DateModif) values (18,'FV9','MOC',39,1,null,null,now());
</v>
      </c>
    </row>
    <row r="17" spans="1:110" x14ac:dyDescent="0.3">
      <c r="A17" s="12">
        <f>VLOOKUP($C17,[1]CHANTIER!$A$2:$K$291,11,0)</f>
        <v>46</v>
      </c>
      <c r="B17" t="s">
        <v>332</v>
      </c>
      <c r="C17" t="s">
        <v>175</v>
      </c>
      <c r="D17" t="s">
        <v>47</v>
      </c>
      <c r="E17">
        <v>8.1999999999999993</v>
      </c>
      <c r="F17" s="14" t="s">
        <v>882</v>
      </c>
      <c r="G17" s="14" t="s">
        <v>825</v>
      </c>
      <c r="H17">
        <v>10</v>
      </c>
      <c r="I17" s="14" t="s">
        <v>882</v>
      </c>
      <c r="J17" s="14" t="s">
        <v>825</v>
      </c>
      <c r="K17">
        <v>12</v>
      </c>
      <c r="L17" s="14" t="s">
        <v>882</v>
      </c>
      <c r="M17" s="14" t="s">
        <v>825</v>
      </c>
      <c r="N17">
        <v>13</v>
      </c>
      <c r="O17" s="14" t="s">
        <v>882</v>
      </c>
      <c r="P17" s="14" t="s">
        <v>825</v>
      </c>
      <c r="Q17">
        <v>14</v>
      </c>
      <c r="R17" s="14" t="s">
        <v>882</v>
      </c>
      <c r="S17" s="14" t="s">
        <v>825</v>
      </c>
      <c r="T17">
        <v>15</v>
      </c>
      <c r="U17" s="14" t="s">
        <v>882</v>
      </c>
      <c r="V17" s="14" t="s">
        <v>825</v>
      </c>
      <c r="W17">
        <v>16</v>
      </c>
      <c r="X17" s="14" t="s">
        <v>882</v>
      </c>
      <c r="Y17" s="14" t="s">
        <v>825</v>
      </c>
      <c r="Z17">
        <v>17</v>
      </c>
      <c r="AA17" s="14" t="s">
        <v>882</v>
      </c>
      <c r="AB17" s="14" t="s">
        <v>825</v>
      </c>
      <c r="AC17">
        <v>18</v>
      </c>
      <c r="AD17" s="14" t="s">
        <v>882</v>
      </c>
      <c r="AE17" s="14" t="s">
        <v>825</v>
      </c>
      <c r="AF17">
        <v>20</v>
      </c>
      <c r="AG17" s="14" t="s">
        <v>882</v>
      </c>
      <c r="AH17" s="14" t="s">
        <v>825</v>
      </c>
      <c r="AI17">
        <v>22</v>
      </c>
      <c r="AJ17" s="14" t="s">
        <v>882</v>
      </c>
      <c r="AK17" s="14" t="s">
        <v>825</v>
      </c>
      <c r="AL17">
        <v>23</v>
      </c>
      <c r="AM17" s="14" t="s">
        <v>882</v>
      </c>
      <c r="AN17" s="14" t="s">
        <v>825</v>
      </c>
      <c r="AO17">
        <v>22</v>
      </c>
      <c r="AP17" s="14" t="s">
        <v>882</v>
      </c>
      <c r="AQ17" s="14" t="s">
        <v>825</v>
      </c>
      <c r="AR17">
        <v>24</v>
      </c>
      <c r="AS17" s="14" t="s">
        <v>882</v>
      </c>
      <c r="AT17" s="14" t="s">
        <v>825</v>
      </c>
      <c r="AU17">
        <v>25</v>
      </c>
      <c r="AV17" s="14" t="s">
        <v>882</v>
      </c>
      <c r="AW17" s="14" t="s">
        <v>825</v>
      </c>
      <c r="AX17">
        <v>26</v>
      </c>
      <c r="AY17" s="14" t="s">
        <v>882</v>
      </c>
      <c r="AZ17" s="14" t="s">
        <v>825</v>
      </c>
      <c r="BA17">
        <v>28</v>
      </c>
      <c r="BB17" s="14" t="s">
        <v>882</v>
      </c>
      <c r="BC17" s="14" t="s">
        <v>825</v>
      </c>
      <c r="BD17">
        <v>26</v>
      </c>
      <c r="BE17" s="14" t="s">
        <v>882</v>
      </c>
      <c r="BF17" s="14" t="s">
        <v>825</v>
      </c>
      <c r="BG17" t="str">
        <f t="shared" si="2"/>
        <v xml:space="preserve">INSERT INTO SC_SystemeProduits(RefDimension,NomSysteme,typePresta,ligne,Quantite,formule,cte1,DateModif) values (1,'FV9','MOC',46,null,'1*CTE1','PERIMETRE',now());
</v>
      </c>
      <c r="BH17"/>
      <c r="BI17"/>
      <c r="BJ17" t="str">
        <f t="shared" si="3"/>
        <v xml:space="preserve">INSERT INTO SC_SystemeProduits(RefDimension,NomSysteme,typePresta,ligne,Quantite,formule,cte1,DateModif) values (2,'FV9','MOC',46,null,'1*CTE1','PERIMETRE',now());
</v>
      </c>
      <c r="BK17"/>
      <c r="BL17"/>
      <c r="BM17" t="str">
        <f t="shared" si="4"/>
        <v xml:space="preserve">INSERT INTO SC_SystemeProduits(RefDimension,NomSysteme,typePresta,ligne,Quantite,formule,cte1,DateModif) values (3,'FV9','MOC',46,null,'1*CTE1','PERIMETRE',now());
</v>
      </c>
      <c r="BP17" t="str">
        <f t="shared" si="5"/>
        <v xml:space="preserve">INSERT INTO SC_SystemeProduits(RefDimension,NomSysteme,typePresta,ligne,Quantite,formule,cte1,DateModif) values (4,'FV9','MOC',46,null,'1*CTE1','PERIMETRE',now());
</v>
      </c>
      <c r="BS17" t="str">
        <f t="shared" si="6"/>
        <v xml:space="preserve">INSERT INTO SC_SystemeProduits(RefDimension,NomSysteme,typePresta,ligne,Quantite,formule,cte1,DateModif) values (5,'FV9','MOC',46,null,'1*CTE1','PERIMETRE',now());
</v>
      </c>
      <c r="BV17" t="str">
        <f t="shared" si="7"/>
        <v xml:space="preserve">INSERT INTO SC_SystemeProduits(RefDimension,NomSysteme,typePresta,ligne,Quantite,formule,cte1,DateModif) values (6,'FV9','MOC',46,null,'1*CTE1','PERIMETRE',now());
</v>
      </c>
      <c r="BY17" t="str">
        <f t="shared" si="8"/>
        <v xml:space="preserve">INSERT INTO SC_SystemeProduits(RefDimension,NomSysteme,typePresta,ligne,Quantite,formule,cte1,DateModif) values (7,'FV9','MOC',46,null,'1*CTE1','PERIMETRE',now());
</v>
      </c>
      <c r="CB17" t="str">
        <f t="shared" si="9"/>
        <v xml:space="preserve">INSERT INTO SC_SystemeProduits(RefDimension,NomSysteme,typePresta,ligne,Quantite,formule,cte1,DateModif) values (8,'FV9','MOC',46,null,'1*CTE1','PERIMETRE',now());
</v>
      </c>
      <c r="CE17" t="str">
        <f t="shared" si="10"/>
        <v xml:space="preserve">INSERT INTO SC_SystemeProduits(RefDimension,NomSysteme,typePresta,ligne,Quantite,formule,cte1,DateModif) values (9,'FV9','MOC',46,null,'1*CTE1','PERIMETRE',now());
</v>
      </c>
      <c r="CH17" t="str">
        <f t="shared" si="11"/>
        <v xml:space="preserve">INSERT INTO SC_SystemeProduits(RefDimension,NomSysteme,typePresta,ligne,Quantite,formule,cte1,DateModif) values (10,'FV9','MOC',46,null,'1*CTE1','PERIMETRE',now());
</v>
      </c>
      <c r="CK17" t="str">
        <f t="shared" si="12"/>
        <v xml:space="preserve">INSERT INTO SC_SystemeProduits(RefDimension,NomSysteme,typePresta,ligne,Quantite,formule,cte1,DateModif) values (11,'FV9','MOC',46,null,'1*CTE1','PERIMETRE',now());
</v>
      </c>
      <c r="CN17" t="str">
        <f t="shared" si="13"/>
        <v xml:space="preserve">INSERT INTO SC_SystemeProduits(RefDimension,NomSysteme,typePresta,ligne,Quantite,formule,cte1,DateModif) values (12,'FV9','MOC',46,null,'1*CTE1','PERIMETRE',now());
</v>
      </c>
      <c r="CQ17" t="str">
        <f t="shared" si="14"/>
        <v xml:space="preserve">INSERT INTO SC_SystemeProduits(RefDimension,NomSysteme,typePresta,ligne,Quantite,formule,cte1,DateModif) values (13,'FV9','MOC',46,null,'1*CTE1','PERIMETRE',now());
</v>
      </c>
      <c r="CT17" t="str">
        <f t="shared" si="15"/>
        <v xml:space="preserve">INSERT INTO SC_SystemeProduits(RefDimension,NomSysteme,typePresta,ligne,Quantite,formule,cte1,DateModif) values (14,'FV9','MOC',46,null,'1*CTE1','PERIMETRE',now());
</v>
      </c>
      <c r="CW17" t="str">
        <f t="shared" si="16"/>
        <v xml:space="preserve">INSERT INTO SC_SystemeProduits(RefDimension,NomSysteme,typePresta,ligne,Quantite,formule,cte1,DateModif) values (15,'FV9','MOC',46,null,'1*CTE1','PERIMETRE',now());
</v>
      </c>
      <c r="CZ17" t="str">
        <f t="shared" si="17"/>
        <v xml:space="preserve">INSERT INTO SC_SystemeProduits(RefDimension,NomSysteme,typePresta,ligne,Quantite,formule,cte1,DateModif) values (16,'FV9','MOC',46,null,'1*CTE1','PERIMETRE',now());
</v>
      </c>
      <c r="DC17" t="str">
        <f t="shared" si="18"/>
        <v xml:space="preserve">INSERT INTO SC_SystemeProduits(RefDimension,NomSysteme,typePresta,ligne,Quantite,formule,cte1,DateModif) values (17,'FV9','MOC',46,null,'1*CTE1','PERIMETRE',now());
</v>
      </c>
      <c r="DF17" t="str">
        <f t="shared" si="19"/>
        <v xml:space="preserve">INSERT INTO SC_SystemeProduits(RefDimension,NomSysteme,typePresta,ligne,Quantite,formule,cte1,DateModif) values (18,'FV9','MOC',46,null,'1*CTE1','PERIMETRE',now());
</v>
      </c>
    </row>
    <row r="18" spans="1:110" x14ac:dyDescent="0.3">
      <c r="A18" s="12">
        <f>VLOOKUP($C18,[1]CHANTIER!$A$2:$K$291,11,0)</f>
        <v>64</v>
      </c>
      <c r="B18" t="s">
        <v>332</v>
      </c>
      <c r="C18" t="s">
        <v>209</v>
      </c>
      <c r="D18" t="s">
        <v>47</v>
      </c>
      <c r="E18">
        <v>8.5</v>
      </c>
      <c r="F18" s="14" t="s">
        <v>858</v>
      </c>
      <c r="G18" s="14" t="s">
        <v>825</v>
      </c>
      <c r="H18">
        <v>10.3</v>
      </c>
      <c r="I18" s="14" t="s">
        <v>858</v>
      </c>
      <c r="J18" s="14" t="s">
        <v>825</v>
      </c>
      <c r="K18">
        <v>12.3</v>
      </c>
      <c r="L18" s="14" t="s">
        <v>858</v>
      </c>
      <c r="M18" s="14" t="s">
        <v>825</v>
      </c>
      <c r="N18">
        <v>13.3</v>
      </c>
      <c r="O18" s="14" t="s">
        <v>858</v>
      </c>
      <c r="P18" s="14" t="s">
        <v>825</v>
      </c>
      <c r="Q18">
        <v>14.3</v>
      </c>
      <c r="R18" s="14" t="s">
        <v>858</v>
      </c>
      <c r="S18" s="14" t="s">
        <v>825</v>
      </c>
      <c r="T18">
        <v>15.3</v>
      </c>
      <c r="U18" s="14" t="s">
        <v>858</v>
      </c>
      <c r="V18" s="14" t="s">
        <v>825</v>
      </c>
      <c r="W18">
        <v>16.3</v>
      </c>
      <c r="X18" s="14" t="s">
        <v>858</v>
      </c>
      <c r="Y18" s="14" t="s">
        <v>825</v>
      </c>
      <c r="Z18">
        <v>17.3</v>
      </c>
      <c r="AA18" s="14" t="s">
        <v>858</v>
      </c>
      <c r="AB18" s="14" t="s">
        <v>825</v>
      </c>
      <c r="AC18">
        <v>18.3</v>
      </c>
      <c r="AD18" s="14" t="s">
        <v>858</v>
      </c>
      <c r="AE18" s="14" t="s">
        <v>825</v>
      </c>
      <c r="AF18">
        <v>20.3</v>
      </c>
      <c r="AG18" s="14" t="s">
        <v>858</v>
      </c>
      <c r="AH18" s="14" t="s">
        <v>825</v>
      </c>
      <c r="AI18">
        <v>22.3</v>
      </c>
      <c r="AJ18" s="14" t="s">
        <v>858</v>
      </c>
      <c r="AK18" s="14" t="s">
        <v>825</v>
      </c>
      <c r="AL18">
        <v>23.3</v>
      </c>
      <c r="AM18" s="14" t="s">
        <v>858</v>
      </c>
      <c r="AN18" s="14" t="s">
        <v>825</v>
      </c>
      <c r="AO18">
        <v>22.3</v>
      </c>
      <c r="AP18" s="14" t="s">
        <v>858</v>
      </c>
      <c r="AQ18" s="14" t="s">
        <v>825</v>
      </c>
      <c r="AR18">
        <v>24.3</v>
      </c>
      <c r="AS18" s="14" t="s">
        <v>858</v>
      </c>
      <c r="AT18" s="14" t="s">
        <v>825</v>
      </c>
      <c r="AU18">
        <v>25.3</v>
      </c>
      <c r="AV18" s="14" t="s">
        <v>858</v>
      </c>
      <c r="AW18" s="14" t="s">
        <v>825</v>
      </c>
      <c r="AX18">
        <v>26.3</v>
      </c>
      <c r="AY18" s="14" t="s">
        <v>858</v>
      </c>
      <c r="AZ18" s="14" t="s">
        <v>825</v>
      </c>
      <c r="BA18">
        <v>28.3</v>
      </c>
      <c r="BB18" s="14" t="s">
        <v>858</v>
      </c>
      <c r="BC18" s="14" t="s">
        <v>825</v>
      </c>
      <c r="BD18">
        <v>26.3</v>
      </c>
      <c r="BE18" s="14" t="s">
        <v>858</v>
      </c>
      <c r="BF18" s="14" t="s">
        <v>825</v>
      </c>
      <c r="BG18" t="str">
        <f t="shared" si="2"/>
        <v xml:space="preserve">INSERT INTO SC_SystemeProduits(RefDimension,NomSysteme,typePresta,ligne,Quantite,formule,cte1,DateModif) values (1,'FV9','MOC',64,null,'CTE1+0.3','PERIMETRE',now());
</v>
      </c>
      <c r="BH18"/>
      <c r="BI18"/>
      <c r="BJ18" t="str">
        <f t="shared" si="3"/>
        <v xml:space="preserve">INSERT INTO SC_SystemeProduits(RefDimension,NomSysteme,typePresta,ligne,Quantite,formule,cte1,DateModif) values (2,'FV9','MOC',64,null,'CTE1+0.3','PERIMETRE',now());
</v>
      </c>
      <c r="BK18"/>
      <c r="BL18"/>
      <c r="BM18" t="str">
        <f t="shared" si="4"/>
        <v xml:space="preserve">INSERT INTO SC_SystemeProduits(RefDimension,NomSysteme,typePresta,ligne,Quantite,formule,cte1,DateModif) values (3,'FV9','MOC',64,null,'CTE1+0.3','PERIMETRE',now());
</v>
      </c>
      <c r="BP18" t="str">
        <f t="shared" si="5"/>
        <v xml:space="preserve">INSERT INTO SC_SystemeProduits(RefDimension,NomSysteme,typePresta,ligne,Quantite,formule,cte1,DateModif) values (4,'FV9','MOC',64,null,'CTE1+0.3','PERIMETRE',now());
</v>
      </c>
      <c r="BS18" t="str">
        <f t="shared" si="6"/>
        <v xml:space="preserve">INSERT INTO SC_SystemeProduits(RefDimension,NomSysteme,typePresta,ligne,Quantite,formule,cte1,DateModif) values (5,'FV9','MOC',64,null,'CTE1+0.3','PERIMETRE',now());
</v>
      </c>
      <c r="BV18" t="str">
        <f t="shared" si="7"/>
        <v xml:space="preserve">INSERT INTO SC_SystemeProduits(RefDimension,NomSysteme,typePresta,ligne,Quantite,formule,cte1,DateModif) values (6,'FV9','MOC',64,null,'CTE1+0.3','PERIMETRE',now());
</v>
      </c>
      <c r="BY18" t="str">
        <f t="shared" si="8"/>
        <v xml:space="preserve">INSERT INTO SC_SystemeProduits(RefDimension,NomSysteme,typePresta,ligne,Quantite,formule,cte1,DateModif) values (7,'FV9','MOC',64,null,'CTE1+0.3','PERIMETRE',now());
</v>
      </c>
      <c r="CB18" t="str">
        <f t="shared" si="9"/>
        <v xml:space="preserve">INSERT INTO SC_SystemeProduits(RefDimension,NomSysteme,typePresta,ligne,Quantite,formule,cte1,DateModif) values (8,'FV9','MOC',64,null,'CTE1+0.3','PERIMETRE',now());
</v>
      </c>
      <c r="CE18" t="str">
        <f t="shared" si="10"/>
        <v xml:space="preserve">INSERT INTO SC_SystemeProduits(RefDimension,NomSysteme,typePresta,ligne,Quantite,formule,cte1,DateModif) values (9,'FV9','MOC',64,null,'CTE1+0.3','PERIMETRE',now());
</v>
      </c>
      <c r="CH18" t="str">
        <f t="shared" si="11"/>
        <v xml:space="preserve">INSERT INTO SC_SystemeProduits(RefDimension,NomSysteme,typePresta,ligne,Quantite,formule,cte1,DateModif) values (10,'FV9','MOC',64,null,'CTE1+0.3','PERIMETRE',now());
</v>
      </c>
      <c r="CK18" t="str">
        <f t="shared" si="12"/>
        <v xml:space="preserve">INSERT INTO SC_SystemeProduits(RefDimension,NomSysteme,typePresta,ligne,Quantite,formule,cte1,DateModif) values (11,'FV9','MOC',64,null,'CTE1+0.3','PERIMETRE',now());
</v>
      </c>
      <c r="CN18" t="str">
        <f t="shared" si="13"/>
        <v xml:space="preserve">INSERT INTO SC_SystemeProduits(RefDimension,NomSysteme,typePresta,ligne,Quantite,formule,cte1,DateModif) values (12,'FV9','MOC',64,null,'CTE1+0.3','PERIMETRE',now());
</v>
      </c>
      <c r="CQ18" t="str">
        <f t="shared" si="14"/>
        <v xml:space="preserve">INSERT INTO SC_SystemeProduits(RefDimension,NomSysteme,typePresta,ligne,Quantite,formule,cte1,DateModif) values (13,'FV9','MOC',64,null,'CTE1+0.3','PERIMETRE',now());
</v>
      </c>
      <c r="CT18" t="str">
        <f t="shared" si="15"/>
        <v xml:space="preserve">INSERT INTO SC_SystemeProduits(RefDimension,NomSysteme,typePresta,ligne,Quantite,formule,cte1,DateModif) values (14,'FV9','MOC',64,null,'CTE1+0.3','PERIMETRE',now());
</v>
      </c>
      <c r="CW18" t="str">
        <f t="shared" si="16"/>
        <v xml:space="preserve">INSERT INTO SC_SystemeProduits(RefDimension,NomSysteme,typePresta,ligne,Quantite,formule,cte1,DateModif) values (15,'FV9','MOC',64,null,'CTE1+0.3','PERIMETRE',now());
</v>
      </c>
      <c r="CZ18" t="str">
        <f t="shared" si="17"/>
        <v xml:space="preserve">INSERT INTO SC_SystemeProduits(RefDimension,NomSysteme,typePresta,ligne,Quantite,formule,cte1,DateModif) values (16,'FV9','MOC',64,null,'CTE1+0.3','PERIMETRE',now());
</v>
      </c>
      <c r="DC18" t="str">
        <f t="shared" si="18"/>
        <v xml:space="preserve">INSERT INTO SC_SystemeProduits(RefDimension,NomSysteme,typePresta,ligne,Quantite,formule,cte1,DateModif) values (17,'FV9','MOC',64,null,'CTE1+0.3','PERIMETRE',now());
</v>
      </c>
      <c r="DF18" t="str">
        <f t="shared" si="19"/>
        <v xml:space="preserve">INSERT INTO SC_SystemeProduits(RefDimension,NomSysteme,typePresta,ligne,Quantite,formule,cte1,DateModif) values (18,'FV9','MOC',64,null,'CTE1+0.3','PERIMETRE',now());
</v>
      </c>
    </row>
    <row r="19" spans="1:110" x14ac:dyDescent="0.3">
      <c r="BG19" t="str">
        <f t="shared" si="2"/>
        <v/>
      </c>
      <c r="BH19"/>
      <c r="BI19"/>
      <c r="BJ19" t="str">
        <f t="shared" si="3"/>
        <v/>
      </c>
      <c r="BK19"/>
      <c r="BL19"/>
      <c r="BM19" t="str">
        <f t="shared" si="4"/>
        <v/>
      </c>
      <c r="BP19" t="str">
        <f t="shared" si="5"/>
        <v/>
      </c>
      <c r="BS19" t="str">
        <f t="shared" si="6"/>
        <v/>
      </c>
      <c r="BV19" t="str">
        <f t="shared" si="7"/>
        <v/>
      </c>
      <c r="BY19" t="str">
        <f t="shared" si="8"/>
        <v/>
      </c>
      <c r="CB19" t="str">
        <f t="shared" si="9"/>
        <v/>
      </c>
      <c r="CE19" t="str">
        <f t="shared" si="10"/>
        <v/>
      </c>
      <c r="CH19" t="str">
        <f t="shared" si="11"/>
        <v/>
      </c>
      <c r="CK19" t="str">
        <f t="shared" si="12"/>
        <v/>
      </c>
      <c r="CN19" t="str">
        <f t="shared" si="13"/>
        <v/>
      </c>
      <c r="CQ19" t="str">
        <f t="shared" si="14"/>
        <v/>
      </c>
      <c r="CT19" t="str">
        <f t="shared" si="15"/>
        <v/>
      </c>
      <c r="CW19" t="str">
        <f t="shared" si="16"/>
        <v/>
      </c>
      <c r="CZ19" t="str">
        <f t="shared" si="17"/>
        <v/>
      </c>
      <c r="DC19" t="str">
        <f t="shared" si="18"/>
        <v/>
      </c>
      <c r="DF19" t="str">
        <f t="shared" si="19"/>
        <v/>
      </c>
    </row>
    <row r="20" spans="1:110" x14ac:dyDescent="0.3">
      <c r="A20" s="12">
        <f>VLOOKUP($C20,[1]MINIPELLE!$A$2:$K$291,11,0)</f>
        <v>9</v>
      </c>
      <c r="B20" t="s">
        <v>333</v>
      </c>
      <c r="C20" t="s">
        <v>247</v>
      </c>
      <c r="D20" t="s">
        <v>47</v>
      </c>
      <c r="E20">
        <v>8.1999999999999993</v>
      </c>
      <c r="F20" s="14" t="s">
        <v>882</v>
      </c>
      <c r="G20" s="14" t="s">
        <v>825</v>
      </c>
      <c r="H20">
        <v>10</v>
      </c>
      <c r="I20" s="14" t="s">
        <v>882</v>
      </c>
      <c r="J20" s="14" t="s">
        <v>825</v>
      </c>
      <c r="K20">
        <v>12</v>
      </c>
      <c r="L20" s="14" t="s">
        <v>882</v>
      </c>
      <c r="M20" s="14" t="s">
        <v>825</v>
      </c>
      <c r="N20">
        <v>13</v>
      </c>
      <c r="O20" s="14" t="s">
        <v>882</v>
      </c>
      <c r="P20" s="14" t="s">
        <v>825</v>
      </c>
      <c r="Q20">
        <v>14</v>
      </c>
      <c r="R20" s="14" t="s">
        <v>882</v>
      </c>
      <c r="S20" s="14" t="s">
        <v>825</v>
      </c>
      <c r="T20">
        <v>15</v>
      </c>
      <c r="U20" s="14" t="s">
        <v>882</v>
      </c>
      <c r="V20" s="14" t="s">
        <v>825</v>
      </c>
      <c r="W20">
        <v>16</v>
      </c>
      <c r="X20" s="14" t="s">
        <v>882</v>
      </c>
      <c r="Y20" s="14" t="s">
        <v>825</v>
      </c>
      <c r="Z20">
        <v>17</v>
      </c>
      <c r="AA20" s="14" t="s">
        <v>882</v>
      </c>
      <c r="AB20" s="14" t="s">
        <v>825</v>
      </c>
      <c r="AC20">
        <v>18</v>
      </c>
      <c r="AD20" s="14" t="s">
        <v>882</v>
      </c>
      <c r="AE20" s="14" t="s">
        <v>825</v>
      </c>
      <c r="AF20">
        <v>20</v>
      </c>
      <c r="AG20" s="14" t="s">
        <v>882</v>
      </c>
      <c r="AH20" s="14" t="s">
        <v>825</v>
      </c>
      <c r="AI20">
        <v>22</v>
      </c>
      <c r="AJ20" s="14" t="s">
        <v>882</v>
      </c>
      <c r="AK20" s="14" t="s">
        <v>825</v>
      </c>
      <c r="AL20">
        <v>23</v>
      </c>
      <c r="AM20" s="14" t="s">
        <v>882</v>
      </c>
      <c r="AN20" s="14" t="s">
        <v>825</v>
      </c>
      <c r="AO20">
        <v>22</v>
      </c>
      <c r="AP20" s="14" t="s">
        <v>882</v>
      </c>
      <c r="AQ20" s="14" t="s">
        <v>825</v>
      </c>
      <c r="AR20">
        <v>24</v>
      </c>
      <c r="AS20" s="14" t="s">
        <v>882</v>
      </c>
      <c r="AT20" s="14" t="s">
        <v>825</v>
      </c>
      <c r="AU20">
        <v>25</v>
      </c>
      <c r="AV20" s="14" t="s">
        <v>882</v>
      </c>
      <c r="AW20" s="14" t="s">
        <v>825</v>
      </c>
      <c r="AX20">
        <v>26</v>
      </c>
      <c r="AY20" s="14" t="s">
        <v>882</v>
      </c>
      <c r="AZ20" s="14" t="s">
        <v>825</v>
      </c>
      <c r="BA20">
        <v>28</v>
      </c>
      <c r="BB20" s="14" t="s">
        <v>882</v>
      </c>
      <c r="BC20" s="14" t="s">
        <v>825</v>
      </c>
      <c r="BD20">
        <v>26</v>
      </c>
      <c r="BE20" s="14" t="s">
        <v>882</v>
      </c>
      <c r="BF20" s="14" t="s">
        <v>825</v>
      </c>
      <c r="BG20" t="str">
        <f t="shared" si="2"/>
        <v xml:space="preserve">INSERT INTO SC_SystemeProduits(RefDimension,NomSysteme,typePresta,ligne,Quantite,formule,cte1,DateModif) values (1,'FV9','MP',9,null,'1*CTE1','PERIMETRE',now());
</v>
      </c>
      <c r="BH20"/>
      <c r="BI20"/>
      <c r="BJ20" t="str">
        <f t="shared" si="3"/>
        <v xml:space="preserve">INSERT INTO SC_SystemeProduits(RefDimension,NomSysteme,typePresta,ligne,Quantite,formule,cte1,DateModif) values (2,'FV9','MP',9,null,'1*CTE1','PERIMETRE',now());
</v>
      </c>
      <c r="BK20"/>
      <c r="BL20"/>
      <c r="BM20" t="str">
        <f t="shared" si="4"/>
        <v xml:space="preserve">INSERT INTO SC_SystemeProduits(RefDimension,NomSysteme,typePresta,ligne,Quantite,formule,cte1,DateModif) values (3,'FV9','MP',9,null,'1*CTE1','PERIMETRE',now());
</v>
      </c>
      <c r="BP20" t="str">
        <f t="shared" si="5"/>
        <v xml:space="preserve">INSERT INTO SC_SystemeProduits(RefDimension,NomSysteme,typePresta,ligne,Quantite,formule,cte1,DateModif) values (4,'FV9','MP',9,null,'1*CTE1','PERIMETRE',now());
</v>
      </c>
      <c r="BS20" t="str">
        <f t="shared" si="6"/>
        <v xml:space="preserve">INSERT INTO SC_SystemeProduits(RefDimension,NomSysteme,typePresta,ligne,Quantite,formule,cte1,DateModif) values (5,'FV9','MP',9,null,'1*CTE1','PERIMETRE',now());
</v>
      </c>
      <c r="BV20" t="str">
        <f t="shared" si="7"/>
        <v xml:space="preserve">INSERT INTO SC_SystemeProduits(RefDimension,NomSysteme,typePresta,ligne,Quantite,formule,cte1,DateModif) values (6,'FV9','MP',9,null,'1*CTE1','PERIMETRE',now());
</v>
      </c>
      <c r="BY20" t="str">
        <f t="shared" si="8"/>
        <v xml:space="preserve">INSERT INTO SC_SystemeProduits(RefDimension,NomSysteme,typePresta,ligne,Quantite,formule,cte1,DateModif) values (7,'FV9','MP',9,null,'1*CTE1','PERIMETRE',now());
</v>
      </c>
      <c r="CB20" t="str">
        <f t="shared" si="9"/>
        <v xml:space="preserve">INSERT INTO SC_SystemeProduits(RefDimension,NomSysteme,typePresta,ligne,Quantite,formule,cte1,DateModif) values (8,'FV9','MP',9,null,'1*CTE1','PERIMETRE',now());
</v>
      </c>
      <c r="CE20" t="str">
        <f t="shared" si="10"/>
        <v xml:space="preserve">INSERT INTO SC_SystemeProduits(RefDimension,NomSysteme,typePresta,ligne,Quantite,formule,cte1,DateModif) values (9,'FV9','MP',9,null,'1*CTE1','PERIMETRE',now());
</v>
      </c>
      <c r="CH20" t="str">
        <f t="shared" si="11"/>
        <v xml:space="preserve">INSERT INTO SC_SystemeProduits(RefDimension,NomSysteme,typePresta,ligne,Quantite,formule,cte1,DateModif) values (10,'FV9','MP',9,null,'1*CTE1','PERIMETRE',now());
</v>
      </c>
      <c r="CK20" t="str">
        <f t="shared" si="12"/>
        <v xml:space="preserve">INSERT INTO SC_SystemeProduits(RefDimension,NomSysteme,typePresta,ligne,Quantite,formule,cte1,DateModif) values (11,'FV9','MP',9,null,'1*CTE1','PERIMETRE',now());
</v>
      </c>
      <c r="CN20" t="str">
        <f t="shared" si="13"/>
        <v xml:space="preserve">INSERT INTO SC_SystemeProduits(RefDimension,NomSysteme,typePresta,ligne,Quantite,formule,cte1,DateModif) values (12,'FV9','MP',9,null,'1*CTE1','PERIMETRE',now());
</v>
      </c>
      <c r="CQ20" t="str">
        <f t="shared" si="14"/>
        <v xml:space="preserve">INSERT INTO SC_SystemeProduits(RefDimension,NomSysteme,typePresta,ligne,Quantite,formule,cte1,DateModif) values (13,'FV9','MP',9,null,'1*CTE1','PERIMETRE',now());
</v>
      </c>
      <c r="CT20" t="str">
        <f t="shared" si="15"/>
        <v xml:space="preserve">INSERT INTO SC_SystemeProduits(RefDimension,NomSysteme,typePresta,ligne,Quantite,formule,cte1,DateModif) values (14,'FV9','MP',9,null,'1*CTE1','PERIMETRE',now());
</v>
      </c>
      <c r="CW20" t="str">
        <f t="shared" si="16"/>
        <v xml:space="preserve">INSERT INTO SC_SystemeProduits(RefDimension,NomSysteme,typePresta,ligne,Quantite,formule,cte1,DateModif) values (15,'FV9','MP',9,null,'1*CTE1','PERIMETRE',now());
</v>
      </c>
      <c r="CZ20" t="str">
        <f t="shared" si="17"/>
        <v xml:space="preserve">INSERT INTO SC_SystemeProduits(RefDimension,NomSysteme,typePresta,ligne,Quantite,formule,cte1,DateModif) values (16,'FV9','MP',9,null,'1*CTE1','PERIMETRE',now());
</v>
      </c>
      <c r="DC20" t="str">
        <f t="shared" si="18"/>
        <v xml:space="preserve">INSERT INTO SC_SystemeProduits(RefDimension,NomSysteme,typePresta,ligne,Quantite,formule,cte1,DateModif) values (17,'FV9','MP',9,null,'1*CTE1','PERIMETRE',now());
</v>
      </c>
      <c r="DF20" t="str">
        <f t="shared" si="19"/>
        <v xml:space="preserve">INSERT INTO SC_SystemeProduits(RefDimension,NomSysteme,typePresta,ligne,Quantite,formule,cte1,DateModif) values (18,'FV9','MP',9,null,'1*CTE1','PERIMETRE',now());
</v>
      </c>
    </row>
    <row r="21" spans="1:110" x14ac:dyDescent="0.3">
      <c r="A21" s="12">
        <f>VLOOKUP($C21,[1]MINIPELLE!$A$2:$K$291,11,0)</f>
        <v>13</v>
      </c>
      <c r="B21" t="s">
        <v>333</v>
      </c>
      <c r="C21" t="s">
        <v>182</v>
      </c>
      <c r="D21" t="s">
        <v>183</v>
      </c>
      <c r="E21">
        <v>4.4000000000000004</v>
      </c>
      <c r="H21">
        <v>6.6000000000000005</v>
      </c>
      <c r="K21">
        <v>8.8000000000000007</v>
      </c>
      <c r="N21">
        <v>11</v>
      </c>
      <c r="Q21">
        <v>13.200000000000001</v>
      </c>
      <c r="T21">
        <v>15.400000000000002</v>
      </c>
      <c r="W21">
        <v>17.600000000000001</v>
      </c>
      <c r="Z21">
        <v>19.8</v>
      </c>
      <c r="AC21">
        <v>22</v>
      </c>
      <c r="AF21">
        <v>26.400000000000002</v>
      </c>
      <c r="AI21">
        <v>26.400000000000002</v>
      </c>
      <c r="AL21">
        <v>30.800000000000004</v>
      </c>
      <c r="AO21">
        <v>30.800000000000004</v>
      </c>
      <c r="AR21">
        <v>35.200000000000003</v>
      </c>
      <c r="AU21">
        <v>39.6</v>
      </c>
      <c r="AX21">
        <v>39.6</v>
      </c>
      <c r="BA21">
        <v>44</v>
      </c>
      <c r="BD21">
        <v>44</v>
      </c>
      <c r="BG21" t="str">
        <f t="shared" si="2"/>
        <v xml:space="preserve">INSERT INTO SC_SystemeProduits(RefDimension,NomSysteme,typePresta,ligne,Quantite,formule,cte1,DateModif) values (1,'FV9','MP',13,4.4,null,null,now());
</v>
      </c>
      <c r="BH21"/>
      <c r="BI21"/>
      <c r="BJ21" t="str">
        <f t="shared" si="3"/>
        <v xml:space="preserve">INSERT INTO SC_SystemeProduits(RefDimension,NomSysteme,typePresta,ligne,Quantite,formule,cte1,DateModif) values (2,'FV9','MP',13,6.6,null,null,now());
</v>
      </c>
      <c r="BK21"/>
      <c r="BL21"/>
      <c r="BM21" t="str">
        <f t="shared" si="4"/>
        <v xml:space="preserve">INSERT INTO SC_SystemeProduits(RefDimension,NomSysteme,typePresta,ligne,Quantite,formule,cte1,DateModif) values (3,'FV9','MP',13,8.8,null,null,now());
</v>
      </c>
      <c r="BP21" t="str">
        <f t="shared" si="5"/>
        <v xml:space="preserve">INSERT INTO SC_SystemeProduits(RefDimension,NomSysteme,typePresta,ligne,Quantite,formule,cte1,DateModif) values (4,'FV9','MP',13,11,null,null,now());
</v>
      </c>
      <c r="BS21" t="str">
        <f t="shared" si="6"/>
        <v xml:space="preserve">INSERT INTO SC_SystemeProduits(RefDimension,NomSysteme,typePresta,ligne,Quantite,formule,cte1,DateModif) values (5,'FV9','MP',13,13.2,null,null,now());
</v>
      </c>
      <c r="BV21" t="str">
        <f t="shared" si="7"/>
        <v xml:space="preserve">INSERT INTO SC_SystemeProduits(RefDimension,NomSysteme,typePresta,ligne,Quantite,formule,cte1,DateModif) values (6,'FV9','MP',13,15.4,null,null,now());
</v>
      </c>
      <c r="BY21" t="str">
        <f t="shared" si="8"/>
        <v xml:space="preserve">INSERT INTO SC_SystemeProduits(RefDimension,NomSysteme,typePresta,ligne,Quantite,formule,cte1,DateModif) values (7,'FV9','MP',13,17.6,null,null,now());
</v>
      </c>
      <c r="CB21" t="str">
        <f t="shared" si="9"/>
        <v xml:space="preserve">INSERT INTO SC_SystemeProduits(RefDimension,NomSysteme,typePresta,ligne,Quantite,formule,cte1,DateModif) values (8,'FV9','MP',13,19.8,null,null,now());
</v>
      </c>
      <c r="CE21" t="str">
        <f t="shared" si="10"/>
        <v xml:space="preserve">INSERT INTO SC_SystemeProduits(RefDimension,NomSysteme,typePresta,ligne,Quantite,formule,cte1,DateModif) values (9,'FV9','MP',13,22,null,null,now());
</v>
      </c>
      <c r="CH21" t="str">
        <f t="shared" si="11"/>
        <v xml:space="preserve">INSERT INTO SC_SystemeProduits(RefDimension,NomSysteme,typePresta,ligne,Quantite,formule,cte1,DateModif) values (10,'FV9','MP',13,26.4,null,null,now());
</v>
      </c>
      <c r="CK21" t="str">
        <f t="shared" si="12"/>
        <v xml:space="preserve">INSERT INTO SC_SystemeProduits(RefDimension,NomSysteme,typePresta,ligne,Quantite,formule,cte1,DateModif) values (11,'FV9','MP',13,26.4,null,null,now());
</v>
      </c>
      <c r="CN21" t="str">
        <f t="shared" si="13"/>
        <v xml:space="preserve">INSERT INTO SC_SystemeProduits(RefDimension,NomSysteme,typePresta,ligne,Quantite,formule,cte1,DateModif) values (12,'FV9','MP',13,30.8,null,null,now());
</v>
      </c>
      <c r="CQ21" t="str">
        <f t="shared" si="14"/>
        <v xml:space="preserve">INSERT INTO SC_SystemeProduits(RefDimension,NomSysteme,typePresta,ligne,Quantite,formule,cte1,DateModif) values (13,'FV9','MP',13,30.8,null,null,now());
</v>
      </c>
      <c r="CT21" t="str">
        <f t="shared" si="15"/>
        <v xml:space="preserve">INSERT INTO SC_SystemeProduits(RefDimension,NomSysteme,typePresta,ligne,Quantite,formule,cte1,DateModif) values (14,'FV9','MP',13,35.2,null,null,now());
</v>
      </c>
      <c r="CW21" t="str">
        <f t="shared" si="16"/>
        <v xml:space="preserve">INSERT INTO SC_SystemeProduits(RefDimension,NomSysteme,typePresta,ligne,Quantite,formule,cte1,DateModif) values (15,'FV9','MP',13,39.6,null,null,now());
</v>
      </c>
      <c r="CZ21" t="str">
        <f t="shared" si="17"/>
        <v xml:space="preserve">INSERT INTO SC_SystemeProduits(RefDimension,NomSysteme,typePresta,ligne,Quantite,formule,cte1,DateModif) values (16,'FV9','MP',13,39.6,null,null,now());
</v>
      </c>
      <c r="DC21" t="str">
        <f t="shared" si="18"/>
        <v xml:space="preserve">INSERT INTO SC_SystemeProduits(RefDimension,NomSysteme,typePresta,ligne,Quantite,formule,cte1,DateModif) values (17,'FV9','MP',13,44,null,null,now());
</v>
      </c>
      <c r="DF21" t="str">
        <f t="shared" si="19"/>
        <v xml:space="preserve">INSERT INTO SC_SystemeProduits(RefDimension,NomSysteme,typePresta,ligne,Quantite,formule,cte1,DateModif) values (18,'FV9','MP',13,44,null,null,now());
</v>
      </c>
    </row>
    <row r="22" spans="1:110" x14ac:dyDescent="0.3">
      <c r="BH22"/>
      <c r="BI22"/>
      <c r="BK22"/>
      <c r="BL22"/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N46"/>
  <sheetViews>
    <sheetView topLeftCell="A13" workbookViewId="0">
      <selection activeCell="H4" sqref="H4"/>
    </sheetView>
  </sheetViews>
  <sheetFormatPr baseColWidth="10" defaultRowHeight="14.4" x14ac:dyDescent="0.3"/>
  <cols>
    <col min="2" max="2" width="25.6640625" customWidth="1"/>
    <col min="3" max="3" width="28" customWidth="1"/>
    <col min="5" max="22" width="5.5546875" customWidth="1"/>
    <col min="23" max="40" width="5.5546875" style="14" customWidth="1"/>
  </cols>
  <sheetData>
    <row r="1" spans="2:40" x14ac:dyDescent="0.3">
      <c r="D1" t="s">
        <v>330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 s="14" t="str">
        <f>CONCATENATE("INSERT INTO SC_Constantes(RefDimension,Nom,Valeur,DateModif) values (#DIM#,'#NOM#',#Q#,now());",CHAR(10))</f>
        <v xml:space="preserve">INSERT INTO SC_Constantes(RefDimension,Nom,Valeur,DateModif) values (#DIM#,'#NOM#',#Q#,now());
</v>
      </c>
    </row>
    <row r="2" spans="2:40" x14ac:dyDescent="0.3">
      <c r="C2" t="s">
        <v>276</v>
      </c>
      <c r="D2" t="s">
        <v>784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 t="s">
        <v>320</v>
      </c>
      <c r="O2" t="s">
        <v>321</v>
      </c>
      <c r="P2" t="s">
        <v>322</v>
      </c>
      <c r="Q2" t="s">
        <v>323</v>
      </c>
      <c r="R2">
        <v>16</v>
      </c>
      <c r="S2" t="s">
        <v>324</v>
      </c>
      <c r="T2" t="s">
        <v>325</v>
      </c>
      <c r="U2" t="s">
        <v>326</v>
      </c>
      <c r="V2" t="s">
        <v>327</v>
      </c>
      <c r="W2" s="14">
        <v>2</v>
      </c>
      <c r="X2" s="14">
        <v>3</v>
      </c>
      <c r="Y2" s="14">
        <v>4</v>
      </c>
      <c r="Z2" s="14">
        <v>5</v>
      </c>
      <c r="AA2" s="14">
        <v>6</v>
      </c>
      <c r="AB2" s="14">
        <v>7</v>
      </c>
      <c r="AC2" s="14">
        <v>8</v>
      </c>
      <c r="AD2" s="14">
        <v>9</v>
      </c>
      <c r="AE2" s="14">
        <v>10</v>
      </c>
      <c r="AF2" s="14" t="s">
        <v>320</v>
      </c>
      <c r="AG2" s="14" t="s">
        <v>321</v>
      </c>
      <c r="AH2" s="14" t="s">
        <v>322</v>
      </c>
      <c r="AI2" s="14" t="s">
        <v>323</v>
      </c>
      <c r="AJ2" s="14">
        <v>16</v>
      </c>
      <c r="AK2" s="14" t="s">
        <v>324</v>
      </c>
      <c r="AL2" s="14" t="s">
        <v>325</v>
      </c>
      <c r="AM2" s="14" t="s">
        <v>326</v>
      </c>
      <c r="AN2" s="14" t="s">
        <v>327</v>
      </c>
    </row>
    <row r="4" spans="2:40" x14ac:dyDescent="0.3">
      <c r="B4" t="s">
        <v>842</v>
      </c>
      <c r="C4" t="s">
        <v>785</v>
      </c>
      <c r="D4" t="s">
        <v>120</v>
      </c>
      <c r="E4">
        <v>4</v>
      </c>
      <c r="F4">
        <v>6</v>
      </c>
      <c r="G4">
        <v>8</v>
      </c>
      <c r="H4">
        <v>10</v>
      </c>
      <c r="I4">
        <v>12</v>
      </c>
      <c r="J4">
        <v>14</v>
      </c>
      <c r="K4">
        <v>16</v>
      </c>
      <c r="L4">
        <v>18</v>
      </c>
      <c r="M4">
        <v>20</v>
      </c>
      <c r="N4">
        <v>24</v>
      </c>
      <c r="O4">
        <v>24</v>
      </c>
      <c r="P4">
        <v>28</v>
      </c>
      <c r="Q4">
        <v>28</v>
      </c>
      <c r="R4">
        <v>32</v>
      </c>
      <c r="S4">
        <v>36</v>
      </c>
      <c r="T4">
        <v>36</v>
      </c>
      <c r="U4">
        <v>40</v>
      </c>
      <c r="V4">
        <v>40</v>
      </c>
      <c r="W4" s="14" t="str">
        <f>IF(E4="","",SUBSTITUTE(SUBSTITUTE(SUBSTITUTE($W$1,"#DIM#",E$1),"#NOM#",$B4),"#Q#",SUBSTITUTE(E4,",",".")))</f>
        <v xml:space="preserve">INSERT INTO SC_Constantes(RefDimension,Nom,Valeur,DateModif) values (1,'SURFACE_FV',4,now());
</v>
      </c>
      <c r="X4" s="14" t="str">
        <f t="shared" ref="X4:AN4" si="0">IF(F4="","",SUBSTITUTE(SUBSTITUTE(SUBSTITUTE($W$1,"#DIM#",F$1),"#NOM#",$B4),"#Q#",SUBSTITUTE(F4,",",".")))</f>
        <v xml:space="preserve">INSERT INTO SC_Constantes(RefDimension,Nom,Valeur,DateModif) values (2,'SURFACE_FV',6,now());
</v>
      </c>
      <c r="Y4" s="14" t="str">
        <f t="shared" si="0"/>
        <v xml:space="preserve">INSERT INTO SC_Constantes(RefDimension,Nom,Valeur,DateModif) values (3,'SURFACE_FV',8,now());
</v>
      </c>
      <c r="Z4" s="14" t="str">
        <f t="shared" si="0"/>
        <v xml:space="preserve">INSERT INTO SC_Constantes(RefDimension,Nom,Valeur,DateModif) values (4,'SURFACE_FV',10,now());
</v>
      </c>
      <c r="AA4" s="14" t="str">
        <f t="shared" si="0"/>
        <v xml:space="preserve">INSERT INTO SC_Constantes(RefDimension,Nom,Valeur,DateModif) values (5,'SURFACE_FV',12,now());
</v>
      </c>
      <c r="AB4" s="14" t="str">
        <f t="shared" si="0"/>
        <v xml:space="preserve">INSERT INTO SC_Constantes(RefDimension,Nom,Valeur,DateModif) values (6,'SURFACE_FV',14,now());
</v>
      </c>
      <c r="AC4" s="14" t="str">
        <f t="shared" si="0"/>
        <v xml:space="preserve">INSERT INTO SC_Constantes(RefDimension,Nom,Valeur,DateModif) values (7,'SURFACE_FV',16,now());
</v>
      </c>
      <c r="AD4" s="14" t="str">
        <f t="shared" si="0"/>
        <v xml:space="preserve">INSERT INTO SC_Constantes(RefDimension,Nom,Valeur,DateModif) values (8,'SURFACE_FV',18,now());
</v>
      </c>
      <c r="AE4" s="14" t="str">
        <f t="shared" si="0"/>
        <v xml:space="preserve">INSERT INTO SC_Constantes(RefDimension,Nom,Valeur,DateModif) values (9,'SURFACE_FV',20,now());
</v>
      </c>
      <c r="AF4" s="14" t="str">
        <f t="shared" si="0"/>
        <v xml:space="preserve">INSERT INTO SC_Constantes(RefDimension,Nom,Valeur,DateModif) values (10,'SURFACE_FV',24,now());
</v>
      </c>
      <c r="AG4" s="14" t="str">
        <f t="shared" si="0"/>
        <v xml:space="preserve">INSERT INTO SC_Constantes(RefDimension,Nom,Valeur,DateModif) values (11,'SURFACE_FV',24,now());
</v>
      </c>
      <c r="AH4" s="14" t="str">
        <f t="shared" si="0"/>
        <v xml:space="preserve">INSERT INTO SC_Constantes(RefDimension,Nom,Valeur,DateModif) values (12,'SURFACE_FV',28,now());
</v>
      </c>
      <c r="AI4" s="14" t="str">
        <f t="shared" si="0"/>
        <v xml:space="preserve">INSERT INTO SC_Constantes(RefDimension,Nom,Valeur,DateModif) values (13,'SURFACE_FV',28,now());
</v>
      </c>
      <c r="AJ4" s="14" t="str">
        <f t="shared" si="0"/>
        <v xml:space="preserve">INSERT INTO SC_Constantes(RefDimension,Nom,Valeur,DateModif) values (14,'SURFACE_FV',32,now());
</v>
      </c>
      <c r="AK4" s="14" t="str">
        <f t="shared" si="0"/>
        <v xml:space="preserve">INSERT INTO SC_Constantes(RefDimension,Nom,Valeur,DateModif) values (15,'SURFACE_FV',36,now());
</v>
      </c>
      <c r="AL4" s="14" t="str">
        <f t="shared" si="0"/>
        <v xml:space="preserve">INSERT INTO SC_Constantes(RefDimension,Nom,Valeur,DateModif) values (16,'SURFACE_FV',36,now());
</v>
      </c>
      <c r="AM4" s="14" t="str">
        <f t="shared" si="0"/>
        <v xml:space="preserve">INSERT INTO SC_Constantes(RefDimension,Nom,Valeur,DateModif) values (17,'SURFACE_FV',40,now());
</v>
      </c>
      <c r="AN4" s="14" t="str">
        <f t="shared" si="0"/>
        <v xml:space="preserve">INSERT INTO SC_Constantes(RefDimension,Nom,Valeur,DateModif) values (18,'SURFACE_FV',40,now());
</v>
      </c>
    </row>
    <row r="5" spans="2:40" x14ac:dyDescent="0.3">
      <c r="B5" t="s">
        <v>840</v>
      </c>
      <c r="C5" t="s">
        <v>785</v>
      </c>
      <c r="D5" t="s">
        <v>120</v>
      </c>
      <c r="E5">
        <v>4</v>
      </c>
      <c r="F5">
        <v>6</v>
      </c>
      <c r="G5">
        <v>8</v>
      </c>
      <c r="H5">
        <v>10</v>
      </c>
      <c r="I5">
        <v>12</v>
      </c>
      <c r="J5">
        <v>14</v>
      </c>
      <c r="K5">
        <v>16</v>
      </c>
      <c r="L5">
        <v>18</v>
      </c>
      <c r="M5">
        <v>20</v>
      </c>
      <c r="N5">
        <v>24</v>
      </c>
      <c r="O5">
        <v>24</v>
      </c>
      <c r="P5">
        <v>28</v>
      </c>
      <c r="Q5">
        <v>28</v>
      </c>
      <c r="R5">
        <v>32</v>
      </c>
      <c r="S5">
        <v>36</v>
      </c>
      <c r="T5">
        <v>36</v>
      </c>
      <c r="U5">
        <v>40</v>
      </c>
      <c r="V5">
        <v>40</v>
      </c>
      <c r="W5" s="14" t="str">
        <f t="shared" ref="W5:W16" si="1">IF(E5="","",SUBSTITUTE(SUBSTITUTE(SUBSTITUTE($W$1,"#DIM#",E$1),"#NOM#",$B5),"#Q#",SUBSTITUTE(E5,",",".")))</f>
        <v xml:space="preserve">INSERT INTO SC_Constantes(RefDimension,Nom,Valeur,DateModif) values (1,'SURFACE_FH',4,now());
</v>
      </c>
      <c r="X5" s="14" t="str">
        <f t="shared" ref="X5:X21" si="2">IF(F5="","",SUBSTITUTE(SUBSTITUTE(SUBSTITUTE($W$1,"#DIM#",F$1),"#NOM#",$B5),"#Q#",SUBSTITUTE(F5,",",".")))</f>
        <v xml:space="preserve">INSERT INTO SC_Constantes(RefDimension,Nom,Valeur,DateModif) values (2,'SURFACE_FH',6,now());
</v>
      </c>
      <c r="Y5" s="14" t="str">
        <f t="shared" ref="Y5:Y21" si="3">IF(G5="","",SUBSTITUTE(SUBSTITUTE(SUBSTITUTE($W$1,"#DIM#",G$1),"#NOM#",$B5),"#Q#",SUBSTITUTE(G5,",",".")))</f>
        <v xml:space="preserve">INSERT INTO SC_Constantes(RefDimension,Nom,Valeur,DateModif) values (3,'SURFACE_FH',8,now());
</v>
      </c>
      <c r="Z5" s="14" t="str">
        <f t="shared" ref="Z5:Z21" si="4">IF(H5="","",SUBSTITUTE(SUBSTITUTE(SUBSTITUTE($W$1,"#DIM#",H$1),"#NOM#",$B5),"#Q#",SUBSTITUTE(H5,",",".")))</f>
        <v xml:space="preserve">INSERT INTO SC_Constantes(RefDimension,Nom,Valeur,DateModif) values (4,'SURFACE_FH',10,now());
</v>
      </c>
      <c r="AA5" s="14" t="str">
        <f t="shared" ref="AA5:AA21" si="5">IF(I5="","",SUBSTITUTE(SUBSTITUTE(SUBSTITUTE($W$1,"#DIM#",I$1),"#NOM#",$B5),"#Q#",SUBSTITUTE(I5,",",".")))</f>
        <v xml:space="preserve">INSERT INTO SC_Constantes(RefDimension,Nom,Valeur,DateModif) values (5,'SURFACE_FH',12,now());
</v>
      </c>
      <c r="AB5" s="14" t="str">
        <f t="shared" ref="AB5:AB21" si="6">IF(J5="","",SUBSTITUTE(SUBSTITUTE(SUBSTITUTE($W$1,"#DIM#",J$1),"#NOM#",$B5),"#Q#",SUBSTITUTE(J5,",",".")))</f>
        <v xml:space="preserve">INSERT INTO SC_Constantes(RefDimension,Nom,Valeur,DateModif) values (6,'SURFACE_FH',14,now());
</v>
      </c>
      <c r="AC5" s="14" t="str">
        <f t="shared" ref="AC5:AC21" si="7">IF(K5="","",SUBSTITUTE(SUBSTITUTE(SUBSTITUTE($W$1,"#DIM#",K$1),"#NOM#",$B5),"#Q#",SUBSTITUTE(K5,",",".")))</f>
        <v xml:space="preserve">INSERT INTO SC_Constantes(RefDimension,Nom,Valeur,DateModif) values (7,'SURFACE_FH',16,now());
</v>
      </c>
      <c r="AD5" s="14" t="str">
        <f t="shared" ref="AD5:AD21" si="8">IF(L5="","",SUBSTITUTE(SUBSTITUTE(SUBSTITUTE($W$1,"#DIM#",L$1),"#NOM#",$B5),"#Q#",SUBSTITUTE(L5,",",".")))</f>
        <v xml:space="preserve">INSERT INTO SC_Constantes(RefDimension,Nom,Valeur,DateModif) values (8,'SURFACE_FH',18,now());
</v>
      </c>
      <c r="AE5" s="14" t="str">
        <f t="shared" ref="AE5:AE21" si="9">IF(M5="","",SUBSTITUTE(SUBSTITUTE(SUBSTITUTE($W$1,"#DIM#",M$1),"#NOM#",$B5),"#Q#",SUBSTITUTE(M5,",",".")))</f>
        <v xml:space="preserve">INSERT INTO SC_Constantes(RefDimension,Nom,Valeur,DateModif) values (9,'SURFACE_FH',20,now());
</v>
      </c>
      <c r="AF5" s="14" t="str">
        <f t="shared" ref="AF5:AF21" si="10">IF(N5="","",SUBSTITUTE(SUBSTITUTE(SUBSTITUTE($W$1,"#DIM#",N$1),"#NOM#",$B5),"#Q#",SUBSTITUTE(N5,",",".")))</f>
        <v xml:space="preserve">INSERT INTO SC_Constantes(RefDimension,Nom,Valeur,DateModif) values (10,'SURFACE_FH',24,now());
</v>
      </c>
      <c r="AG5" s="14" t="str">
        <f t="shared" ref="AG5:AG21" si="11">IF(O5="","",SUBSTITUTE(SUBSTITUTE(SUBSTITUTE($W$1,"#DIM#",O$1),"#NOM#",$B5),"#Q#",SUBSTITUTE(O5,",",".")))</f>
        <v xml:space="preserve">INSERT INTO SC_Constantes(RefDimension,Nom,Valeur,DateModif) values (11,'SURFACE_FH',24,now());
</v>
      </c>
      <c r="AH5" s="14" t="str">
        <f t="shared" ref="AH5:AH21" si="12">IF(P5="","",SUBSTITUTE(SUBSTITUTE(SUBSTITUTE($W$1,"#DIM#",P$1),"#NOM#",$B5),"#Q#",SUBSTITUTE(P5,",",".")))</f>
        <v xml:space="preserve">INSERT INTO SC_Constantes(RefDimension,Nom,Valeur,DateModif) values (12,'SURFACE_FH',28,now());
</v>
      </c>
      <c r="AI5" s="14" t="str">
        <f t="shared" ref="AI5:AI21" si="13">IF(Q5="","",SUBSTITUTE(SUBSTITUTE(SUBSTITUTE($W$1,"#DIM#",Q$1),"#NOM#",$B5),"#Q#",SUBSTITUTE(Q5,",",".")))</f>
        <v xml:space="preserve">INSERT INTO SC_Constantes(RefDimension,Nom,Valeur,DateModif) values (13,'SURFACE_FH',28,now());
</v>
      </c>
      <c r="AJ5" s="14" t="str">
        <f t="shared" ref="AJ5:AJ21" si="14">IF(R5="","",SUBSTITUTE(SUBSTITUTE(SUBSTITUTE($W$1,"#DIM#",R$1),"#NOM#",$B5),"#Q#",SUBSTITUTE(R5,",",".")))</f>
        <v xml:space="preserve">INSERT INTO SC_Constantes(RefDimension,Nom,Valeur,DateModif) values (14,'SURFACE_FH',32,now());
</v>
      </c>
      <c r="AK5" s="14" t="str">
        <f t="shared" ref="AK5:AK21" si="15">IF(S5="","",SUBSTITUTE(SUBSTITUTE(SUBSTITUTE($W$1,"#DIM#",S$1),"#NOM#",$B5),"#Q#",SUBSTITUTE(S5,",",".")))</f>
        <v xml:space="preserve">INSERT INTO SC_Constantes(RefDimension,Nom,Valeur,DateModif) values (15,'SURFACE_FH',36,now());
</v>
      </c>
      <c r="AL5" s="14" t="str">
        <f t="shared" ref="AL5:AL21" si="16">IF(T5="","",SUBSTITUTE(SUBSTITUTE(SUBSTITUTE($W$1,"#DIM#",T$1),"#NOM#",$B5),"#Q#",SUBSTITUTE(T5,",",".")))</f>
        <v xml:space="preserve">INSERT INTO SC_Constantes(RefDimension,Nom,Valeur,DateModif) values (16,'SURFACE_FH',36,now());
</v>
      </c>
      <c r="AM5" s="14" t="str">
        <f t="shared" ref="AM5:AM21" si="17">IF(U5="","",SUBSTITUTE(SUBSTITUTE(SUBSTITUTE($W$1,"#DIM#",U$1),"#NOM#",$B5),"#Q#",SUBSTITUTE(U5,",",".")))</f>
        <v xml:space="preserve">INSERT INTO SC_Constantes(RefDimension,Nom,Valeur,DateModif) values (17,'SURFACE_FH',40,now());
</v>
      </c>
      <c r="AN5" s="14" t="str">
        <f t="shared" ref="AN5:AN21" si="18">IF(V5="","",SUBSTITUTE(SUBSTITUTE(SUBSTITUTE($W$1,"#DIM#",V$1),"#NOM#",$B5),"#Q#",SUBSTITUTE(V5,",",".")))</f>
        <v xml:space="preserve">INSERT INTO SC_Constantes(RefDimension,Nom,Valeur,DateModif) values (18,'SURFACE_FH',40,now());
</v>
      </c>
    </row>
    <row r="6" spans="2:40" x14ac:dyDescent="0.3">
      <c r="B6" t="s">
        <v>841</v>
      </c>
      <c r="C6" t="s">
        <v>785</v>
      </c>
      <c r="D6" t="s">
        <v>120</v>
      </c>
      <c r="E6">
        <v>4</v>
      </c>
      <c r="F6">
        <v>6</v>
      </c>
      <c r="G6">
        <v>8</v>
      </c>
      <c r="H6">
        <v>10</v>
      </c>
      <c r="I6">
        <v>12</v>
      </c>
      <c r="J6">
        <v>14</v>
      </c>
      <c r="K6">
        <v>16</v>
      </c>
      <c r="L6">
        <v>18</v>
      </c>
      <c r="M6">
        <v>20</v>
      </c>
      <c r="N6">
        <v>24</v>
      </c>
      <c r="O6">
        <v>24</v>
      </c>
      <c r="P6">
        <v>28</v>
      </c>
      <c r="Q6">
        <v>28</v>
      </c>
      <c r="R6">
        <v>32</v>
      </c>
      <c r="S6">
        <v>36</v>
      </c>
      <c r="T6">
        <v>36</v>
      </c>
      <c r="U6">
        <v>40</v>
      </c>
      <c r="V6">
        <v>40</v>
      </c>
      <c r="W6" s="14" t="str">
        <f t="shared" si="1"/>
        <v xml:space="preserve">INSERT INTO SC_Constantes(RefDimension,Nom,Valeur,DateModif) values (1,'SURFACE_FVBAC',4,now());
</v>
      </c>
      <c r="X6" s="14" t="str">
        <f t="shared" si="2"/>
        <v xml:space="preserve">INSERT INTO SC_Constantes(RefDimension,Nom,Valeur,DateModif) values (2,'SURFACE_FVBAC',6,now());
</v>
      </c>
      <c r="Y6" s="14" t="str">
        <f t="shared" si="3"/>
        <v xml:space="preserve">INSERT INTO SC_Constantes(RefDimension,Nom,Valeur,DateModif) values (3,'SURFACE_FVBAC',8,now());
</v>
      </c>
      <c r="Z6" s="14" t="str">
        <f t="shared" si="4"/>
        <v xml:space="preserve">INSERT INTO SC_Constantes(RefDimension,Nom,Valeur,DateModif) values (4,'SURFACE_FVBAC',10,now());
</v>
      </c>
      <c r="AA6" s="14" t="str">
        <f t="shared" si="5"/>
        <v xml:space="preserve">INSERT INTO SC_Constantes(RefDimension,Nom,Valeur,DateModif) values (5,'SURFACE_FVBAC',12,now());
</v>
      </c>
      <c r="AB6" s="14" t="str">
        <f t="shared" si="6"/>
        <v xml:space="preserve">INSERT INTO SC_Constantes(RefDimension,Nom,Valeur,DateModif) values (6,'SURFACE_FVBAC',14,now());
</v>
      </c>
      <c r="AC6" s="14" t="str">
        <f t="shared" si="7"/>
        <v xml:space="preserve">INSERT INTO SC_Constantes(RefDimension,Nom,Valeur,DateModif) values (7,'SURFACE_FVBAC',16,now());
</v>
      </c>
      <c r="AD6" s="14" t="str">
        <f t="shared" si="8"/>
        <v xml:space="preserve">INSERT INTO SC_Constantes(RefDimension,Nom,Valeur,DateModif) values (8,'SURFACE_FVBAC',18,now());
</v>
      </c>
      <c r="AE6" s="14" t="str">
        <f t="shared" si="9"/>
        <v xml:space="preserve">INSERT INTO SC_Constantes(RefDimension,Nom,Valeur,DateModif) values (9,'SURFACE_FVBAC',20,now());
</v>
      </c>
      <c r="AF6" s="14" t="str">
        <f t="shared" si="10"/>
        <v xml:space="preserve">INSERT INTO SC_Constantes(RefDimension,Nom,Valeur,DateModif) values (10,'SURFACE_FVBAC',24,now());
</v>
      </c>
      <c r="AG6" s="14" t="str">
        <f t="shared" si="11"/>
        <v xml:space="preserve">INSERT INTO SC_Constantes(RefDimension,Nom,Valeur,DateModif) values (11,'SURFACE_FVBAC',24,now());
</v>
      </c>
      <c r="AH6" s="14" t="str">
        <f t="shared" si="12"/>
        <v xml:space="preserve">INSERT INTO SC_Constantes(RefDimension,Nom,Valeur,DateModif) values (12,'SURFACE_FVBAC',28,now());
</v>
      </c>
      <c r="AI6" s="14" t="str">
        <f t="shared" si="13"/>
        <v xml:space="preserve">INSERT INTO SC_Constantes(RefDimension,Nom,Valeur,DateModif) values (13,'SURFACE_FVBAC',28,now());
</v>
      </c>
      <c r="AJ6" s="14" t="str">
        <f t="shared" si="14"/>
        <v xml:space="preserve">INSERT INTO SC_Constantes(RefDimension,Nom,Valeur,DateModif) values (14,'SURFACE_FVBAC',32,now());
</v>
      </c>
      <c r="AK6" s="14" t="str">
        <f t="shared" si="15"/>
        <v xml:space="preserve">INSERT INTO SC_Constantes(RefDimension,Nom,Valeur,DateModif) values (15,'SURFACE_FVBAC',36,now());
</v>
      </c>
      <c r="AL6" s="14" t="str">
        <f t="shared" si="16"/>
        <v xml:space="preserve">INSERT INTO SC_Constantes(RefDimension,Nom,Valeur,DateModif) values (16,'SURFACE_FVBAC',36,now());
</v>
      </c>
      <c r="AM6" s="14" t="str">
        <f t="shared" si="17"/>
        <v xml:space="preserve">INSERT INTO SC_Constantes(RefDimension,Nom,Valeur,DateModif) values (17,'SURFACE_FVBAC',40,now());
</v>
      </c>
      <c r="AN6" s="14" t="str">
        <f t="shared" si="18"/>
        <v xml:space="preserve">INSERT INTO SC_Constantes(RefDimension,Nom,Valeur,DateModif) values (18,'SURFACE_FVBAC',40,now());
</v>
      </c>
    </row>
    <row r="7" spans="2:40" x14ac:dyDescent="0.3">
      <c r="B7" t="s">
        <v>797</v>
      </c>
      <c r="C7" t="s">
        <v>786</v>
      </c>
      <c r="D7" t="s">
        <v>787</v>
      </c>
      <c r="E7">
        <v>8.1999999999999993</v>
      </c>
      <c r="F7">
        <v>10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  <c r="N7">
        <v>20</v>
      </c>
      <c r="O7">
        <v>22</v>
      </c>
      <c r="P7">
        <v>23</v>
      </c>
      <c r="Q7">
        <v>22</v>
      </c>
      <c r="R7">
        <v>24</v>
      </c>
      <c r="S7">
        <v>25</v>
      </c>
      <c r="T7">
        <v>26</v>
      </c>
      <c r="U7">
        <v>28</v>
      </c>
      <c r="V7">
        <v>26</v>
      </c>
      <c r="W7" s="14" t="str">
        <f t="shared" si="1"/>
        <v xml:space="preserve">INSERT INTO SC_Constantes(RefDimension,Nom,Valeur,DateModif) values (1,'PERIMETRE_FV',8.2,now());
</v>
      </c>
      <c r="X7" s="14" t="str">
        <f t="shared" si="2"/>
        <v xml:space="preserve">INSERT INTO SC_Constantes(RefDimension,Nom,Valeur,DateModif) values (2,'PERIMETRE_FV',10,now());
</v>
      </c>
      <c r="Y7" s="14" t="str">
        <f t="shared" si="3"/>
        <v xml:space="preserve">INSERT INTO SC_Constantes(RefDimension,Nom,Valeur,DateModif) values (3,'PERIMETRE_FV',12,now());
</v>
      </c>
      <c r="Z7" s="14" t="str">
        <f t="shared" si="4"/>
        <v xml:space="preserve">INSERT INTO SC_Constantes(RefDimension,Nom,Valeur,DateModif) values (4,'PERIMETRE_FV',13,now());
</v>
      </c>
      <c r="AA7" s="14" t="str">
        <f t="shared" si="5"/>
        <v xml:space="preserve">INSERT INTO SC_Constantes(RefDimension,Nom,Valeur,DateModif) values (5,'PERIMETRE_FV',14,now());
</v>
      </c>
      <c r="AB7" s="14" t="str">
        <f t="shared" si="6"/>
        <v xml:space="preserve">INSERT INTO SC_Constantes(RefDimension,Nom,Valeur,DateModif) values (6,'PERIMETRE_FV',15,now());
</v>
      </c>
      <c r="AC7" s="14" t="str">
        <f t="shared" si="7"/>
        <v xml:space="preserve">INSERT INTO SC_Constantes(RefDimension,Nom,Valeur,DateModif) values (7,'PERIMETRE_FV',16,now());
</v>
      </c>
      <c r="AD7" s="14" t="str">
        <f t="shared" si="8"/>
        <v xml:space="preserve">INSERT INTO SC_Constantes(RefDimension,Nom,Valeur,DateModif) values (8,'PERIMETRE_FV',17,now());
</v>
      </c>
      <c r="AE7" s="14" t="str">
        <f t="shared" si="9"/>
        <v xml:space="preserve">INSERT INTO SC_Constantes(RefDimension,Nom,Valeur,DateModif) values (9,'PERIMETRE_FV',18,now());
</v>
      </c>
      <c r="AF7" s="14" t="str">
        <f t="shared" si="10"/>
        <v xml:space="preserve">INSERT INTO SC_Constantes(RefDimension,Nom,Valeur,DateModif) values (10,'PERIMETRE_FV',20,now());
</v>
      </c>
      <c r="AG7" s="14" t="str">
        <f t="shared" si="11"/>
        <v xml:space="preserve">INSERT INTO SC_Constantes(RefDimension,Nom,Valeur,DateModif) values (11,'PERIMETRE_FV',22,now());
</v>
      </c>
      <c r="AH7" s="14" t="str">
        <f t="shared" si="12"/>
        <v xml:space="preserve">INSERT INTO SC_Constantes(RefDimension,Nom,Valeur,DateModif) values (12,'PERIMETRE_FV',23,now());
</v>
      </c>
      <c r="AI7" s="14" t="str">
        <f t="shared" si="13"/>
        <v xml:space="preserve">INSERT INTO SC_Constantes(RefDimension,Nom,Valeur,DateModif) values (13,'PERIMETRE_FV',22,now());
</v>
      </c>
      <c r="AJ7" s="14" t="str">
        <f t="shared" si="14"/>
        <v xml:space="preserve">INSERT INTO SC_Constantes(RefDimension,Nom,Valeur,DateModif) values (14,'PERIMETRE_FV',24,now());
</v>
      </c>
      <c r="AK7" s="14" t="str">
        <f t="shared" si="15"/>
        <v xml:space="preserve">INSERT INTO SC_Constantes(RefDimension,Nom,Valeur,DateModif) values (15,'PERIMETRE_FV',25,now());
</v>
      </c>
      <c r="AL7" s="14" t="str">
        <f t="shared" si="16"/>
        <v xml:space="preserve">INSERT INTO SC_Constantes(RefDimension,Nom,Valeur,DateModif) values (16,'PERIMETRE_FV',26,now());
</v>
      </c>
      <c r="AM7" s="14" t="str">
        <f t="shared" si="17"/>
        <v xml:space="preserve">INSERT INTO SC_Constantes(RefDimension,Nom,Valeur,DateModif) values (17,'PERIMETRE_FV',28,now());
</v>
      </c>
      <c r="AN7" s="14" t="str">
        <f t="shared" si="18"/>
        <v xml:space="preserve">INSERT INTO SC_Constantes(RefDimension,Nom,Valeur,DateModif) values (18,'PERIMETRE_FV',26,now());
</v>
      </c>
    </row>
    <row r="8" spans="2:40" x14ac:dyDescent="0.3">
      <c r="B8" t="s">
        <v>798</v>
      </c>
      <c r="C8" t="s">
        <v>788</v>
      </c>
      <c r="D8" t="s">
        <v>787</v>
      </c>
      <c r="E8">
        <v>8</v>
      </c>
      <c r="F8">
        <v>11</v>
      </c>
      <c r="G8">
        <v>12</v>
      </c>
      <c r="H8">
        <v>14</v>
      </c>
      <c r="I8">
        <v>16</v>
      </c>
      <c r="J8">
        <v>18</v>
      </c>
      <c r="K8">
        <v>20</v>
      </c>
      <c r="L8">
        <v>19.399999999999999</v>
      </c>
      <c r="M8">
        <v>21</v>
      </c>
      <c r="N8">
        <v>24.2</v>
      </c>
      <c r="O8">
        <v>24.2</v>
      </c>
      <c r="P8">
        <v>25.6</v>
      </c>
      <c r="Q8">
        <v>25.6</v>
      </c>
      <c r="R8">
        <v>27.4</v>
      </c>
      <c r="S8">
        <v>30</v>
      </c>
      <c r="T8">
        <v>30</v>
      </c>
      <c r="U8">
        <v>31.4</v>
      </c>
      <c r="V8">
        <v>31.4</v>
      </c>
      <c r="W8" s="14" t="str">
        <f t="shared" si="1"/>
        <v xml:space="preserve">INSERT INTO SC_Constantes(RefDimension,Nom,Valeur,DateModif) values (1,'PERIMETRE_FH',8,now());
</v>
      </c>
      <c r="X8" s="14" t="str">
        <f t="shared" si="2"/>
        <v xml:space="preserve">INSERT INTO SC_Constantes(RefDimension,Nom,Valeur,DateModif) values (2,'PERIMETRE_FH',11,now());
</v>
      </c>
      <c r="Y8" s="14" t="str">
        <f t="shared" si="3"/>
        <v xml:space="preserve">INSERT INTO SC_Constantes(RefDimension,Nom,Valeur,DateModif) values (3,'PERIMETRE_FH',12,now());
</v>
      </c>
      <c r="Z8" s="14" t="str">
        <f t="shared" si="4"/>
        <v xml:space="preserve">INSERT INTO SC_Constantes(RefDimension,Nom,Valeur,DateModif) values (4,'PERIMETRE_FH',14,now());
</v>
      </c>
      <c r="AA8" s="14" t="str">
        <f t="shared" si="5"/>
        <v xml:space="preserve">INSERT INTO SC_Constantes(RefDimension,Nom,Valeur,DateModif) values (5,'PERIMETRE_FH',16,now());
</v>
      </c>
      <c r="AB8" s="14" t="str">
        <f t="shared" si="6"/>
        <v xml:space="preserve">INSERT INTO SC_Constantes(RefDimension,Nom,Valeur,DateModif) values (6,'PERIMETRE_FH',18,now());
</v>
      </c>
      <c r="AC8" s="14" t="str">
        <f t="shared" si="7"/>
        <v xml:space="preserve">INSERT INTO SC_Constantes(RefDimension,Nom,Valeur,DateModif) values (7,'PERIMETRE_FH',20,now());
</v>
      </c>
      <c r="AD8" s="14" t="str">
        <f t="shared" si="8"/>
        <v xml:space="preserve">INSERT INTO SC_Constantes(RefDimension,Nom,Valeur,DateModif) values (8,'PERIMETRE_FH',19.4,now());
</v>
      </c>
      <c r="AE8" s="14" t="str">
        <f t="shared" si="9"/>
        <v xml:space="preserve">INSERT INTO SC_Constantes(RefDimension,Nom,Valeur,DateModif) values (9,'PERIMETRE_FH',21,now());
</v>
      </c>
      <c r="AF8" s="14" t="str">
        <f t="shared" si="10"/>
        <v xml:space="preserve">INSERT INTO SC_Constantes(RefDimension,Nom,Valeur,DateModif) values (10,'PERIMETRE_FH',24.2,now());
</v>
      </c>
      <c r="AG8" s="14" t="str">
        <f t="shared" si="11"/>
        <v xml:space="preserve">INSERT INTO SC_Constantes(RefDimension,Nom,Valeur,DateModif) values (11,'PERIMETRE_FH',24.2,now());
</v>
      </c>
      <c r="AH8" s="14" t="str">
        <f t="shared" si="12"/>
        <v xml:space="preserve">INSERT INTO SC_Constantes(RefDimension,Nom,Valeur,DateModif) values (12,'PERIMETRE_FH',25.6,now());
</v>
      </c>
      <c r="AI8" s="14" t="str">
        <f t="shared" si="13"/>
        <v xml:space="preserve">INSERT INTO SC_Constantes(RefDimension,Nom,Valeur,DateModif) values (13,'PERIMETRE_FH',25.6,now());
</v>
      </c>
      <c r="AJ8" s="14" t="str">
        <f t="shared" si="14"/>
        <v xml:space="preserve">INSERT INTO SC_Constantes(RefDimension,Nom,Valeur,DateModif) values (14,'PERIMETRE_FH',27.4,now());
</v>
      </c>
      <c r="AK8" s="14" t="str">
        <f t="shared" si="15"/>
        <v xml:space="preserve">INSERT INTO SC_Constantes(RefDimension,Nom,Valeur,DateModif) values (15,'PERIMETRE_FH',30,now());
</v>
      </c>
      <c r="AL8" s="14" t="str">
        <f t="shared" si="16"/>
        <v xml:space="preserve">INSERT INTO SC_Constantes(RefDimension,Nom,Valeur,DateModif) values (16,'PERIMETRE_FH',30,now());
</v>
      </c>
      <c r="AM8" s="14" t="str">
        <f t="shared" si="17"/>
        <v xml:space="preserve">INSERT INTO SC_Constantes(RefDimension,Nom,Valeur,DateModif) values (17,'PERIMETRE_FH',31.4,now());
</v>
      </c>
      <c r="AN8" s="14" t="str">
        <f t="shared" si="18"/>
        <v xml:space="preserve">INSERT INTO SC_Constantes(RefDimension,Nom,Valeur,DateModif) values (18,'PERIMETRE_FH',31.4,now());
</v>
      </c>
    </row>
    <row r="9" spans="2:40" x14ac:dyDescent="0.3">
      <c r="B9" t="s">
        <v>799</v>
      </c>
      <c r="C9" t="s">
        <v>789</v>
      </c>
      <c r="D9" t="s">
        <v>787</v>
      </c>
      <c r="E9">
        <v>16.2</v>
      </c>
      <c r="F9">
        <v>21</v>
      </c>
      <c r="G9">
        <v>24</v>
      </c>
      <c r="H9">
        <v>27</v>
      </c>
      <c r="I9">
        <v>30</v>
      </c>
      <c r="J9">
        <v>33</v>
      </c>
      <c r="K9">
        <v>36</v>
      </c>
      <c r="L9">
        <v>36.4</v>
      </c>
      <c r="M9">
        <v>39</v>
      </c>
      <c r="N9">
        <v>44.2</v>
      </c>
      <c r="O9">
        <v>46.2</v>
      </c>
      <c r="P9">
        <v>48.6</v>
      </c>
      <c r="Q9">
        <v>47.6</v>
      </c>
      <c r="R9">
        <v>51.4</v>
      </c>
      <c r="S9">
        <v>55</v>
      </c>
      <c r="T9">
        <v>56</v>
      </c>
      <c r="U9">
        <v>59.4</v>
      </c>
      <c r="V9">
        <v>57.4</v>
      </c>
      <c r="W9" s="14" t="str">
        <f t="shared" si="1"/>
        <v xml:space="preserve">INSERT INTO SC_Constantes(RefDimension,Nom,Valeur,DateModif) values (1,'PERIMETRE_FVFH',16.2,now());
</v>
      </c>
      <c r="X9" s="14" t="str">
        <f t="shared" si="2"/>
        <v xml:space="preserve">INSERT INTO SC_Constantes(RefDimension,Nom,Valeur,DateModif) values (2,'PERIMETRE_FVFH',21,now());
</v>
      </c>
      <c r="Y9" s="14" t="str">
        <f t="shared" si="3"/>
        <v xml:space="preserve">INSERT INTO SC_Constantes(RefDimension,Nom,Valeur,DateModif) values (3,'PERIMETRE_FVFH',24,now());
</v>
      </c>
      <c r="Z9" s="14" t="str">
        <f t="shared" si="4"/>
        <v xml:space="preserve">INSERT INTO SC_Constantes(RefDimension,Nom,Valeur,DateModif) values (4,'PERIMETRE_FVFH',27,now());
</v>
      </c>
      <c r="AA9" s="14" t="str">
        <f t="shared" si="5"/>
        <v xml:space="preserve">INSERT INTO SC_Constantes(RefDimension,Nom,Valeur,DateModif) values (5,'PERIMETRE_FVFH',30,now());
</v>
      </c>
      <c r="AB9" s="14" t="str">
        <f t="shared" si="6"/>
        <v xml:space="preserve">INSERT INTO SC_Constantes(RefDimension,Nom,Valeur,DateModif) values (6,'PERIMETRE_FVFH',33,now());
</v>
      </c>
      <c r="AC9" s="14" t="str">
        <f t="shared" si="7"/>
        <v xml:space="preserve">INSERT INTO SC_Constantes(RefDimension,Nom,Valeur,DateModif) values (7,'PERIMETRE_FVFH',36,now());
</v>
      </c>
      <c r="AD9" s="14" t="str">
        <f t="shared" si="8"/>
        <v xml:space="preserve">INSERT INTO SC_Constantes(RefDimension,Nom,Valeur,DateModif) values (8,'PERIMETRE_FVFH',36.4,now());
</v>
      </c>
      <c r="AE9" s="14" t="str">
        <f t="shared" si="9"/>
        <v xml:space="preserve">INSERT INTO SC_Constantes(RefDimension,Nom,Valeur,DateModif) values (9,'PERIMETRE_FVFH',39,now());
</v>
      </c>
      <c r="AF9" s="14" t="str">
        <f t="shared" si="10"/>
        <v xml:space="preserve">INSERT INTO SC_Constantes(RefDimension,Nom,Valeur,DateModif) values (10,'PERIMETRE_FVFH',44.2,now());
</v>
      </c>
      <c r="AG9" s="14" t="str">
        <f t="shared" si="11"/>
        <v xml:space="preserve">INSERT INTO SC_Constantes(RefDimension,Nom,Valeur,DateModif) values (11,'PERIMETRE_FVFH',46.2,now());
</v>
      </c>
      <c r="AH9" s="14" t="str">
        <f t="shared" si="12"/>
        <v xml:space="preserve">INSERT INTO SC_Constantes(RefDimension,Nom,Valeur,DateModif) values (12,'PERIMETRE_FVFH',48.6,now());
</v>
      </c>
      <c r="AI9" s="14" t="str">
        <f t="shared" si="13"/>
        <v xml:space="preserve">INSERT INTO SC_Constantes(RefDimension,Nom,Valeur,DateModif) values (13,'PERIMETRE_FVFH',47.6,now());
</v>
      </c>
      <c r="AJ9" s="14" t="str">
        <f t="shared" si="14"/>
        <v xml:space="preserve">INSERT INTO SC_Constantes(RefDimension,Nom,Valeur,DateModif) values (14,'PERIMETRE_FVFH',51.4,now());
</v>
      </c>
      <c r="AK9" s="14" t="str">
        <f t="shared" si="15"/>
        <v xml:space="preserve">INSERT INTO SC_Constantes(RefDimension,Nom,Valeur,DateModif) values (15,'PERIMETRE_FVFH',55,now());
</v>
      </c>
      <c r="AL9" s="14" t="str">
        <f t="shared" si="16"/>
        <v xml:space="preserve">INSERT INTO SC_Constantes(RefDimension,Nom,Valeur,DateModif) values (16,'PERIMETRE_FVFH',56,now());
</v>
      </c>
      <c r="AM9" s="14" t="str">
        <f t="shared" si="17"/>
        <v xml:space="preserve">INSERT INTO SC_Constantes(RefDimension,Nom,Valeur,DateModif) values (17,'PERIMETRE_FVFH',59.4,now());
</v>
      </c>
      <c r="AN9" s="14" t="str">
        <f t="shared" si="18"/>
        <v xml:space="preserve">INSERT INTO SC_Constantes(RefDimension,Nom,Valeur,DateModif) values (18,'PERIMETRE_FVFH',57.4,now());
</v>
      </c>
    </row>
    <row r="10" spans="2:40" x14ac:dyDescent="0.3">
      <c r="B10" t="s">
        <v>811</v>
      </c>
      <c r="C10" t="s">
        <v>790</v>
      </c>
      <c r="D10" t="s">
        <v>787</v>
      </c>
      <c r="F10">
        <v>11</v>
      </c>
      <c r="H10">
        <v>16</v>
      </c>
      <c r="I10">
        <v>17</v>
      </c>
      <c r="M10">
        <v>22</v>
      </c>
      <c r="N10">
        <v>24</v>
      </c>
      <c r="O10">
        <v>24</v>
      </c>
      <c r="U10">
        <v>35</v>
      </c>
      <c r="V10">
        <v>35</v>
      </c>
      <c r="W10" s="14" t="str">
        <f t="shared" si="1"/>
        <v/>
      </c>
      <c r="X10" s="14" t="str">
        <f t="shared" si="2"/>
        <v xml:space="preserve">INSERT INTO SC_Constantes(RefDimension,Nom,Valeur,DateModif) values (2,'PERIMETRE_FVBAC',11,now());
</v>
      </c>
      <c r="Y10" s="14" t="str">
        <f t="shared" si="3"/>
        <v/>
      </c>
      <c r="Z10" s="14" t="str">
        <f t="shared" si="4"/>
        <v xml:space="preserve">INSERT INTO SC_Constantes(RefDimension,Nom,Valeur,DateModif) values (4,'PERIMETRE_FVBAC',16,now());
</v>
      </c>
      <c r="AA10" s="14" t="str">
        <f t="shared" si="5"/>
        <v xml:space="preserve">INSERT INTO SC_Constantes(RefDimension,Nom,Valeur,DateModif) values (5,'PERIMETRE_FVBAC',17,now());
</v>
      </c>
      <c r="AB10" s="14" t="str">
        <f t="shared" si="6"/>
        <v/>
      </c>
      <c r="AC10" s="14" t="str">
        <f t="shared" si="7"/>
        <v/>
      </c>
      <c r="AD10" s="14" t="str">
        <f t="shared" si="8"/>
        <v/>
      </c>
      <c r="AE10" s="14" t="str">
        <f t="shared" si="9"/>
        <v xml:space="preserve">INSERT INTO SC_Constantes(RefDimension,Nom,Valeur,DateModif) values (9,'PERIMETRE_FVBAC',22,now());
</v>
      </c>
      <c r="AF10" s="14" t="str">
        <f t="shared" si="10"/>
        <v xml:space="preserve">INSERT INTO SC_Constantes(RefDimension,Nom,Valeur,DateModif) values (10,'PERIMETRE_FVBAC',24,now());
</v>
      </c>
      <c r="AG10" s="14" t="str">
        <f t="shared" si="11"/>
        <v xml:space="preserve">INSERT INTO SC_Constantes(RefDimension,Nom,Valeur,DateModif) values (11,'PERIMETRE_FVBAC',24,now());
</v>
      </c>
      <c r="AH10" s="14" t="str">
        <f t="shared" si="12"/>
        <v/>
      </c>
      <c r="AI10" s="14" t="str">
        <f t="shared" si="13"/>
        <v/>
      </c>
      <c r="AJ10" s="14" t="str">
        <f t="shared" si="14"/>
        <v/>
      </c>
      <c r="AK10" s="14" t="str">
        <f t="shared" si="15"/>
        <v/>
      </c>
      <c r="AL10" s="14" t="str">
        <f t="shared" si="16"/>
        <v/>
      </c>
      <c r="AM10" s="14" t="str">
        <f t="shared" si="17"/>
        <v xml:space="preserve">INSERT INTO SC_Constantes(RefDimension,Nom,Valeur,DateModif) values (17,'PERIMETRE_FVBAC',35,now());
</v>
      </c>
      <c r="AN10" s="14" t="str">
        <f t="shared" si="18"/>
        <v xml:space="preserve">INSERT INTO SC_Constantes(RefDimension,Nom,Valeur,DateModif) values (18,'PERIMETRE_FVBAC',35,now());
</v>
      </c>
    </row>
    <row r="11" spans="2:40" x14ac:dyDescent="0.3">
      <c r="B11" t="s">
        <v>839</v>
      </c>
      <c r="C11" t="s">
        <v>791</v>
      </c>
      <c r="D11" t="s">
        <v>787</v>
      </c>
      <c r="F11">
        <v>11</v>
      </c>
      <c r="H11">
        <v>19.600000000000001</v>
      </c>
      <c r="I11">
        <v>22</v>
      </c>
      <c r="M11">
        <v>39.200000000000003</v>
      </c>
      <c r="N11">
        <v>44</v>
      </c>
      <c r="O11">
        <v>44</v>
      </c>
      <c r="U11">
        <v>78.400000000000006</v>
      </c>
      <c r="V11">
        <v>78.400000000000006</v>
      </c>
      <c r="W11" s="14" t="str">
        <f t="shared" si="1"/>
        <v/>
      </c>
      <c r="X11" s="14" t="str">
        <f t="shared" si="2"/>
        <v xml:space="preserve">INSERT INTO SC_Constantes(RefDimension,Nom,Valeur,DateModif) values (2,'PERIMETRE_FVBAC_CUMUL',11,now());
</v>
      </c>
      <c r="Y11" s="14" t="str">
        <f t="shared" si="3"/>
        <v/>
      </c>
      <c r="Z11" s="14" t="str">
        <f t="shared" si="4"/>
        <v xml:space="preserve">INSERT INTO SC_Constantes(RefDimension,Nom,Valeur,DateModif) values (4,'PERIMETRE_FVBAC_CUMUL',19.6,now());
</v>
      </c>
      <c r="AA11" s="14" t="str">
        <f t="shared" si="5"/>
        <v xml:space="preserve">INSERT INTO SC_Constantes(RefDimension,Nom,Valeur,DateModif) values (5,'PERIMETRE_FVBAC_CUMUL',22,now());
</v>
      </c>
      <c r="AB11" s="14" t="str">
        <f t="shared" si="6"/>
        <v/>
      </c>
      <c r="AC11" s="14" t="str">
        <f t="shared" si="7"/>
        <v/>
      </c>
      <c r="AD11" s="14" t="str">
        <f t="shared" si="8"/>
        <v/>
      </c>
      <c r="AE11" s="14" t="str">
        <f t="shared" si="9"/>
        <v xml:space="preserve">INSERT INTO SC_Constantes(RefDimension,Nom,Valeur,DateModif) values (9,'PERIMETRE_FVBAC_CUMUL',39.2,now());
</v>
      </c>
      <c r="AF11" s="14" t="str">
        <f t="shared" si="10"/>
        <v xml:space="preserve">INSERT INTO SC_Constantes(RefDimension,Nom,Valeur,DateModif) values (10,'PERIMETRE_FVBAC_CUMUL',44,now());
</v>
      </c>
      <c r="AG11" s="14" t="str">
        <f t="shared" si="11"/>
        <v xml:space="preserve">INSERT INTO SC_Constantes(RefDimension,Nom,Valeur,DateModif) values (11,'PERIMETRE_FVBAC_CUMUL',44,now());
</v>
      </c>
      <c r="AH11" s="14" t="str">
        <f t="shared" si="12"/>
        <v/>
      </c>
      <c r="AI11" s="14" t="str">
        <f t="shared" si="13"/>
        <v/>
      </c>
      <c r="AJ11" s="14" t="str">
        <f t="shared" si="14"/>
        <v/>
      </c>
      <c r="AK11" s="14" t="str">
        <f t="shared" si="15"/>
        <v/>
      </c>
      <c r="AL11" s="14" t="str">
        <f t="shared" si="16"/>
        <v/>
      </c>
      <c r="AM11" s="14" t="str">
        <f t="shared" si="17"/>
        <v xml:space="preserve">INSERT INTO SC_Constantes(RefDimension,Nom,Valeur,DateModif) values (17,'PERIMETRE_FVBAC_CUMUL',78.4,now());
</v>
      </c>
      <c r="AN11" s="14" t="str">
        <f t="shared" si="18"/>
        <v xml:space="preserve">INSERT INTO SC_Constantes(RefDimension,Nom,Valeur,DateModif) values (18,'PERIMETRE_FVBAC_CUMUL',78.4,now());
</v>
      </c>
    </row>
    <row r="12" spans="2:40" x14ac:dyDescent="0.3">
      <c r="B12" t="s">
        <v>801</v>
      </c>
      <c r="C12" t="s">
        <v>792</v>
      </c>
      <c r="D12" t="s">
        <v>787</v>
      </c>
      <c r="E12">
        <v>1.6</v>
      </c>
      <c r="F12">
        <v>2</v>
      </c>
      <c r="G12">
        <v>2</v>
      </c>
      <c r="H12">
        <v>2.5</v>
      </c>
      <c r="I12">
        <v>3</v>
      </c>
      <c r="J12">
        <v>3.5</v>
      </c>
      <c r="K12">
        <v>4</v>
      </c>
      <c r="L12">
        <v>4</v>
      </c>
      <c r="M12">
        <v>4</v>
      </c>
      <c r="N12">
        <v>4</v>
      </c>
      <c r="O12">
        <v>3</v>
      </c>
      <c r="P12">
        <v>3.5</v>
      </c>
      <c r="Q12">
        <v>4</v>
      </c>
      <c r="R12">
        <v>4</v>
      </c>
      <c r="S12">
        <v>4.5</v>
      </c>
      <c r="T12">
        <v>4</v>
      </c>
      <c r="U12">
        <v>4</v>
      </c>
      <c r="V12">
        <v>5</v>
      </c>
      <c r="W12" s="14" t="str">
        <f t="shared" si="1"/>
        <v xml:space="preserve">INSERT INTO SC_Constantes(RefDimension,Nom,Valeur,DateModif) values (1,'LONGUEUR_FV',1.6,now());
</v>
      </c>
      <c r="X12" s="14" t="str">
        <f t="shared" si="2"/>
        <v xml:space="preserve">INSERT INTO SC_Constantes(RefDimension,Nom,Valeur,DateModif) values (2,'LONGUEUR_FV',2,now());
</v>
      </c>
      <c r="Y12" s="14" t="str">
        <f t="shared" si="3"/>
        <v xml:space="preserve">INSERT INTO SC_Constantes(RefDimension,Nom,Valeur,DateModif) values (3,'LONGUEUR_FV',2,now());
</v>
      </c>
      <c r="Z12" s="14" t="str">
        <f t="shared" si="4"/>
        <v xml:space="preserve">INSERT INTO SC_Constantes(RefDimension,Nom,Valeur,DateModif) values (4,'LONGUEUR_FV',2.5,now());
</v>
      </c>
      <c r="AA12" s="14" t="str">
        <f t="shared" si="5"/>
        <v xml:space="preserve">INSERT INTO SC_Constantes(RefDimension,Nom,Valeur,DateModif) values (5,'LONGUEUR_FV',3,now());
</v>
      </c>
      <c r="AB12" s="14" t="str">
        <f t="shared" si="6"/>
        <v xml:space="preserve">INSERT INTO SC_Constantes(RefDimension,Nom,Valeur,DateModif) values (6,'LONGUEUR_FV',3.5,now());
</v>
      </c>
      <c r="AC12" s="14" t="str">
        <f t="shared" si="7"/>
        <v xml:space="preserve">INSERT INTO SC_Constantes(RefDimension,Nom,Valeur,DateModif) values (7,'LONGUEUR_FV',4,now());
</v>
      </c>
      <c r="AD12" s="14" t="str">
        <f t="shared" si="8"/>
        <v xml:space="preserve">INSERT INTO SC_Constantes(RefDimension,Nom,Valeur,DateModif) values (8,'LONGUEUR_FV',4,now());
</v>
      </c>
      <c r="AE12" s="14" t="str">
        <f t="shared" si="9"/>
        <v xml:space="preserve">INSERT INTO SC_Constantes(RefDimension,Nom,Valeur,DateModif) values (9,'LONGUEUR_FV',4,now());
</v>
      </c>
      <c r="AF12" s="14" t="str">
        <f t="shared" si="10"/>
        <v xml:space="preserve">INSERT INTO SC_Constantes(RefDimension,Nom,Valeur,DateModif) values (10,'LONGUEUR_FV',4,now());
</v>
      </c>
      <c r="AG12" s="14" t="str">
        <f t="shared" si="11"/>
        <v xml:space="preserve">INSERT INTO SC_Constantes(RefDimension,Nom,Valeur,DateModif) values (11,'LONGUEUR_FV',3,now());
</v>
      </c>
      <c r="AH12" s="14" t="str">
        <f t="shared" si="12"/>
        <v xml:space="preserve">INSERT INTO SC_Constantes(RefDimension,Nom,Valeur,DateModif) values (12,'LONGUEUR_FV',3.5,now());
</v>
      </c>
      <c r="AI12" s="14" t="str">
        <f t="shared" si="13"/>
        <v xml:space="preserve">INSERT INTO SC_Constantes(RefDimension,Nom,Valeur,DateModif) values (13,'LONGUEUR_FV',4,now());
</v>
      </c>
      <c r="AJ12" s="14" t="str">
        <f t="shared" si="14"/>
        <v xml:space="preserve">INSERT INTO SC_Constantes(RefDimension,Nom,Valeur,DateModif) values (14,'LONGUEUR_FV',4,now());
</v>
      </c>
      <c r="AK12" s="14" t="str">
        <f t="shared" si="15"/>
        <v xml:space="preserve">INSERT INTO SC_Constantes(RefDimension,Nom,Valeur,DateModif) values (15,'LONGUEUR_FV',4.5,now());
</v>
      </c>
      <c r="AL12" s="14" t="str">
        <f t="shared" si="16"/>
        <v xml:space="preserve">INSERT INTO SC_Constantes(RefDimension,Nom,Valeur,DateModif) values (16,'LONGUEUR_FV',4,now());
</v>
      </c>
      <c r="AM12" s="14" t="str">
        <f t="shared" si="17"/>
        <v xml:space="preserve">INSERT INTO SC_Constantes(RefDimension,Nom,Valeur,DateModif) values (17,'LONGUEUR_FV',4,now());
</v>
      </c>
      <c r="AN12" s="14" t="str">
        <f t="shared" si="18"/>
        <v xml:space="preserve">INSERT INTO SC_Constantes(RefDimension,Nom,Valeur,DateModif) values (18,'LONGUEUR_FV',5,now());
</v>
      </c>
    </row>
    <row r="13" spans="2:40" x14ac:dyDescent="0.3">
      <c r="B13" t="s">
        <v>802</v>
      </c>
      <c r="C13" t="s">
        <v>793</v>
      </c>
      <c r="D13" t="s">
        <v>787</v>
      </c>
      <c r="E13">
        <v>2.5</v>
      </c>
      <c r="F13">
        <v>3</v>
      </c>
      <c r="G13">
        <v>4</v>
      </c>
      <c r="H13">
        <v>4</v>
      </c>
      <c r="I13">
        <v>4</v>
      </c>
      <c r="J13">
        <v>4</v>
      </c>
      <c r="K13">
        <v>4</v>
      </c>
      <c r="L13">
        <v>4.5</v>
      </c>
      <c r="M13">
        <v>5</v>
      </c>
      <c r="N13">
        <v>6</v>
      </c>
      <c r="O13">
        <v>8</v>
      </c>
      <c r="P13">
        <v>8</v>
      </c>
      <c r="Q13">
        <v>7</v>
      </c>
      <c r="R13">
        <v>8</v>
      </c>
      <c r="S13">
        <v>8</v>
      </c>
      <c r="T13">
        <v>9</v>
      </c>
      <c r="U13">
        <v>10</v>
      </c>
      <c r="V13">
        <v>8</v>
      </c>
      <c r="W13" s="14" t="str">
        <f t="shared" si="1"/>
        <v xml:space="preserve">INSERT INTO SC_Constantes(RefDimension,Nom,Valeur,DateModif) values (1,'LARGEUR_FV',2.5,now());
</v>
      </c>
      <c r="X13" s="14" t="str">
        <f t="shared" si="2"/>
        <v xml:space="preserve">INSERT INTO SC_Constantes(RefDimension,Nom,Valeur,DateModif) values (2,'LARGEUR_FV',3,now());
</v>
      </c>
      <c r="Y13" s="14" t="str">
        <f t="shared" si="3"/>
        <v xml:space="preserve">INSERT INTO SC_Constantes(RefDimension,Nom,Valeur,DateModif) values (3,'LARGEUR_FV',4,now());
</v>
      </c>
      <c r="Z13" s="14" t="str">
        <f t="shared" si="4"/>
        <v xml:space="preserve">INSERT INTO SC_Constantes(RefDimension,Nom,Valeur,DateModif) values (4,'LARGEUR_FV',4,now());
</v>
      </c>
      <c r="AA13" s="14" t="str">
        <f t="shared" si="5"/>
        <v xml:space="preserve">INSERT INTO SC_Constantes(RefDimension,Nom,Valeur,DateModif) values (5,'LARGEUR_FV',4,now());
</v>
      </c>
      <c r="AB13" s="14" t="str">
        <f t="shared" si="6"/>
        <v xml:space="preserve">INSERT INTO SC_Constantes(RefDimension,Nom,Valeur,DateModif) values (6,'LARGEUR_FV',4,now());
</v>
      </c>
      <c r="AC13" s="14" t="str">
        <f t="shared" si="7"/>
        <v xml:space="preserve">INSERT INTO SC_Constantes(RefDimension,Nom,Valeur,DateModif) values (7,'LARGEUR_FV',4,now());
</v>
      </c>
      <c r="AD13" s="14" t="str">
        <f t="shared" si="8"/>
        <v xml:space="preserve">INSERT INTO SC_Constantes(RefDimension,Nom,Valeur,DateModif) values (8,'LARGEUR_FV',4.5,now());
</v>
      </c>
      <c r="AE13" s="14" t="str">
        <f t="shared" si="9"/>
        <v xml:space="preserve">INSERT INTO SC_Constantes(RefDimension,Nom,Valeur,DateModif) values (9,'LARGEUR_FV',5,now());
</v>
      </c>
      <c r="AF13" s="14" t="str">
        <f t="shared" si="10"/>
        <v xml:space="preserve">INSERT INTO SC_Constantes(RefDimension,Nom,Valeur,DateModif) values (10,'LARGEUR_FV',6,now());
</v>
      </c>
      <c r="AG13" s="14" t="str">
        <f t="shared" si="11"/>
        <v xml:space="preserve">INSERT INTO SC_Constantes(RefDimension,Nom,Valeur,DateModif) values (11,'LARGEUR_FV',8,now());
</v>
      </c>
      <c r="AH13" s="14" t="str">
        <f t="shared" si="12"/>
        <v xml:space="preserve">INSERT INTO SC_Constantes(RefDimension,Nom,Valeur,DateModif) values (12,'LARGEUR_FV',8,now());
</v>
      </c>
      <c r="AI13" s="14" t="str">
        <f t="shared" si="13"/>
        <v xml:space="preserve">INSERT INTO SC_Constantes(RefDimension,Nom,Valeur,DateModif) values (13,'LARGEUR_FV',7,now());
</v>
      </c>
      <c r="AJ13" s="14" t="str">
        <f t="shared" si="14"/>
        <v xml:space="preserve">INSERT INTO SC_Constantes(RefDimension,Nom,Valeur,DateModif) values (14,'LARGEUR_FV',8,now());
</v>
      </c>
      <c r="AK13" s="14" t="str">
        <f t="shared" si="15"/>
        <v xml:space="preserve">INSERT INTO SC_Constantes(RefDimension,Nom,Valeur,DateModif) values (15,'LARGEUR_FV',8,now());
</v>
      </c>
      <c r="AL13" s="14" t="str">
        <f t="shared" si="16"/>
        <v xml:space="preserve">INSERT INTO SC_Constantes(RefDimension,Nom,Valeur,DateModif) values (16,'LARGEUR_FV',9,now());
</v>
      </c>
      <c r="AM13" s="14" t="str">
        <f t="shared" si="17"/>
        <v xml:space="preserve">INSERT INTO SC_Constantes(RefDimension,Nom,Valeur,DateModif) values (17,'LARGEUR_FV',10,now());
</v>
      </c>
      <c r="AN13" s="14" t="str">
        <f t="shared" si="18"/>
        <v xml:space="preserve">INSERT INTO SC_Constantes(RefDimension,Nom,Valeur,DateModif) values (18,'LARGEUR_FV',8,now());
</v>
      </c>
    </row>
    <row r="14" spans="2:40" x14ac:dyDescent="0.3">
      <c r="B14" t="s">
        <v>803</v>
      </c>
      <c r="C14" t="s">
        <v>794</v>
      </c>
      <c r="D14" t="s">
        <v>787</v>
      </c>
      <c r="E14">
        <v>1.25</v>
      </c>
      <c r="F14">
        <v>1.5</v>
      </c>
      <c r="G14">
        <v>2</v>
      </c>
      <c r="H14">
        <v>2</v>
      </c>
      <c r="I14">
        <v>2</v>
      </c>
      <c r="J14">
        <v>2</v>
      </c>
      <c r="K14">
        <v>2</v>
      </c>
      <c r="L14">
        <v>2.5</v>
      </c>
      <c r="M14">
        <v>2.5</v>
      </c>
      <c r="N14">
        <v>2.5</v>
      </c>
      <c r="O14">
        <v>2.5</v>
      </c>
      <c r="P14">
        <v>2.8</v>
      </c>
      <c r="Q14">
        <v>2.8</v>
      </c>
      <c r="R14">
        <v>3</v>
      </c>
      <c r="S14">
        <v>3</v>
      </c>
      <c r="T14">
        <v>3</v>
      </c>
      <c r="U14">
        <v>3.2</v>
      </c>
      <c r="V14">
        <v>3.2</v>
      </c>
      <c r="W14" s="14" t="str">
        <f t="shared" si="1"/>
        <v xml:space="preserve">INSERT INTO SC_Constantes(RefDimension,Nom,Valeur,DateModif) values (1,'LARGEUR_FH',1.25,now());
</v>
      </c>
      <c r="X14" s="14" t="str">
        <f t="shared" si="2"/>
        <v xml:space="preserve">INSERT INTO SC_Constantes(RefDimension,Nom,Valeur,DateModif) values (2,'LARGEUR_FH',1.5,now());
</v>
      </c>
      <c r="Y14" s="14" t="str">
        <f t="shared" si="3"/>
        <v xml:space="preserve">INSERT INTO SC_Constantes(RefDimension,Nom,Valeur,DateModif) values (3,'LARGEUR_FH',2,now());
</v>
      </c>
      <c r="Z14" s="14" t="str">
        <f t="shared" si="4"/>
        <v xml:space="preserve">INSERT INTO SC_Constantes(RefDimension,Nom,Valeur,DateModif) values (4,'LARGEUR_FH',2,now());
</v>
      </c>
      <c r="AA14" s="14" t="str">
        <f t="shared" si="5"/>
        <v xml:space="preserve">INSERT INTO SC_Constantes(RefDimension,Nom,Valeur,DateModif) values (5,'LARGEUR_FH',2,now());
</v>
      </c>
      <c r="AB14" s="14" t="str">
        <f t="shared" si="6"/>
        <v xml:space="preserve">INSERT INTO SC_Constantes(RefDimension,Nom,Valeur,DateModif) values (6,'LARGEUR_FH',2,now());
</v>
      </c>
      <c r="AC14" s="14" t="str">
        <f t="shared" si="7"/>
        <v xml:space="preserve">INSERT INTO SC_Constantes(RefDimension,Nom,Valeur,DateModif) values (7,'LARGEUR_FH',2,now());
</v>
      </c>
      <c r="AD14" s="14" t="str">
        <f t="shared" si="8"/>
        <v xml:space="preserve">INSERT INTO SC_Constantes(RefDimension,Nom,Valeur,DateModif) values (8,'LARGEUR_FH',2.5,now());
</v>
      </c>
      <c r="AE14" s="14" t="str">
        <f t="shared" si="9"/>
        <v xml:space="preserve">INSERT INTO SC_Constantes(RefDimension,Nom,Valeur,DateModif) values (9,'LARGEUR_FH',2.5,now());
</v>
      </c>
      <c r="AF14" s="14" t="str">
        <f t="shared" si="10"/>
        <v xml:space="preserve">INSERT INTO SC_Constantes(RefDimension,Nom,Valeur,DateModif) values (10,'LARGEUR_FH',2.5,now());
</v>
      </c>
      <c r="AG14" s="14" t="str">
        <f t="shared" si="11"/>
        <v xml:space="preserve">INSERT INTO SC_Constantes(RefDimension,Nom,Valeur,DateModif) values (11,'LARGEUR_FH',2.5,now());
</v>
      </c>
      <c r="AH14" s="14" t="str">
        <f t="shared" si="12"/>
        <v xml:space="preserve">INSERT INTO SC_Constantes(RefDimension,Nom,Valeur,DateModif) values (12,'LARGEUR_FH',2.8,now());
</v>
      </c>
      <c r="AI14" s="14" t="str">
        <f t="shared" si="13"/>
        <v xml:space="preserve">INSERT INTO SC_Constantes(RefDimension,Nom,Valeur,DateModif) values (13,'LARGEUR_FH',2.8,now());
</v>
      </c>
      <c r="AJ14" s="14" t="str">
        <f t="shared" si="14"/>
        <v xml:space="preserve">INSERT INTO SC_Constantes(RefDimension,Nom,Valeur,DateModif) values (14,'LARGEUR_FH',3,now());
</v>
      </c>
      <c r="AK14" s="14" t="str">
        <f t="shared" si="15"/>
        <v xml:space="preserve">INSERT INTO SC_Constantes(RefDimension,Nom,Valeur,DateModif) values (15,'LARGEUR_FH',3,now());
</v>
      </c>
      <c r="AL14" s="14" t="str">
        <f t="shared" si="16"/>
        <v xml:space="preserve">INSERT INTO SC_Constantes(RefDimension,Nom,Valeur,DateModif) values (16,'LARGEUR_FH',3,now());
</v>
      </c>
      <c r="AM14" s="14" t="str">
        <f t="shared" si="17"/>
        <v xml:space="preserve">INSERT INTO SC_Constantes(RefDimension,Nom,Valeur,DateModif) values (17,'LARGEUR_FH',3.2,now());
</v>
      </c>
      <c r="AN14" s="14" t="str">
        <f t="shared" si="18"/>
        <v xml:space="preserve">INSERT INTO SC_Constantes(RefDimension,Nom,Valeur,DateModif) values (18,'LARGEUR_FH',3.2,now());
</v>
      </c>
    </row>
    <row r="15" spans="2:40" x14ac:dyDescent="0.3">
      <c r="B15" t="s">
        <v>804</v>
      </c>
      <c r="C15" t="s">
        <v>795</v>
      </c>
      <c r="D15" t="s">
        <v>787</v>
      </c>
      <c r="E15">
        <v>3.2</v>
      </c>
      <c r="F15">
        <v>4</v>
      </c>
      <c r="G15">
        <v>4</v>
      </c>
      <c r="H15">
        <v>5</v>
      </c>
      <c r="I15">
        <v>6</v>
      </c>
      <c r="J15">
        <v>7</v>
      </c>
      <c r="K15">
        <v>8</v>
      </c>
      <c r="L15">
        <v>7.2</v>
      </c>
      <c r="M15">
        <v>8</v>
      </c>
      <c r="N15">
        <v>9.6</v>
      </c>
      <c r="O15">
        <v>9.6</v>
      </c>
      <c r="P15">
        <v>10</v>
      </c>
      <c r="Q15">
        <v>10</v>
      </c>
      <c r="R15">
        <v>10.7</v>
      </c>
      <c r="S15">
        <v>12</v>
      </c>
      <c r="T15">
        <v>12</v>
      </c>
      <c r="U15">
        <v>12.5</v>
      </c>
      <c r="V15">
        <v>12.5</v>
      </c>
      <c r="W15" s="14" t="str">
        <f t="shared" si="1"/>
        <v xml:space="preserve">INSERT INTO SC_Constantes(RefDimension,Nom,Valeur,DateModif) values (1,'LONGUEUR_FH',3.2,now());
</v>
      </c>
      <c r="X15" s="14" t="str">
        <f t="shared" si="2"/>
        <v xml:space="preserve">INSERT INTO SC_Constantes(RefDimension,Nom,Valeur,DateModif) values (2,'LONGUEUR_FH',4,now());
</v>
      </c>
      <c r="Y15" s="14" t="str">
        <f t="shared" si="3"/>
        <v xml:space="preserve">INSERT INTO SC_Constantes(RefDimension,Nom,Valeur,DateModif) values (3,'LONGUEUR_FH',4,now());
</v>
      </c>
      <c r="Z15" s="14" t="str">
        <f t="shared" si="4"/>
        <v xml:space="preserve">INSERT INTO SC_Constantes(RefDimension,Nom,Valeur,DateModif) values (4,'LONGUEUR_FH',5,now());
</v>
      </c>
      <c r="AA15" s="14" t="str">
        <f t="shared" si="5"/>
        <v xml:space="preserve">INSERT INTO SC_Constantes(RefDimension,Nom,Valeur,DateModif) values (5,'LONGUEUR_FH',6,now());
</v>
      </c>
      <c r="AB15" s="14" t="str">
        <f t="shared" si="6"/>
        <v xml:space="preserve">INSERT INTO SC_Constantes(RefDimension,Nom,Valeur,DateModif) values (6,'LONGUEUR_FH',7,now());
</v>
      </c>
      <c r="AC15" s="14" t="str">
        <f t="shared" si="7"/>
        <v xml:space="preserve">INSERT INTO SC_Constantes(RefDimension,Nom,Valeur,DateModif) values (7,'LONGUEUR_FH',8,now());
</v>
      </c>
      <c r="AD15" s="14" t="str">
        <f t="shared" si="8"/>
        <v xml:space="preserve">INSERT INTO SC_Constantes(RefDimension,Nom,Valeur,DateModif) values (8,'LONGUEUR_FH',7.2,now());
</v>
      </c>
      <c r="AE15" s="14" t="str">
        <f t="shared" si="9"/>
        <v xml:space="preserve">INSERT INTO SC_Constantes(RefDimension,Nom,Valeur,DateModif) values (9,'LONGUEUR_FH',8,now());
</v>
      </c>
      <c r="AF15" s="14" t="str">
        <f t="shared" si="10"/>
        <v xml:space="preserve">INSERT INTO SC_Constantes(RefDimension,Nom,Valeur,DateModif) values (10,'LONGUEUR_FH',9.6,now());
</v>
      </c>
      <c r="AG15" s="14" t="str">
        <f t="shared" si="11"/>
        <v xml:space="preserve">INSERT INTO SC_Constantes(RefDimension,Nom,Valeur,DateModif) values (11,'LONGUEUR_FH',9.6,now());
</v>
      </c>
      <c r="AH15" s="14" t="str">
        <f t="shared" si="12"/>
        <v xml:space="preserve">INSERT INTO SC_Constantes(RefDimension,Nom,Valeur,DateModif) values (12,'LONGUEUR_FH',10,now());
</v>
      </c>
      <c r="AI15" s="14" t="str">
        <f t="shared" si="13"/>
        <v xml:space="preserve">INSERT INTO SC_Constantes(RefDimension,Nom,Valeur,DateModif) values (13,'LONGUEUR_FH',10,now());
</v>
      </c>
      <c r="AJ15" s="14" t="str">
        <f t="shared" si="14"/>
        <v xml:space="preserve">INSERT INTO SC_Constantes(RefDimension,Nom,Valeur,DateModif) values (14,'LONGUEUR_FH',10.7,now());
</v>
      </c>
      <c r="AK15" s="14" t="str">
        <f t="shared" si="15"/>
        <v xml:space="preserve">INSERT INTO SC_Constantes(RefDimension,Nom,Valeur,DateModif) values (15,'LONGUEUR_FH',12,now());
</v>
      </c>
      <c r="AL15" s="14" t="str">
        <f t="shared" si="16"/>
        <v xml:space="preserve">INSERT INTO SC_Constantes(RefDimension,Nom,Valeur,DateModif) values (16,'LONGUEUR_FH',12,now());
</v>
      </c>
      <c r="AM15" s="14" t="str">
        <f t="shared" si="17"/>
        <v xml:space="preserve">INSERT INTO SC_Constantes(RefDimension,Nom,Valeur,DateModif) values (17,'LONGUEUR_FH',12.5,now());
</v>
      </c>
      <c r="AN15" s="14" t="str">
        <f t="shared" si="18"/>
        <v xml:space="preserve">INSERT INTO SC_Constantes(RefDimension,Nom,Valeur,DateModif) values (18,'LONGUEUR_FH',12.5,now());
</v>
      </c>
    </row>
    <row r="16" spans="2:40" x14ac:dyDescent="0.3">
      <c r="B16" t="s">
        <v>846</v>
      </c>
      <c r="C16" t="s">
        <v>796</v>
      </c>
      <c r="D16" t="s">
        <v>787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0.5</v>
      </c>
      <c r="R16">
        <v>0.8</v>
      </c>
      <c r="S16">
        <v>0.8</v>
      </c>
      <c r="T16">
        <v>0.8</v>
      </c>
      <c r="U16">
        <v>0.8</v>
      </c>
      <c r="V16">
        <v>0.8</v>
      </c>
      <c r="W16" s="14" t="str">
        <f t="shared" si="1"/>
        <v xml:space="preserve">INSERT INTO SC_Constantes(RefDimension,Nom,Valeur,DateModif) values (1,'LONGUEUR_GABION_FH',0.5,now());
</v>
      </c>
      <c r="X16" s="14" t="str">
        <f t="shared" si="2"/>
        <v xml:space="preserve">INSERT INTO SC_Constantes(RefDimension,Nom,Valeur,DateModif) values (2,'LONGUEUR_GABION_FH',0.5,now());
</v>
      </c>
      <c r="Y16" s="14" t="str">
        <f t="shared" si="3"/>
        <v xml:space="preserve">INSERT INTO SC_Constantes(RefDimension,Nom,Valeur,DateModif) values (3,'LONGUEUR_GABION_FH',0.5,now());
</v>
      </c>
      <c r="Z16" s="14" t="str">
        <f t="shared" si="4"/>
        <v xml:space="preserve">INSERT INTO SC_Constantes(RefDimension,Nom,Valeur,DateModif) values (4,'LONGUEUR_GABION_FH',0.5,now());
</v>
      </c>
      <c r="AA16" s="14" t="str">
        <f t="shared" si="5"/>
        <v xml:space="preserve">INSERT INTO SC_Constantes(RefDimension,Nom,Valeur,DateModif) values (5,'LONGUEUR_GABION_FH',0.5,now());
</v>
      </c>
      <c r="AB16" s="14" t="str">
        <f t="shared" si="6"/>
        <v xml:space="preserve">INSERT INTO SC_Constantes(RefDimension,Nom,Valeur,DateModif) values (6,'LONGUEUR_GABION_FH',0.5,now());
</v>
      </c>
      <c r="AC16" s="14" t="str">
        <f t="shared" si="7"/>
        <v xml:space="preserve">INSERT INTO SC_Constantes(RefDimension,Nom,Valeur,DateModif) values (7,'LONGUEUR_GABION_FH',0.5,now());
</v>
      </c>
      <c r="AD16" s="14" t="str">
        <f t="shared" si="8"/>
        <v xml:space="preserve">INSERT INTO SC_Constantes(RefDimension,Nom,Valeur,DateModif) values (8,'LONGUEUR_GABION_FH',0.5,now());
</v>
      </c>
      <c r="AE16" s="14" t="str">
        <f t="shared" si="9"/>
        <v xml:space="preserve">INSERT INTO SC_Constantes(RefDimension,Nom,Valeur,DateModif) values (9,'LONGUEUR_GABION_FH',0.5,now());
</v>
      </c>
      <c r="AF16" s="14" t="str">
        <f t="shared" si="10"/>
        <v xml:space="preserve">INSERT INTO SC_Constantes(RefDimension,Nom,Valeur,DateModif) values (10,'LONGUEUR_GABION_FH',0.5,now());
</v>
      </c>
      <c r="AG16" s="14" t="str">
        <f t="shared" si="11"/>
        <v xml:space="preserve">INSERT INTO SC_Constantes(RefDimension,Nom,Valeur,DateModif) values (11,'LONGUEUR_GABION_FH',0.5,now());
</v>
      </c>
      <c r="AH16" s="14" t="str">
        <f t="shared" si="12"/>
        <v xml:space="preserve">INSERT INTO SC_Constantes(RefDimension,Nom,Valeur,DateModif) values (12,'LONGUEUR_GABION_FH',0.5,now());
</v>
      </c>
      <c r="AI16" s="14" t="str">
        <f t="shared" si="13"/>
        <v xml:space="preserve">INSERT INTO SC_Constantes(RefDimension,Nom,Valeur,DateModif) values (13,'LONGUEUR_GABION_FH',0.5,now());
</v>
      </c>
      <c r="AJ16" s="14" t="str">
        <f t="shared" si="14"/>
        <v xml:space="preserve">INSERT INTO SC_Constantes(RefDimension,Nom,Valeur,DateModif) values (14,'LONGUEUR_GABION_FH',0.8,now());
</v>
      </c>
      <c r="AK16" s="14" t="str">
        <f t="shared" si="15"/>
        <v xml:space="preserve">INSERT INTO SC_Constantes(RefDimension,Nom,Valeur,DateModif) values (15,'LONGUEUR_GABION_FH',0.8,now());
</v>
      </c>
      <c r="AL16" s="14" t="str">
        <f t="shared" si="16"/>
        <v xml:space="preserve">INSERT INTO SC_Constantes(RefDimension,Nom,Valeur,DateModif) values (16,'LONGUEUR_GABION_FH',0.8,now());
</v>
      </c>
      <c r="AM16" s="14" t="str">
        <f t="shared" si="17"/>
        <v xml:space="preserve">INSERT INTO SC_Constantes(RefDimension,Nom,Valeur,DateModif) values (17,'LONGUEUR_GABION_FH',0.8,now());
</v>
      </c>
      <c r="AN16" s="14" t="str">
        <f t="shared" si="18"/>
        <v xml:space="preserve">INSERT INTO SC_Constantes(RefDimension,Nom,Valeur,DateModif) values (18,'LONGUEUR_GABION_FH',0.8,now());
</v>
      </c>
    </row>
    <row r="17" spans="1:40" x14ac:dyDescent="0.3">
      <c r="B17" t="s">
        <v>847</v>
      </c>
      <c r="C17" t="s">
        <v>844</v>
      </c>
      <c r="D17" t="s">
        <v>845</v>
      </c>
      <c r="E17" s="15">
        <v>1</v>
      </c>
      <c r="F17" s="15">
        <v>1</v>
      </c>
      <c r="G17" s="15">
        <v>1</v>
      </c>
      <c r="H17" s="16">
        <v>1</v>
      </c>
      <c r="I17" s="15">
        <v>3</v>
      </c>
      <c r="J17" s="16">
        <v>2</v>
      </c>
      <c r="K17" s="15">
        <v>3</v>
      </c>
      <c r="L17" s="15">
        <v>3</v>
      </c>
      <c r="M17" s="15">
        <v>4</v>
      </c>
      <c r="P17" s="15"/>
      <c r="R17" s="15"/>
      <c r="V17" s="15"/>
      <c r="W17" s="14" t="str">
        <f t="shared" ref="W17:W46" si="19">IF(E17="","",SUBSTITUTE(SUBSTITUTE(SUBSTITUTE($W$1,"#DIM#",E$1),"#NOM#",$B17),"#Q#",SUBSTITUTE(E17,",",".")))</f>
        <v xml:space="preserve">INSERT INTO SC_Constantes(RefDimension,Nom,Valeur,DateModif) values (1,'NB_BARRE_T40_FV',1,now());
</v>
      </c>
      <c r="X17" s="14" t="str">
        <f t="shared" si="2"/>
        <v xml:space="preserve">INSERT INTO SC_Constantes(RefDimension,Nom,Valeur,DateModif) values (2,'NB_BARRE_T40_FV',1,now());
</v>
      </c>
      <c r="Y17" s="14" t="str">
        <f t="shared" si="3"/>
        <v xml:space="preserve">INSERT INTO SC_Constantes(RefDimension,Nom,Valeur,DateModif) values (3,'NB_BARRE_T40_FV',1,now());
</v>
      </c>
      <c r="Z17" s="14" t="str">
        <f t="shared" si="4"/>
        <v xml:space="preserve">INSERT INTO SC_Constantes(RefDimension,Nom,Valeur,DateModif) values (4,'NB_BARRE_T40_FV',1,now());
</v>
      </c>
      <c r="AA17" s="14" t="str">
        <f t="shared" si="5"/>
        <v xml:space="preserve">INSERT INTO SC_Constantes(RefDimension,Nom,Valeur,DateModif) values (5,'NB_BARRE_T40_FV',3,now());
</v>
      </c>
      <c r="AB17" s="14" t="str">
        <f t="shared" si="6"/>
        <v xml:space="preserve">INSERT INTO SC_Constantes(RefDimension,Nom,Valeur,DateModif) values (6,'NB_BARRE_T40_FV',2,now());
</v>
      </c>
      <c r="AC17" s="14" t="str">
        <f t="shared" si="7"/>
        <v xml:space="preserve">INSERT INTO SC_Constantes(RefDimension,Nom,Valeur,DateModif) values (7,'NB_BARRE_T40_FV',3,now());
</v>
      </c>
      <c r="AD17" s="14" t="str">
        <f t="shared" si="8"/>
        <v xml:space="preserve">INSERT INTO SC_Constantes(RefDimension,Nom,Valeur,DateModif) values (8,'NB_BARRE_T40_FV',3,now());
</v>
      </c>
      <c r="AE17" s="14" t="str">
        <f t="shared" si="9"/>
        <v xml:space="preserve">INSERT INTO SC_Constantes(RefDimension,Nom,Valeur,DateModif) values (9,'NB_BARRE_T40_FV',4,now());
</v>
      </c>
      <c r="AF17" s="14" t="str">
        <f t="shared" si="10"/>
        <v/>
      </c>
      <c r="AG17" s="14" t="str">
        <f t="shared" si="11"/>
        <v/>
      </c>
      <c r="AH17" s="14" t="str">
        <f t="shared" si="12"/>
        <v/>
      </c>
      <c r="AI17" s="14" t="str">
        <f t="shared" si="13"/>
        <v/>
      </c>
      <c r="AJ17" s="14" t="str">
        <f t="shared" si="14"/>
        <v/>
      </c>
      <c r="AK17" s="14" t="str">
        <f t="shared" si="15"/>
        <v/>
      </c>
      <c r="AL17" s="14" t="str">
        <f t="shared" si="16"/>
        <v/>
      </c>
      <c r="AM17" s="14" t="str">
        <f t="shared" si="17"/>
        <v/>
      </c>
      <c r="AN17" s="14" t="str">
        <f t="shared" si="18"/>
        <v/>
      </c>
    </row>
    <row r="18" spans="1:40" x14ac:dyDescent="0.3">
      <c r="B18" t="s">
        <v>852</v>
      </c>
      <c r="C18" t="s">
        <v>848</v>
      </c>
      <c r="D18" t="s">
        <v>845</v>
      </c>
      <c r="E18" s="15"/>
      <c r="F18" s="15"/>
      <c r="G18" s="15"/>
      <c r="H18" s="16"/>
      <c r="I18" s="15"/>
      <c r="J18" s="16"/>
      <c r="K18" s="15"/>
      <c r="L18" s="15"/>
      <c r="M18" s="15"/>
      <c r="N18" s="15">
        <v>6</v>
      </c>
      <c r="O18" s="15">
        <v>7</v>
      </c>
      <c r="P18" s="16"/>
      <c r="Q18" s="15">
        <v>6</v>
      </c>
      <c r="R18" s="15"/>
      <c r="S18" s="16"/>
      <c r="T18" s="15"/>
      <c r="U18" s="15"/>
      <c r="V18" s="16"/>
      <c r="W18" s="14" t="str">
        <f t="shared" si="19"/>
        <v/>
      </c>
      <c r="X18" s="14" t="str">
        <f t="shared" si="2"/>
        <v/>
      </c>
      <c r="Y18" s="14" t="str">
        <f t="shared" si="3"/>
        <v/>
      </c>
      <c r="Z18" s="14" t="str">
        <f t="shared" si="4"/>
        <v/>
      </c>
      <c r="AA18" s="14" t="str">
        <f t="shared" si="5"/>
        <v/>
      </c>
      <c r="AB18" s="14" t="str">
        <f t="shared" si="6"/>
        <v/>
      </c>
      <c r="AC18" s="14" t="str">
        <f t="shared" si="7"/>
        <v/>
      </c>
      <c r="AD18" s="14" t="str">
        <f t="shared" si="8"/>
        <v/>
      </c>
      <c r="AE18" s="14" t="str">
        <f t="shared" si="9"/>
        <v/>
      </c>
      <c r="AF18" s="14" t="str">
        <f t="shared" si="10"/>
        <v xml:space="preserve">INSERT INTO SC_Constantes(RefDimension,Nom,Valeur,DateModif) values (10,'NB_BARRE_T45_FV',6,now());
</v>
      </c>
      <c r="AG18" s="14" t="str">
        <f t="shared" si="11"/>
        <v xml:space="preserve">INSERT INTO SC_Constantes(RefDimension,Nom,Valeur,DateModif) values (11,'NB_BARRE_T45_FV',7,now());
</v>
      </c>
      <c r="AH18" s="14" t="str">
        <f t="shared" si="12"/>
        <v/>
      </c>
      <c r="AI18" s="14" t="str">
        <f t="shared" si="13"/>
        <v xml:space="preserve">INSERT INTO SC_Constantes(RefDimension,Nom,Valeur,DateModif) values (13,'NB_BARRE_T45_FV',6,now());
</v>
      </c>
      <c r="AJ18" s="14" t="str">
        <f t="shared" si="14"/>
        <v/>
      </c>
      <c r="AK18" s="14" t="str">
        <f t="shared" si="15"/>
        <v/>
      </c>
      <c r="AL18" s="14" t="str">
        <f t="shared" si="16"/>
        <v/>
      </c>
      <c r="AM18" s="14" t="str">
        <f t="shared" si="17"/>
        <v/>
      </c>
      <c r="AN18" s="14" t="str">
        <f t="shared" si="18"/>
        <v/>
      </c>
    </row>
    <row r="19" spans="1:40" x14ac:dyDescent="0.3">
      <c r="B19" t="s">
        <v>853</v>
      </c>
      <c r="C19" t="s">
        <v>849</v>
      </c>
      <c r="D19" t="s">
        <v>845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>
        <v>4</v>
      </c>
      <c r="Q19" s="15"/>
      <c r="R19" s="15">
        <v>6</v>
      </c>
      <c r="S19" s="15">
        <v>6</v>
      </c>
      <c r="T19" s="15">
        <v>8</v>
      </c>
      <c r="U19" s="15">
        <v>9</v>
      </c>
      <c r="V19" s="15">
        <v>8</v>
      </c>
      <c r="W19" s="14" t="str">
        <f t="shared" si="19"/>
        <v/>
      </c>
      <c r="X19" s="14" t="str">
        <f t="shared" si="2"/>
        <v/>
      </c>
      <c r="Y19" s="14" t="str">
        <f t="shared" si="3"/>
        <v/>
      </c>
      <c r="Z19" s="14" t="str">
        <f t="shared" si="4"/>
        <v/>
      </c>
      <c r="AA19" s="14" t="str">
        <f t="shared" si="5"/>
        <v/>
      </c>
      <c r="AB19" s="14" t="str">
        <f t="shared" si="6"/>
        <v/>
      </c>
      <c r="AC19" s="14" t="str">
        <f t="shared" si="7"/>
        <v/>
      </c>
      <c r="AD19" s="14" t="str">
        <f t="shared" si="8"/>
        <v/>
      </c>
      <c r="AE19" s="14" t="str">
        <f t="shared" si="9"/>
        <v/>
      </c>
      <c r="AF19" s="14" t="str">
        <f t="shared" si="10"/>
        <v/>
      </c>
      <c r="AG19" s="14" t="str">
        <f t="shared" si="11"/>
        <v/>
      </c>
      <c r="AH19" s="14" t="str">
        <f t="shared" si="12"/>
        <v xml:space="preserve">INSERT INTO SC_Constantes(RefDimension,Nom,Valeur,DateModif) values (12,'NB_BARRE_T50_FV',4,now());
</v>
      </c>
      <c r="AI19" s="14" t="str">
        <f t="shared" si="13"/>
        <v/>
      </c>
      <c r="AJ19" s="14" t="str">
        <f t="shared" si="14"/>
        <v xml:space="preserve">INSERT INTO SC_Constantes(RefDimension,Nom,Valeur,DateModif) values (14,'NB_BARRE_T50_FV',6,now());
</v>
      </c>
      <c r="AK19" s="14" t="str">
        <f t="shared" si="15"/>
        <v xml:space="preserve">INSERT INTO SC_Constantes(RefDimension,Nom,Valeur,DateModif) values (15,'NB_BARRE_T50_FV',6,now());
</v>
      </c>
      <c r="AL19" s="14" t="str">
        <f t="shared" si="16"/>
        <v xml:space="preserve">INSERT INTO SC_Constantes(RefDimension,Nom,Valeur,DateModif) values (16,'NB_BARRE_T50_FV',8,now());
</v>
      </c>
      <c r="AM19" s="14" t="str">
        <f t="shared" si="17"/>
        <v xml:space="preserve">INSERT INTO SC_Constantes(RefDimension,Nom,Valeur,DateModif) values (17,'NB_BARRE_T50_FV',9,now());
</v>
      </c>
      <c r="AN19" s="14" t="str">
        <f t="shared" si="18"/>
        <v xml:space="preserve">INSERT INTO SC_Constantes(RefDimension,Nom,Valeur,DateModif) values (18,'NB_BARRE_T50_FV',8,now());
</v>
      </c>
    </row>
    <row r="20" spans="1:40" x14ac:dyDescent="0.3">
      <c r="B20" t="s">
        <v>854</v>
      </c>
      <c r="C20" t="s">
        <v>850</v>
      </c>
      <c r="D20" t="s">
        <v>787</v>
      </c>
      <c r="E20" s="17"/>
      <c r="F20" s="17">
        <v>3.06</v>
      </c>
      <c r="G20" s="17">
        <v>4.0599999999999996</v>
      </c>
      <c r="H20" s="17">
        <v>4.0599999999999996</v>
      </c>
      <c r="I20" s="17">
        <v>3.06</v>
      </c>
      <c r="J20" s="17">
        <v>4.0599999999999996</v>
      </c>
      <c r="K20" s="17">
        <v>4.0599999999999996</v>
      </c>
      <c r="L20" s="17">
        <v>4.0599999999999996</v>
      </c>
      <c r="M20" s="17">
        <v>4.0599999999999996</v>
      </c>
      <c r="N20" s="17">
        <v>3.03</v>
      </c>
      <c r="O20" s="17"/>
      <c r="P20" s="17">
        <v>4.03</v>
      </c>
      <c r="Q20" s="17">
        <v>3.53</v>
      </c>
      <c r="R20" s="17">
        <v>4.03</v>
      </c>
      <c r="S20" s="17">
        <v>4.03</v>
      </c>
      <c r="T20" s="17">
        <v>4.03</v>
      </c>
      <c r="U20" s="17">
        <v>4.03</v>
      </c>
      <c r="V20" s="17">
        <v>4.03</v>
      </c>
      <c r="W20" s="14" t="str">
        <f t="shared" si="19"/>
        <v/>
      </c>
      <c r="X20" s="14" t="str">
        <f t="shared" si="2"/>
        <v xml:space="preserve">INSERT INTO SC_Constantes(RefDimension,Nom,Valeur,DateModif) values (2,'LONGUEUR_BARRE_T_FV',3.06,now());
</v>
      </c>
      <c r="Y20" s="14" t="str">
        <f t="shared" si="3"/>
        <v xml:space="preserve">INSERT INTO SC_Constantes(RefDimension,Nom,Valeur,DateModif) values (3,'LONGUEUR_BARRE_T_FV',4.06,now());
</v>
      </c>
      <c r="Z20" s="14" t="str">
        <f t="shared" si="4"/>
        <v xml:space="preserve">INSERT INTO SC_Constantes(RefDimension,Nom,Valeur,DateModif) values (4,'LONGUEUR_BARRE_T_FV',4.06,now());
</v>
      </c>
      <c r="AA20" s="14" t="str">
        <f t="shared" si="5"/>
        <v xml:space="preserve">INSERT INTO SC_Constantes(RefDimension,Nom,Valeur,DateModif) values (5,'LONGUEUR_BARRE_T_FV',3.06,now());
</v>
      </c>
      <c r="AB20" s="14" t="str">
        <f t="shared" si="6"/>
        <v xml:space="preserve">INSERT INTO SC_Constantes(RefDimension,Nom,Valeur,DateModif) values (6,'LONGUEUR_BARRE_T_FV',4.06,now());
</v>
      </c>
      <c r="AC20" s="14" t="str">
        <f t="shared" si="7"/>
        <v xml:space="preserve">INSERT INTO SC_Constantes(RefDimension,Nom,Valeur,DateModif) values (7,'LONGUEUR_BARRE_T_FV',4.06,now());
</v>
      </c>
      <c r="AD20" s="14" t="str">
        <f t="shared" si="8"/>
        <v xml:space="preserve">INSERT INTO SC_Constantes(RefDimension,Nom,Valeur,DateModif) values (8,'LONGUEUR_BARRE_T_FV',4.06,now());
</v>
      </c>
      <c r="AE20" s="14" t="str">
        <f t="shared" si="9"/>
        <v xml:space="preserve">INSERT INTO SC_Constantes(RefDimension,Nom,Valeur,DateModif) values (9,'LONGUEUR_BARRE_T_FV',4.06,now());
</v>
      </c>
      <c r="AF20" s="14" t="str">
        <f t="shared" si="10"/>
        <v xml:space="preserve">INSERT INTO SC_Constantes(RefDimension,Nom,Valeur,DateModif) values (10,'LONGUEUR_BARRE_T_FV',3.03,now());
</v>
      </c>
      <c r="AG20" s="14" t="str">
        <f t="shared" si="11"/>
        <v/>
      </c>
      <c r="AH20" s="14" t="str">
        <f t="shared" si="12"/>
        <v xml:space="preserve">INSERT INTO SC_Constantes(RefDimension,Nom,Valeur,DateModif) values (12,'LONGUEUR_BARRE_T_FV',4.03,now());
</v>
      </c>
      <c r="AI20" s="14" t="str">
        <f t="shared" si="13"/>
        <v xml:space="preserve">INSERT INTO SC_Constantes(RefDimension,Nom,Valeur,DateModif) values (13,'LONGUEUR_BARRE_T_FV',3.53,now());
</v>
      </c>
      <c r="AJ20" s="14" t="str">
        <f t="shared" si="14"/>
        <v xml:space="preserve">INSERT INTO SC_Constantes(RefDimension,Nom,Valeur,DateModif) values (14,'LONGUEUR_BARRE_T_FV',4.03,now());
</v>
      </c>
      <c r="AK20" s="14" t="str">
        <f t="shared" si="15"/>
        <v xml:space="preserve">INSERT INTO SC_Constantes(RefDimension,Nom,Valeur,DateModif) values (15,'LONGUEUR_BARRE_T_FV',4.03,now());
</v>
      </c>
      <c r="AL20" s="14" t="str">
        <f t="shared" si="16"/>
        <v xml:space="preserve">INSERT INTO SC_Constantes(RefDimension,Nom,Valeur,DateModif) values (16,'LONGUEUR_BARRE_T_FV',4.03,now());
</v>
      </c>
      <c r="AM20" s="14" t="str">
        <f t="shared" si="17"/>
        <v xml:space="preserve">INSERT INTO SC_Constantes(RefDimension,Nom,Valeur,DateModif) values (17,'LONGUEUR_BARRE_T_FV',4.03,now());
</v>
      </c>
      <c r="AN20" s="14" t="str">
        <f t="shared" si="18"/>
        <v xml:space="preserve">INSERT INTO SC_Constantes(RefDimension,Nom,Valeur,DateModif) values (18,'LONGUEUR_BARRE_T_FV',4.03,now());
</v>
      </c>
    </row>
    <row r="21" spans="1:40" x14ac:dyDescent="0.3">
      <c r="B21" t="s">
        <v>855</v>
      </c>
      <c r="C21" t="s">
        <v>851</v>
      </c>
      <c r="D21" t="s">
        <v>787</v>
      </c>
      <c r="E21" s="19"/>
      <c r="F21" s="17">
        <v>2.4</v>
      </c>
      <c r="G21" s="17"/>
      <c r="H21" s="17">
        <v>2.5</v>
      </c>
      <c r="I21" s="17">
        <v>3</v>
      </c>
      <c r="J21" s="17"/>
      <c r="K21" s="17"/>
      <c r="L21" s="17"/>
      <c r="M21" s="17">
        <v>5.5</v>
      </c>
      <c r="N21" s="17">
        <v>7</v>
      </c>
      <c r="O21" s="17">
        <v>7</v>
      </c>
      <c r="P21" s="17"/>
      <c r="Q21" s="17"/>
      <c r="R21" s="17"/>
      <c r="S21" s="17"/>
      <c r="T21" s="17"/>
      <c r="U21" s="17"/>
      <c r="V21" s="17"/>
      <c r="W21" s="14" t="str">
        <f t="shared" si="19"/>
        <v/>
      </c>
      <c r="X21" s="14" t="str">
        <f t="shared" si="2"/>
        <v xml:space="preserve">INSERT INTO SC_Constantes(RefDimension,Nom,Valeur,DateModif) values (2,'LONGUEUR_BAC_FVBAC',2.4,now());
</v>
      </c>
      <c r="Y21" s="14" t="str">
        <f t="shared" si="3"/>
        <v/>
      </c>
      <c r="Z21" s="14" t="str">
        <f t="shared" si="4"/>
        <v xml:space="preserve">INSERT INTO SC_Constantes(RefDimension,Nom,Valeur,DateModif) values (4,'LONGUEUR_BAC_FVBAC',2.5,now());
</v>
      </c>
      <c r="AA21" s="14" t="str">
        <f t="shared" si="5"/>
        <v xml:space="preserve">INSERT INTO SC_Constantes(RefDimension,Nom,Valeur,DateModif) values (5,'LONGUEUR_BAC_FVBAC',3,now());
</v>
      </c>
      <c r="AB21" s="14" t="str">
        <f t="shared" si="6"/>
        <v/>
      </c>
      <c r="AC21" s="14" t="str">
        <f t="shared" si="7"/>
        <v/>
      </c>
      <c r="AD21" s="14" t="str">
        <f t="shared" si="8"/>
        <v/>
      </c>
      <c r="AE21" s="14" t="str">
        <f t="shared" si="9"/>
        <v xml:space="preserve">INSERT INTO SC_Constantes(RefDimension,Nom,Valeur,DateModif) values (9,'LONGUEUR_BAC_FVBAC',5.5,now());
</v>
      </c>
      <c r="AF21" s="14" t="str">
        <f t="shared" si="10"/>
        <v xml:space="preserve">INSERT INTO SC_Constantes(RefDimension,Nom,Valeur,DateModif) values (10,'LONGUEUR_BAC_FVBAC',7,now());
</v>
      </c>
      <c r="AG21" s="14" t="str">
        <f t="shared" si="11"/>
        <v xml:space="preserve">INSERT INTO SC_Constantes(RefDimension,Nom,Valeur,DateModif) values (11,'LONGUEUR_BAC_FVBAC',7,now());
</v>
      </c>
      <c r="AH21" s="14" t="str">
        <f t="shared" si="12"/>
        <v/>
      </c>
      <c r="AI21" s="14" t="str">
        <f t="shared" si="13"/>
        <v/>
      </c>
      <c r="AJ21" s="14" t="str">
        <f t="shared" si="14"/>
        <v/>
      </c>
      <c r="AK21" s="14" t="str">
        <f t="shared" si="15"/>
        <v/>
      </c>
      <c r="AL21" s="14" t="str">
        <f t="shared" si="16"/>
        <v/>
      </c>
      <c r="AM21" s="14" t="str">
        <f t="shared" si="17"/>
        <v/>
      </c>
      <c r="AN21" s="14" t="str">
        <f t="shared" si="18"/>
        <v/>
      </c>
    </row>
    <row r="22" spans="1:40" x14ac:dyDescent="0.3">
      <c r="C22" s="17"/>
      <c r="D22" s="18"/>
      <c r="E22" s="19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4" t="str">
        <f t="shared" si="19"/>
        <v/>
      </c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</row>
    <row r="23" spans="1:40" x14ac:dyDescent="0.3">
      <c r="B23" t="s">
        <v>917</v>
      </c>
      <c r="C23" t="s">
        <v>916</v>
      </c>
      <c r="E23" s="19"/>
      <c r="F23" s="17">
        <v>1</v>
      </c>
      <c r="G23" s="17"/>
      <c r="H23" s="17">
        <v>2</v>
      </c>
      <c r="I23" s="17">
        <v>2</v>
      </c>
      <c r="J23" s="17"/>
      <c r="K23" s="17"/>
      <c r="L23" s="17"/>
      <c r="M23" s="17">
        <v>4</v>
      </c>
      <c r="N23" s="17">
        <v>4</v>
      </c>
      <c r="O23" s="17">
        <v>4</v>
      </c>
      <c r="P23" s="17"/>
      <c r="Q23" s="17"/>
      <c r="R23" s="17"/>
      <c r="S23" s="17"/>
      <c r="T23" s="17"/>
      <c r="U23" s="17">
        <v>8</v>
      </c>
      <c r="V23" s="17">
        <v>8</v>
      </c>
      <c r="W23" s="14" t="str">
        <f t="shared" si="19"/>
        <v/>
      </c>
      <c r="X23" s="14" t="str">
        <f t="shared" ref="X23" si="20">IF(F23="","",SUBSTITUTE(SUBSTITUTE(SUBSTITUTE($W$1,"#DIM#",F$1),"#NOM#",$B23),"#Q#",SUBSTITUTE(F23,",",".")))</f>
        <v xml:space="preserve">INSERT INTO SC_Constantes(RefDimension,Nom,Valeur,DateModif) values (2,'NB_BAC_FVBAC',1,now());
</v>
      </c>
      <c r="Y23" s="14" t="str">
        <f t="shared" ref="Y23" si="21">IF(G23="","",SUBSTITUTE(SUBSTITUTE(SUBSTITUTE($W$1,"#DIM#",G$1),"#NOM#",$B23),"#Q#",SUBSTITUTE(G23,",",".")))</f>
        <v/>
      </c>
      <c r="Z23" s="14" t="str">
        <f t="shared" ref="Z23" si="22">IF(H23="","",SUBSTITUTE(SUBSTITUTE(SUBSTITUTE($W$1,"#DIM#",H$1),"#NOM#",$B23),"#Q#",SUBSTITUTE(H23,",",".")))</f>
        <v xml:space="preserve">INSERT INTO SC_Constantes(RefDimension,Nom,Valeur,DateModif) values (4,'NB_BAC_FVBAC',2,now());
</v>
      </c>
      <c r="AA23" s="14" t="str">
        <f t="shared" ref="AA23" si="23">IF(I23="","",SUBSTITUTE(SUBSTITUTE(SUBSTITUTE($W$1,"#DIM#",I$1),"#NOM#",$B23),"#Q#",SUBSTITUTE(I23,",",".")))</f>
        <v xml:space="preserve">INSERT INTO SC_Constantes(RefDimension,Nom,Valeur,DateModif) values (5,'NB_BAC_FVBAC',2,now());
</v>
      </c>
      <c r="AB23" s="14" t="str">
        <f t="shared" ref="AB23" si="24">IF(J23="","",SUBSTITUTE(SUBSTITUTE(SUBSTITUTE($W$1,"#DIM#",J$1),"#NOM#",$B23),"#Q#",SUBSTITUTE(J23,",",".")))</f>
        <v/>
      </c>
      <c r="AC23" s="14" t="str">
        <f t="shared" ref="AC23" si="25">IF(K23="","",SUBSTITUTE(SUBSTITUTE(SUBSTITUTE($W$1,"#DIM#",K$1),"#NOM#",$B23),"#Q#",SUBSTITUTE(K23,",",".")))</f>
        <v/>
      </c>
      <c r="AD23" s="14" t="str">
        <f t="shared" ref="AD23" si="26">IF(L23="","",SUBSTITUTE(SUBSTITUTE(SUBSTITUTE($W$1,"#DIM#",L$1),"#NOM#",$B23),"#Q#",SUBSTITUTE(L23,",",".")))</f>
        <v/>
      </c>
      <c r="AE23" s="14" t="str">
        <f t="shared" ref="AE23" si="27">IF(M23="","",SUBSTITUTE(SUBSTITUTE(SUBSTITUTE($W$1,"#DIM#",M$1),"#NOM#",$B23),"#Q#",SUBSTITUTE(M23,",",".")))</f>
        <v xml:space="preserve">INSERT INTO SC_Constantes(RefDimension,Nom,Valeur,DateModif) values (9,'NB_BAC_FVBAC',4,now());
</v>
      </c>
      <c r="AF23" s="14" t="str">
        <f t="shared" ref="AF23" si="28">IF(N23="","",SUBSTITUTE(SUBSTITUTE(SUBSTITUTE($W$1,"#DIM#",N$1),"#NOM#",$B23),"#Q#",SUBSTITUTE(N23,",",".")))</f>
        <v xml:space="preserve">INSERT INTO SC_Constantes(RefDimension,Nom,Valeur,DateModif) values (10,'NB_BAC_FVBAC',4,now());
</v>
      </c>
      <c r="AG23" s="14" t="str">
        <f t="shared" ref="AG23" si="29">IF(O23="","",SUBSTITUTE(SUBSTITUTE(SUBSTITUTE($W$1,"#DIM#",O$1),"#NOM#",$B23),"#Q#",SUBSTITUTE(O23,",",".")))</f>
        <v xml:space="preserve">INSERT INTO SC_Constantes(RefDimension,Nom,Valeur,DateModif) values (11,'NB_BAC_FVBAC',4,now());
</v>
      </c>
      <c r="AH23" s="14" t="str">
        <f t="shared" ref="AH23" si="30">IF(P23="","",SUBSTITUTE(SUBSTITUTE(SUBSTITUTE($W$1,"#DIM#",P$1),"#NOM#",$B23),"#Q#",SUBSTITUTE(P23,",",".")))</f>
        <v/>
      </c>
      <c r="AI23" s="14" t="str">
        <f t="shared" ref="AI23" si="31">IF(Q23="","",SUBSTITUTE(SUBSTITUTE(SUBSTITUTE($W$1,"#DIM#",Q$1),"#NOM#",$B23),"#Q#",SUBSTITUTE(Q23,",",".")))</f>
        <v/>
      </c>
      <c r="AJ23" s="14" t="str">
        <f t="shared" ref="AJ23" si="32">IF(R23="","",SUBSTITUTE(SUBSTITUTE(SUBSTITUTE($W$1,"#DIM#",R$1),"#NOM#",$B23),"#Q#",SUBSTITUTE(R23,",",".")))</f>
        <v/>
      </c>
      <c r="AK23" s="14" t="str">
        <f t="shared" ref="AK23" si="33">IF(S23="","",SUBSTITUTE(SUBSTITUTE(SUBSTITUTE($W$1,"#DIM#",S$1),"#NOM#",$B23),"#Q#",SUBSTITUTE(S23,",",".")))</f>
        <v/>
      </c>
      <c r="AL23" s="14" t="str">
        <f t="shared" ref="AL23" si="34">IF(T23="","",SUBSTITUTE(SUBSTITUTE(SUBSTITUTE($W$1,"#DIM#",T$1),"#NOM#",$B23),"#Q#",SUBSTITUTE(T23,",",".")))</f>
        <v/>
      </c>
      <c r="AM23" s="14" t="str">
        <f t="shared" ref="AM23" si="35">IF(U23="","",SUBSTITUTE(SUBSTITUTE(SUBSTITUTE($W$1,"#DIM#",U$1),"#NOM#",$B23),"#Q#",SUBSTITUTE(U23,",",".")))</f>
        <v xml:space="preserve">INSERT INTO SC_Constantes(RefDimension,Nom,Valeur,DateModif) values (17,'NB_BAC_FVBAC',8,now());
</v>
      </c>
      <c r="AN23" s="14" t="str">
        <f t="shared" ref="AN23" si="36">IF(V23="","",SUBSTITUTE(SUBSTITUTE(SUBSTITUTE($W$1,"#DIM#",V$1),"#NOM#",$B23),"#Q#",SUBSTITUTE(V23,",",".")))</f>
        <v xml:space="preserve">INSERT INTO SC_Constantes(RefDimension,Nom,Valeur,DateModif) values (18,'NB_BAC_FVBAC',8,now());
</v>
      </c>
    </row>
    <row r="24" spans="1:40" x14ac:dyDescent="0.3">
      <c r="W24" s="14" t="str">
        <f t="shared" si="19"/>
        <v/>
      </c>
    </row>
    <row r="25" spans="1:40" x14ac:dyDescent="0.3">
      <c r="A25">
        <v>46</v>
      </c>
      <c r="B25" t="s">
        <v>1099</v>
      </c>
      <c r="C25" t="s">
        <v>1071</v>
      </c>
      <c r="D25" t="s">
        <v>47</v>
      </c>
      <c r="E25">
        <v>2.75</v>
      </c>
      <c r="F25">
        <v>3</v>
      </c>
      <c r="G25">
        <v>3.5</v>
      </c>
      <c r="H25">
        <v>3.5</v>
      </c>
      <c r="I25">
        <v>3.5</v>
      </c>
      <c r="J25">
        <v>3.5</v>
      </c>
      <c r="K25">
        <v>3.5</v>
      </c>
      <c r="L25">
        <v>3.75</v>
      </c>
      <c r="M25">
        <v>4</v>
      </c>
      <c r="N25">
        <v>4.5</v>
      </c>
      <c r="O25">
        <v>5.5</v>
      </c>
      <c r="P25">
        <v>5.5</v>
      </c>
      <c r="Q25">
        <v>5</v>
      </c>
      <c r="R25">
        <v>5.5</v>
      </c>
      <c r="S25">
        <v>5.5</v>
      </c>
      <c r="T25">
        <v>6</v>
      </c>
      <c r="U25">
        <v>6.5</v>
      </c>
      <c r="V25">
        <v>5.5</v>
      </c>
      <c r="W25" s="14" t="str">
        <f t="shared" si="19"/>
        <v xml:space="preserve">INSERT INTO SC_Constantes(RefDimension,Nom,Valeur,DateModif) values (1,'REL_PVCDN50_FV',2.75,now());
</v>
      </c>
      <c r="X25" s="14" t="str">
        <f t="shared" ref="X25:X46" si="37">IF(F25="","",SUBSTITUTE(SUBSTITUTE(SUBSTITUTE($W$1,"#DIM#",F$1),"#NOM#",$B25),"#Q#",SUBSTITUTE(F25,",",".")))</f>
        <v xml:space="preserve">INSERT INTO SC_Constantes(RefDimension,Nom,Valeur,DateModif) values (2,'REL_PVCDN50_FV',3,now());
</v>
      </c>
      <c r="Y25" s="14" t="str">
        <f t="shared" ref="Y25:Y46" si="38">IF(G25="","",SUBSTITUTE(SUBSTITUTE(SUBSTITUTE($W$1,"#DIM#",G$1),"#NOM#",$B25),"#Q#",SUBSTITUTE(G25,",",".")))</f>
        <v xml:space="preserve">INSERT INTO SC_Constantes(RefDimension,Nom,Valeur,DateModif) values (3,'REL_PVCDN50_FV',3.5,now());
</v>
      </c>
      <c r="Z25" s="14" t="str">
        <f t="shared" ref="Z25:Z46" si="39">IF(H25="","",SUBSTITUTE(SUBSTITUTE(SUBSTITUTE($W$1,"#DIM#",H$1),"#NOM#",$B25),"#Q#",SUBSTITUTE(H25,",",".")))</f>
        <v xml:space="preserve">INSERT INTO SC_Constantes(RefDimension,Nom,Valeur,DateModif) values (4,'REL_PVCDN50_FV',3.5,now());
</v>
      </c>
      <c r="AA25" s="14" t="str">
        <f t="shared" ref="AA25:AA46" si="40">IF(I25="","",SUBSTITUTE(SUBSTITUTE(SUBSTITUTE($W$1,"#DIM#",I$1),"#NOM#",$B25),"#Q#",SUBSTITUTE(I25,",",".")))</f>
        <v xml:space="preserve">INSERT INTO SC_Constantes(RefDimension,Nom,Valeur,DateModif) values (5,'REL_PVCDN50_FV',3.5,now());
</v>
      </c>
      <c r="AB25" s="14" t="str">
        <f t="shared" ref="AB25:AB46" si="41">IF(J25="","",SUBSTITUTE(SUBSTITUTE(SUBSTITUTE($W$1,"#DIM#",J$1),"#NOM#",$B25),"#Q#",SUBSTITUTE(J25,",",".")))</f>
        <v xml:space="preserve">INSERT INTO SC_Constantes(RefDimension,Nom,Valeur,DateModif) values (6,'REL_PVCDN50_FV',3.5,now());
</v>
      </c>
      <c r="AC25" s="14" t="str">
        <f t="shared" ref="AC25:AC46" si="42">IF(K25="","",SUBSTITUTE(SUBSTITUTE(SUBSTITUTE($W$1,"#DIM#",K$1),"#NOM#",$B25),"#Q#",SUBSTITUTE(K25,",",".")))</f>
        <v xml:space="preserve">INSERT INTO SC_Constantes(RefDimension,Nom,Valeur,DateModif) values (7,'REL_PVCDN50_FV',3.5,now());
</v>
      </c>
      <c r="AD25" s="14" t="str">
        <f t="shared" ref="AD25:AD46" si="43">IF(L25="","",SUBSTITUTE(SUBSTITUTE(SUBSTITUTE($W$1,"#DIM#",L$1),"#NOM#",$B25),"#Q#",SUBSTITUTE(L25,",",".")))</f>
        <v xml:space="preserve">INSERT INTO SC_Constantes(RefDimension,Nom,Valeur,DateModif) values (8,'REL_PVCDN50_FV',3.75,now());
</v>
      </c>
      <c r="AE25" s="14" t="str">
        <f t="shared" ref="AE25:AE46" si="44">IF(M25="","",SUBSTITUTE(SUBSTITUTE(SUBSTITUTE($W$1,"#DIM#",M$1),"#NOM#",$B25),"#Q#",SUBSTITUTE(M25,",",".")))</f>
        <v xml:space="preserve">INSERT INTO SC_Constantes(RefDimension,Nom,Valeur,DateModif) values (9,'REL_PVCDN50_FV',4,now());
</v>
      </c>
      <c r="AF25" s="14" t="str">
        <f t="shared" ref="AF25:AF46" si="45">IF(N25="","",SUBSTITUTE(SUBSTITUTE(SUBSTITUTE($W$1,"#DIM#",N$1),"#NOM#",$B25),"#Q#",SUBSTITUTE(N25,",",".")))</f>
        <v xml:space="preserve">INSERT INTO SC_Constantes(RefDimension,Nom,Valeur,DateModif) values (10,'REL_PVCDN50_FV',4.5,now());
</v>
      </c>
      <c r="AG25" s="14" t="str">
        <f t="shared" ref="AG25:AG46" si="46">IF(O25="","",SUBSTITUTE(SUBSTITUTE(SUBSTITUTE($W$1,"#DIM#",O$1),"#NOM#",$B25),"#Q#",SUBSTITUTE(O25,",",".")))</f>
        <v xml:space="preserve">INSERT INTO SC_Constantes(RefDimension,Nom,Valeur,DateModif) values (11,'REL_PVCDN50_FV',5.5,now());
</v>
      </c>
      <c r="AH25" s="14" t="str">
        <f t="shared" ref="AH25:AH46" si="47">IF(P25="","",SUBSTITUTE(SUBSTITUTE(SUBSTITUTE($W$1,"#DIM#",P$1),"#NOM#",$B25),"#Q#",SUBSTITUTE(P25,",",".")))</f>
        <v xml:space="preserve">INSERT INTO SC_Constantes(RefDimension,Nom,Valeur,DateModif) values (12,'REL_PVCDN50_FV',5.5,now());
</v>
      </c>
      <c r="AI25" s="14" t="str">
        <f t="shared" ref="AI25:AI46" si="48">IF(Q25="","",SUBSTITUTE(SUBSTITUTE(SUBSTITUTE($W$1,"#DIM#",Q$1),"#NOM#",$B25),"#Q#",SUBSTITUTE(Q25,",",".")))</f>
        <v xml:space="preserve">INSERT INTO SC_Constantes(RefDimension,Nom,Valeur,DateModif) values (13,'REL_PVCDN50_FV',5,now());
</v>
      </c>
      <c r="AJ25" s="14" t="str">
        <f t="shared" ref="AJ25:AJ46" si="49">IF(R25="","",SUBSTITUTE(SUBSTITUTE(SUBSTITUTE($W$1,"#DIM#",R$1),"#NOM#",$B25),"#Q#",SUBSTITUTE(R25,",",".")))</f>
        <v xml:space="preserve">INSERT INTO SC_Constantes(RefDimension,Nom,Valeur,DateModif) values (14,'REL_PVCDN50_FV',5.5,now());
</v>
      </c>
      <c r="AK25" s="14" t="str">
        <f t="shared" ref="AK25:AK46" si="50">IF(S25="","",SUBSTITUTE(SUBSTITUTE(SUBSTITUTE($W$1,"#DIM#",S$1),"#NOM#",$B25),"#Q#",SUBSTITUTE(S25,",",".")))</f>
        <v xml:space="preserve">INSERT INTO SC_Constantes(RefDimension,Nom,Valeur,DateModif) values (15,'REL_PVCDN50_FV',5.5,now());
</v>
      </c>
      <c r="AL25" s="14" t="str">
        <f t="shared" ref="AL25:AL46" si="51">IF(T25="","",SUBSTITUTE(SUBSTITUTE(SUBSTITUTE($W$1,"#DIM#",T$1),"#NOM#",$B25),"#Q#",SUBSTITUTE(T25,",",".")))</f>
        <v xml:space="preserve">INSERT INTO SC_Constantes(RefDimension,Nom,Valeur,DateModif) values (16,'REL_PVCDN50_FV',6,now());
</v>
      </c>
      <c r="AM25" s="14" t="str">
        <f t="shared" ref="AM25:AM46" si="52">IF(U25="","",SUBSTITUTE(SUBSTITUTE(SUBSTITUTE($W$1,"#DIM#",U$1),"#NOM#",$B25),"#Q#",SUBSTITUTE(U25,",",".")))</f>
        <v xml:space="preserve">INSERT INTO SC_Constantes(RefDimension,Nom,Valeur,DateModif) values (17,'REL_PVCDN50_FV',6.5,now());
</v>
      </c>
      <c r="AN25" s="14" t="str">
        <f t="shared" ref="AN25:AN46" si="53">IF(V25="","",SUBSTITUTE(SUBSTITUTE(SUBSTITUTE($W$1,"#DIM#",V$1),"#NOM#",$B25),"#Q#",SUBSTITUTE(V25,",",".")))</f>
        <v xml:space="preserve">INSERT INTO SC_Constantes(RefDimension,Nom,Valeur,DateModif) values (18,'REL_PVCDN50_FV',5.5,now());
</v>
      </c>
    </row>
    <row r="26" spans="1:40" x14ac:dyDescent="0.3">
      <c r="A26">
        <v>47</v>
      </c>
      <c r="B26" t="s">
        <v>1100</v>
      </c>
      <c r="C26" t="s">
        <v>1072</v>
      </c>
      <c r="D26" t="s">
        <v>649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4</v>
      </c>
      <c r="O26">
        <v>2</v>
      </c>
      <c r="P26">
        <v>2</v>
      </c>
      <c r="Q26">
        <v>4</v>
      </c>
      <c r="R26">
        <v>4</v>
      </c>
      <c r="S26">
        <v>4</v>
      </c>
      <c r="T26">
        <v>4</v>
      </c>
      <c r="U26">
        <v>4</v>
      </c>
      <c r="V26">
        <v>2</v>
      </c>
      <c r="W26" s="14" t="str">
        <f t="shared" si="19"/>
        <v xml:space="preserve">INSERT INTO SC_Constantes(RefDimension,Nom,Valeur,DateModif) values (1,'REL_COUDES90DN50_FV',2,now());
</v>
      </c>
      <c r="X26" s="14" t="str">
        <f t="shared" si="37"/>
        <v xml:space="preserve">INSERT INTO SC_Constantes(RefDimension,Nom,Valeur,DateModif) values (2,'REL_COUDES90DN50_FV',2,now());
</v>
      </c>
      <c r="Y26" s="14" t="str">
        <f t="shared" si="38"/>
        <v xml:space="preserve">INSERT INTO SC_Constantes(RefDimension,Nom,Valeur,DateModif) values (3,'REL_COUDES90DN50_FV',2,now());
</v>
      </c>
      <c r="Z26" s="14" t="str">
        <f t="shared" si="39"/>
        <v xml:space="preserve">INSERT INTO SC_Constantes(RefDimension,Nom,Valeur,DateModif) values (4,'REL_COUDES90DN50_FV',2,now());
</v>
      </c>
      <c r="AA26" s="14" t="str">
        <f t="shared" si="40"/>
        <v xml:space="preserve">INSERT INTO SC_Constantes(RefDimension,Nom,Valeur,DateModif) values (5,'REL_COUDES90DN50_FV',2,now());
</v>
      </c>
      <c r="AB26" s="14" t="str">
        <f t="shared" si="41"/>
        <v xml:space="preserve">INSERT INTO SC_Constantes(RefDimension,Nom,Valeur,DateModif) values (6,'REL_COUDES90DN50_FV',2,now());
</v>
      </c>
      <c r="AC26" s="14" t="str">
        <f t="shared" si="42"/>
        <v xml:space="preserve">INSERT INTO SC_Constantes(RefDimension,Nom,Valeur,DateModif) values (7,'REL_COUDES90DN50_FV',2,now());
</v>
      </c>
      <c r="AD26" s="14" t="str">
        <f t="shared" si="43"/>
        <v xml:space="preserve">INSERT INTO SC_Constantes(RefDimension,Nom,Valeur,DateModif) values (8,'REL_COUDES90DN50_FV',2,now());
</v>
      </c>
      <c r="AE26" s="14" t="str">
        <f t="shared" si="44"/>
        <v xml:space="preserve">INSERT INTO SC_Constantes(RefDimension,Nom,Valeur,DateModif) values (9,'REL_COUDES90DN50_FV',2,now());
</v>
      </c>
      <c r="AF26" s="14" t="str">
        <f t="shared" si="45"/>
        <v xml:space="preserve">INSERT INTO SC_Constantes(RefDimension,Nom,Valeur,DateModif) values (10,'REL_COUDES90DN50_FV',4,now());
</v>
      </c>
      <c r="AG26" s="14" t="str">
        <f t="shared" si="46"/>
        <v xml:space="preserve">INSERT INTO SC_Constantes(RefDimension,Nom,Valeur,DateModif) values (11,'REL_COUDES90DN50_FV',2,now());
</v>
      </c>
      <c r="AH26" s="14" t="str">
        <f t="shared" si="47"/>
        <v xml:space="preserve">INSERT INTO SC_Constantes(RefDimension,Nom,Valeur,DateModif) values (12,'REL_COUDES90DN50_FV',2,now());
</v>
      </c>
      <c r="AI26" s="14" t="str">
        <f t="shared" si="48"/>
        <v xml:space="preserve">INSERT INTO SC_Constantes(RefDimension,Nom,Valeur,DateModif) values (13,'REL_COUDES90DN50_FV',4,now());
</v>
      </c>
      <c r="AJ26" s="14" t="str">
        <f t="shared" si="49"/>
        <v xml:space="preserve">INSERT INTO SC_Constantes(RefDimension,Nom,Valeur,DateModif) values (14,'REL_COUDES90DN50_FV',4,now());
</v>
      </c>
      <c r="AK26" s="14" t="str">
        <f t="shared" si="50"/>
        <v xml:space="preserve">INSERT INTO SC_Constantes(RefDimension,Nom,Valeur,DateModif) values (15,'REL_COUDES90DN50_FV',4,now());
</v>
      </c>
      <c r="AL26" s="14" t="str">
        <f t="shared" si="51"/>
        <v xml:space="preserve">INSERT INTO SC_Constantes(RefDimension,Nom,Valeur,DateModif) values (16,'REL_COUDES90DN50_FV',4,now());
</v>
      </c>
      <c r="AM26" s="14" t="str">
        <f t="shared" si="52"/>
        <v xml:space="preserve">INSERT INTO SC_Constantes(RefDimension,Nom,Valeur,DateModif) values (17,'REL_COUDES90DN50_FV',4,now());
</v>
      </c>
      <c r="AN26" s="14" t="str">
        <f t="shared" si="53"/>
        <v xml:space="preserve">INSERT INTO SC_Constantes(RefDimension,Nom,Valeur,DateModif) values (18,'REL_COUDES90DN50_FV',2,now());
</v>
      </c>
    </row>
    <row r="27" spans="1:40" x14ac:dyDescent="0.3">
      <c r="A27">
        <v>48</v>
      </c>
      <c r="B27" t="s">
        <v>1101</v>
      </c>
      <c r="C27" t="s">
        <v>1073</v>
      </c>
      <c r="D27" t="s">
        <v>649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 s="14" t="str">
        <f t="shared" si="19"/>
        <v xml:space="preserve">INSERT INTO SC_Constantes(RefDimension,Nom,Valeur,DateModif) values (1,'REL_REPARTITEURS_FV',2,now());
</v>
      </c>
      <c r="X27" s="14" t="str">
        <f t="shared" si="37"/>
        <v xml:space="preserve">INSERT INTO SC_Constantes(RefDimension,Nom,Valeur,DateModif) values (2,'REL_REPARTITEURS_FV',2,now());
</v>
      </c>
      <c r="Y27" s="14" t="str">
        <f t="shared" si="38"/>
        <v xml:space="preserve">INSERT INTO SC_Constantes(RefDimension,Nom,Valeur,DateModif) values (3,'REL_REPARTITEURS_FV',2,now());
</v>
      </c>
      <c r="Z27" s="14" t="str">
        <f t="shared" si="39"/>
        <v xml:space="preserve">INSERT INTO SC_Constantes(RefDimension,Nom,Valeur,DateModif) values (4,'REL_REPARTITEURS_FV',2,now());
</v>
      </c>
      <c r="AA27" s="14" t="str">
        <f t="shared" si="40"/>
        <v xml:space="preserve">INSERT INTO SC_Constantes(RefDimension,Nom,Valeur,DateModif) values (5,'REL_REPARTITEURS_FV',2,now());
</v>
      </c>
      <c r="AB27" s="14" t="str">
        <f t="shared" si="41"/>
        <v xml:space="preserve">INSERT INTO SC_Constantes(RefDimension,Nom,Valeur,DateModif) values (6,'REL_REPARTITEURS_FV',2,now());
</v>
      </c>
      <c r="AC27" s="14" t="str">
        <f t="shared" si="42"/>
        <v xml:space="preserve">INSERT INTO SC_Constantes(RefDimension,Nom,Valeur,DateModif) values (7,'REL_REPARTITEURS_FV',2,now());
</v>
      </c>
      <c r="AD27" s="14" t="str">
        <f t="shared" si="43"/>
        <v xml:space="preserve">INSERT INTO SC_Constantes(RefDimension,Nom,Valeur,DateModif) values (8,'REL_REPARTITEURS_FV',2,now());
</v>
      </c>
      <c r="AE27" s="14" t="str">
        <f t="shared" si="44"/>
        <v xml:space="preserve">INSERT INTO SC_Constantes(RefDimension,Nom,Valeur,DateModif) values (9,'REL_REPARTITEURS_FV',2,now());
</v>
      </c>
      <c r="AF27" s="14" t="str">
        <f t="shared" si="45"/>
        <v xml:space="preserve">INSERT INTO SC_Constantes(RefDimension,Nom,Valeur,DateModif) values (10,'REL_REPARTITEURS_FV',4,now());
</v>
      </c>
      <c r="AG27" s="14" t="str">
        <f t="shared" si="46"/>
        <v xml:space="preserve">INSERT INTO SC_Constantes(RefDimension,Nom,Valeur,DateModif) values (11,'REL_REPARTITEURS_FV',4,now());
</v>
      </c>
      <c r="AH27" s="14" t="str">
        <f t="shared" si="47"/>
        <v xml:space="preserve">INSERT INTO SC_Constantes(RefDimension,Nom,Valeur,DateModif) values (12,'REL_REPARTITEURS_FV',4,now());
</v>
      </c>
      <c r="AI27" s="14" t="str">
        <f t="shared" si="48"/>
        <v xml:space="preserve">INSERT INTO SC_Constantes(RefDimension,Nom,Valeur,DateModif) values (13,'REL_REPARTITEURS_FV',4,now());
</v>
      </c>
      <c r="AJ27" s="14" t="str">
        <f t="shared" si="49"/>
        <v xml:space="preserve">INSERT INTO SC_Constantes(RefDimension,Nom,Valeur,DateModif) values (14,'REL_REPARTITEURS_FV',4,now());
</v>
      </c>
      <c r="AK27" s="14" t="str">
        <f t="shared" si="50"/>
        <v xml:space="preserve">INSERT INTO SC_Constantes(RefDimension,Nom,Valeur,DateModif) values (15,'REL_REPARTITEURS_FV',4,now());
</v>
      </c>
      <c r="AL27" s="14" t="str">
        <f t="shared" si="51"/>
        <v xml:space="preserve">INSERT INTO SC_Constantes(RefDimension,Nom,Valeur,DateModif) values (16,'REL_REPARTITEURS_FV',4,now());
</v>
      </c>
      <c r="AM27" s="14" t="str">
        <f t="shared" si="52"/>
        <v xml:space="preserve">INSERT INTO SC_Constantes(RefDimension,Nom,Valeur,DateModif) values (17,'REL_REPARTITEURS_FV',4,now());
</v>
      </c>
      <c r="AN27" s="14" t="str">
        <f t="shared" si="53"/>
        <v xml:space="preserve">INSERT INTO SC_Constantes(RefDimension,Nom,Valeur,DateModif) values (18,'REL_REPARTITEURS_FV',4,now());
</v>
      </c>
    </row>
    <row r="28" spans="1:40" x14ac:dyDescent="0.3">
      <c r="A28">
        <v>49</v>
      </c>
      <c r="B28" t="s">
        <v>1102</v>
      </c>
      <c r="C28" t="s">
        <v>1074</v>
      </c>
      <c r="D28" t="s">
        <v>649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 s="14" t="str">
        <f t="shared" si="19"/>
        <v xml:space="preserve">INSERT INTO SC_Constantes(RefDimension,Nom,Valeur,DateModif) values (1,'REL_T_PRESSION_FV',1,now());
</v>
      </c>
      <c r="X28" s="14" t="str">
        <f t="shared" si="37"/>
        <v xml:space="preserve">INSERT INTO SC_Constantes(RefDimension,Nom,Valeur,DateModif) values (2,'REL_T_PRESSION_FV',1,now());
</v>
      </c>
      <c r="Y28" s="14" t="str">
        <f t="shared" si="38"/>
        <v xml:space="preserve">INSERT INTO SC_Constantes(RefDimension,Nom,Valeur,DateModif) values (3,'REL_T_PRESSION_FV',1,now());
</v>
      </c>
      <c r="Z28" s="14" t="str">
        <f t="shared" si="39"/>
        <v xml:space="preserve">INSERT INTO SC_Constantes(RefDimension,Nom,Valeur,DateModif) values (4,'REL_T_PRESSION_FV',1,now());
</v>
      </c>
      <c r="AA28" s="14" t="str">
        <f t="shared" si="40"/>
        <v xml:space="preserve">INSERT INTO SC_Constantes(RefDimension,Nom,Valeur,DateModif) values (5,'REL_T_PRESSION_FV',1,now());
</v>
      </c>
      <c r="AB28" s="14" t="str">
        <f t="shared" si="41"/>
        <v xml:space="preserve">INSERT INTO SC_Constantes(RefDimension,Nom,Valeur,DateModif) values (6,'REL_T_PRESSION_FV',1,now());
</v>
      </c>
      <c r="AC28" s="14" t="str">
        <f t="shared" si="42"/>
        <v xml:space="preserve">INSERT INTO SC_Constantes(RefDimension,Nom,Valeur,DateModif) values (7,'REL_T_PRESSION_FV',1,now());
</v>
      </c>
      <c r="AD28" s="14" t="str">
        <f t="shared" si="43"/>
        <v xml:space="preserve">INSERT INTO SC_Constantes(RefDimension,Nom,Valeur,DateModif) values (8,'REL_T_PRESSION_FV',1,now());
</v>
      </c>
      <c r="AE28" s="14" t="str">
        <f t="shared" si="44"/>
        <v xml:space="preserve">INSERT INTO SC_Constantes(RefDimension,Nom,Valeur,DateModif) values (9,'REL_T_PRESSION_FV',1,now());
</v>
      </c>
      <c r="AF28" s="14" t="str">
        <f t="shared" si="45"/>
        <v xml:space="preserve">INSERT INTO SC_Constantes(RefDimension,Nom,Valeur,DateModif) values (10,'REL_T_PRESSION_FV',3,now());
</v>
      </c>
      <c r="AG28" s="14" t="str">
        <f t="shared" si="46"/>
        <v xml:space="preserve">INSERT INTO SC_Constantes(RefDimension,Nom,Valeur,DateModif) values (11,'REL_T_PRESSION_FV',3,now());
</v>
      </c>
      <c r="AH28" s="14" t="str">
        <f t="shared" si="47"/>
        <v xml:space="preserve">INSERT INTO SC_Constantes(RefDimension,Nom,Valeur,DateModif) values (12,'REL_T_PRESSION_FV',3,now());
</v>
      </c>
      <c r="AI28" s="14" t="str">
        <f t="shared" si="48"/>
        <v xml:space="preserve">INSERT INTO SC_Constantes(RefDimension,Nom,Valeur,DateModif) values (13,'REL_T_PRESSION_FV',3,now());
</v>
      </c>
      <c r="AJ28" s="14" t="str">
        <f t="shared" si="49"/>
        <v xml:space="preserve">INSERT INTO SC_Constantes(RefDimension,Nom,Valeur,DateModif) values (14,'REL_T_PRESSION_FV',3,now());
</v>
      </c>
      <c r="AK28" s="14" t="str">
        <f t="shared" si="50"/>
        <v xml:space="preserve">INSERT INTO SC_Constantes(RefDimension,Nom,Valeur,DateModif) values (15,'REL_T_PRESSION_FV',3,now());
</v>
      </c>
      <c r="AL28" s="14" t="str">
        <f t="shared" si="51"/>
        <v xml:space="preserve">INSERT INTO SC_Constantes(RefDimension,Nom,Valeur,DateModif) values (16,'REL_T_PRESSION_FV',3,now());
</v>
      </c>
      <c r="AM28" s="14" t="str">
        <f t="shared" si="52"/>
        <v xml:space="preserve">INSERT INTO SC_Constantes(RefDimension,Nom,Valeur,DateModif) values (17,'REL_T_PRESSION_FV',3,now());
</v>
      </c>
      <c r="AN28" s="14" t="str">
        <f t="shared" si="53"/>
        <v xml:space="preserve">INSERT INTO SC_Constantes(RefDimension,Nom,Valeur,DateModif) values (18,'REL_T_PRESSION_FV',3,now());
</v>
      </c>
    </row>
    <row r="29" spans="1:40" x14ac:dyDescent="0.3">
      <c r="A29">
        <v>50</v>
      </c>
      <c r="B29" t="s">
        <v>1103</v>
      </c>
      <c r="C29" t="s">
        <v>1075</v>
      </c>
      <c r="E29">
        <v>1.6</v>
      </c>
      <c r="F29">
        <v>1.6</v>
      </c>
      <c r="G29">
        <v>1.6</v>
      </c>
      <c r="H29">
        <v>1.6</v>
      </c>
      <c r="I29">
        <v>1.6</v>
      </c>
      <c r="J29">
        <v>1.6</v>
      </c>
      <c r="K29">
        <v>1.6</v>
      </c>
      <c r="L29">
        <v>1.6</v>
      </c>
      <c r="M29">
        <v>1.6</v>
      </c>
      <c r="N29">
        <v>1.6</v>
      </c>
      <c r="O29">
        <v>1.6</v>
      </c>
      <c r="P29">
        <v>1.6</v>
      </c>
      <c r="Q29">
        <v>1.6</v>
      </c>
      <c r="R29">
        <v>1.6</v>
      </c>
      <c r="S29">
        <v>1.6</v>
      </c>
      <c r="T29">
        <v>1.6</v>
      </c>
      <c r="U29">
        <v>1.6</v>
      </c>
      <c r="V29">
        <v>1.6</v>
      </c>
      <c r="W29" s="14" t="str">
        <f t="shared" si="19"/>
        <v xml:space="preserve">INSERT INTO SC_Constantes(RefDimension,Nom,Valeur,DateModif) values (1,'REL_PVCDN50_SUP_FV',1.6,now());
</v>
      </c>
      <c r="X29" s="14" t="str">
        <f t="shared" si="37"/>
        <v xml:space="preserve">INSERT INTO SC_Constantes(RefDimension,Nom,Valeur,DateModif) values (2,'REL_PVCDN50_SUP_FV',1.6,now());
</v>
      </c>
      <c r="Y29" s="14" t="str">
        <f t="shared" si="38"/>
        <v xml:space="preserve">INSERT INTO SC_Constantes(RefDimension,Nom,Valeur,DateModif) values (3,'REL_PVCDN50_SUP_FV',1.6,now());
</v>
      </c>
      <c r="Z29" s="14" t="str">
        <f t="shared" si="39"/>
        <v xml:space="preserve">INSERT INTO SC_Constantes(RefDimension,Nom,Valeur,DateModif) values (4,'REL_PVCDN50_SUP_FV',1.6,now());
</v>
      </c>
      <c r="AA29" s="14" t="str">
        <f t="shared" si="40"/>
        <v xml:space="preserve">INSERT INTO SC_Constantes(RefDimension,Nom,Valeur,DateModif) values (5,'REL_PVCDN50_SUP_FV',1.6,now());
</v>
      </c>
      <c r="AB29" s="14" t="str">
        <f t="shared" si="41"/>
        <v xml:space="preserve">INSERT INTO SC_Constantes(RefDimension,Nom,Valeur,DateModif) values (6,'REL_PVCDN50_SUP_FV',1.6,now());
</v>
      </c>
      <c r="AC29" s="14" t="str">
        <f t="shared" si="42"/>
        <v xml:space="preserve">INSERT INTO SC_Constantes(RefDimension,Nom,Valeur,DateModif) values (7,'REL_PVCDN50_SUP_FV',1.6,now());
</v>
      </c>
      <c r="AD29" s="14" t="str">
        <f t="shared" si="43"/>
        <v xml:space="preserve">INSERT INTO SC_Constantes(RefDimension,Nom,Valeur,DateModif) values (8,'REL_PVCDN50_SUP_FV',1.6,now());
</v>
      </c>
      <c r="AE29" s="14" t="str">
        <f t="shared" si="44"/>
        <v xml:space="preserve">INSERT INTO SC_Constantes(RefDimension,Nom,Valeur,DateModif) values (9,'REL_PVCDN50_SUP_FV',1.6,now());
</v>
      </c>
      <c r="AF29" s="14" t="str">
        <f t="shared" si="45"/>
        <v xml:space="preserve">INSERT INTO SC_Constantes(RefDimension,Nom,Valeur,DateModif) values (10,'REL_PVCDN50_SUP_FV',1.6,now());
</v>
      </c>
      <c r="AG29" s="14" t="str">
        <f t="shared" si="46"/>
        <v xml:space="preserve">INSERT INTO SC_Constantes(RefDimension,Nom,Valeur,DateModif) values (11,'REL_PVCDN50_SUP_FV',1.6,now());
</v>
      </c>
      <c r="AH29" s="14" t="str">
        <f t="shared" si="47"/>
        <v xml:space="preserve">INSERT INTO SC_Constantes(RefDimension,Nom,Valeur,DateModif) values (12,'REL_PVCDN50_SUP_FV',1.6,now());
</v>
      </c>
      <c r="AI29" s="14" t="str">
        <f t="shared" si="48"/>
        <v xml:space="preserve">INSERT INTO SC_Constantes(RefDimension,Nom,Valeur,DateModif) values (13,'REL_PVCDN50_SUP_FV',1.6,now());
</v>
      </c>
      <c r="AJ29" s="14" t="str">
        <f t="shared" si="49"/>
        <v xml:space="preserve">INSERT INTO SC_Constantes(RefDimension,Nom,Valeur,DateModif) values (14,'REL_PVCDN50_SUP_FV',1.6,now());
</v>
      </c>
      <c r="AK29" s="14" t="str">
        <f t="shared" si="50"/>
        <v xml:space="preserve">INSERT INTO SC_Constantes(RefDimension,Nom,Valeur,DateModif) values (15,'REL_PVCDN50_SUP_FV',1.6,now());
</v>
      </c>
      <c r="AL29" s="14" t="str">
        <f t="shared" si="51"/>
        <v xml:space="preserve">INSERT INTO SC_Constantes(RefDimension,Nom,Valeur,DateModif) values (16,'REL_PVCDN50_SUP_FV',1.6,now());
</v>
      </c>
      <c r="AM29" s="14" t="str">
        <f t="shared" si="52"/>
        <v xml:space="preserve">INSERT INTO SC_Constantes(RefDimension,Nom,Valeur,DateModif) values (17,'REL_PVCDN50_SUP_FV',1.6,now());
</v>
      </c>
      <c r="AN29" s="14" t="str">
        <f t="shared" si="53"/>
        <v xml:space="preserve">INSERT INTO SC_Constantes(RefDimension,Nom,Valeur,DateModif) values (18,'REL_PVCDN50_SUP_FV',1.6,now());
</v>
      </c>
    </row>
    <row r="30" spans="1:40" x14ac:dyDescent="0.3">
      <c r="A30">
        <v>51</v>
      </c>
      <c r="B30" t="s">
        <v>1104</v>
      </c>
      <c r="C30" t="s">
        <v>1076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 s="14" t="str">
        <f t="shared" si="19"/>
        <v xml:space="preserve">INSERT INTO SC_Constantes(RefDimension,Nom,Valeur,DateModif) values (1,'REL_COUDES90DN50_SUP_FV',2,now());
</v>
      </c>
      <c r="X30" s="14" t="str">
        <f t="shared" si="37"/>
        <v xml:space="preserve">INSERT INTO SC_Constantes(RefDimension,Nom,Valeur,DateModif) values (2,'REL_COUDES90DN50_SUP_FV',2,now());
</v>
      </c>
      <c r="Y30" s="14" t="str">
        <f t="shared" si="38"/>
        <v xml:space="preserve">INSERT INTO SC_Constantes(RefDimension,Nom,Valeur,DateModif) values (3,'REL_COUDES90DN50_SUP_FV',2,now());
</v>
      </c>
      <c r="Z30" s="14" t="str">
        <f t="shared" si="39"/>
        <v xml:space="preserve">INSERT INTO SC_Constantes(RefDimension,Nom,Valeur,DateModif) values (4,'REL_COUDES90DN50_SUP_FV',2,now());
</v>
      </c>
      <c r="AA30" s="14" t="str">
        <f t="shared" si="40"/>
        <v xml:space="preserve">INSERT INTO SC_Constantes(RefDimension,Nom,Valeur,DateModif) values (5,'REL_COUDES90DN50_SUP_FV',2,now());
</v>
      </c>
      <c r="AB30" s="14" t="str">
        <f t="shared" si="41"/>
        <v xml:space="preserve">INSERT INTO SC_Constantes(RefDimension,Nom,Valeur,DateModif) values (6,'REL_COUDES90DN50_SUP_FV',2,now());
</v>
      </c>
      <c r="AC30" s="14" t="str">
        <f t="shared" si="42"/>
        <v xml:space="preserve">INSERT INTO SC_Constantes(RefDimension,Nom,Valeur,DateModif) values (7,'REL_COUDES90DN50_SUP_FV',2,now());
</v>
      </c>
      <c r="AD30" s="14" t="str">
        <f t="shared" si="43"/>
        <v xml:space="preserve">INSERT INTO SC_Constantes(RefDimension,Nom,Valeur,DateModif) values (8,'REL_COUDES90DN50_SUP_FV',2,now());
</v>
      </c>
      <c r="AE30" s="14" t="str">
        <f t="shared" si="44"/>
        <v xml:space="preserve">INSERT INTO SC_Constantes(RefDimension,Nom,Valeur,DateModif) values (9,'REL_COUDES90DN50_SUP_FV',2,now());
</v>
      </c>
      <c r="AF30" s="14" t="str">
        <f t="shared" si="45"/>
        <v xml:space="preserve">INSERT INTO SC_Constantes(RefDimension,Nom,Valeur,DateModif) values (10,'REL_COUDES90DN50_SUP_FV',2,now());
</v>
      </c>
      <c r="AG30" s="14" t="str">
        <f t="shared" si="46"/>
        <v xml:space="preserve">INSERT INTO SC_Constantes(RefDimension,Nom,Valeur,DateModif) values (11,'REL_COUDES90DN50_SUP_FV',2,now());
</v>
      </c>
      <c r="AH30" s="14" t="str">
        <f t="shared" si="47"/>
        <v xml:space="preserve">INSERT INTO SC_Constantes(RefDimension,Nom,Valeur,DateModif) values (12,'REL_COUDES90DN50_SUP_FV',2,now());
</v>
      </c>
      <c r="AI30" s="14" t="str">
        <f t="shared" si="48"/>
        <v xml:space="preserve">INSERT INTO SC_Constantes(RefDimension,Nom,Valeur,DateModif) values (13,'REL_COUDES90DN50_SUP_FV',2,now());
</v>
      </c>
      <c r="AJ30" s="14" t="str">
        <f t="shared" si="49"/>
        <v xml:space="preserve">INSERT INTO SC_Constantes(RefDimension,Nom,Valeur,DateModif) values (14,'REL_COUDES90DN50_SUP_FV',2,now());
</v>
      </c>
      <c r="AK30" s="14" t="str">
        <f t="shared" si="50"/>
        <v xml:space="preserve">INSERT INTO SC_Constantes(RefDimension,Nom,Valeur,DateModif) values (15,'REL_COUDES90DN50_SUP_FV',2,now());
</v>
      </c>
      <c r="AL30" s="14" t="str">
        <f t="shared" si="51"/>
        <v xml:space="preserve">INSERT INTO SC_Constantes(RefDimension,Nom,Valeur,DateModif) values (16,'REL_COUDES90DN50_SUP_FV',2,now());
</v>
      </c>
      <c r="AM30" s="14" t="str">
        <f t="shared" si="52"/>
        <v xml:space="preserve">INSERT INTO SC_Constantes(RefDimension,Nom,Valeur,DateModif) values (17,'REL_COUDES90DN50_SUP_FV',2,now());
</v>
      </c>
      <c r="AN30" s="14" t="str">
        <f t="shared" si="53"/>
        <v xml:space="preserve">INSERT INTO SC_Constantes(RefDimension,Nom,Valeur,DateModif) values (18,'REL_COUDES90DN50_SUP_FV',2,now());
</v>
      </c>
    </row>
    <row r="31" spans="1:40" x14ac:dyDescent="0.3">
      <c r="A31">
        <v>52</v>
      </c>
      <c r="B31" t="s">
        <v>1105</v>
      </c>
      <c r="C31" t="s">
        <v>1077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>
        <v>0.8</v>
      </c>
      <c r="O31">
        <v>0.8</v>
      </c>
      <c r="P31">
        <v>0.8</v>
      </c>
      <c r="Q31">
        <v>0.8</v>
      </c>
      <c r="R31">
        <v>0.8</v>
      </c>
      <c r="S31">
        <v>0.8</v>
      </c>
      <c r="T31">
        <v>0.8</v>
      </c>
      <c r="U31">
        <v>0.8</v>
      </c>
      <c r="V31">
        <v>0.8</v>
      </c>
      <c r="W31" s="14" t="str">
        <f t="shared" si="19"/>
        <v xml:space="preserve">INSERT INTO SC_Constantes(RefDimension,Nom,Valeur,DateModif) values (1,'REL_PVCDN50_SUP_SE_FV',0.8,now());
</v>
      </c>
      <c r="X31" s="14" t="str">
        <f t="shared" si="37"/>
        <v xml:space="preserve">INSERT INTO SC_Constantes(RefDimension,Nom,Valeur,DateModif) values (2,'REL_PVCDN50_SUP_SE_FV',0.8,now());
</v>
      </c>
      <c r="Y31" s="14" t="str">
        <f t="shared" si="38"/>
        <v xml:space="preserve">INSERT INTO SC_Constantes(RefDimension,Nom,Valeur,DateModif) values (3,'REL_PVCDN50_SUP_SE_FV',0.8,now());
</v>
      </c>
      <c r="Z31" s="14" t="str">
        <f t="shared" si="39"/>
        <v xml:space="preserve">INSERT INTO SC_Constantes(RefDimension,Nom,Valeur,DateModif) values (4,'REL_PVCDN50_SUP_SE_FV',0.8,now());
</v>
      </c>
      <c r="AA31" s="14" t="str">
        <f t="shared" si="40"/>
        <v xml:space="preserve">INSERT INTO SC_Constantes(RefDimension,Nom,Valeur,DateModif) values (5,'REL_PVCDN50_SUP_SE_FV',0.8,now());
</v>
      </c>
      <c r="AB31" s="14" t="str">
        <f t="shared" si="41"/>
        <v xml:space="preserve">INSERT INTO SC_Constantes(RefDimension,Nom,Valeur,DateModif) values (6,'REL_PVCDN50_SUP_SE_FV',0.8,now());
</v>
      </c>
      <c r="AC31" s="14" t="str">
        <f t="shared" si="42"/>
        <v xml:space="preserve">INSERT INTO SC_Constantes(RefDimension,Nom,Valeur,DateModif) values (7,'REL_PVCDN50_SUP_SE_FV',0.8,now());
</v>
      </c>
      <c r="AD31" s="14" t="str">
        <f t="shared" si="43"/>
        <v xml:space="preserve">INSERT INTO SC_Constantes(RefDimension,Nom,Valeur,DateModif) values (8,'REL_PVCDN50_SUP_SE_FV',0.8,now());
</v>
      </c>
      <c r="AE31" s="14" t="str">
        <f t="shared" si="44"/>
        <v xml:space="preserve">INSERT INTO SC_Constantes(RefDimension,Nom,Valeur,DateModif) values (9,'REL_PVCDN50_SUP_SE_FV',0.8,now());
</v>
      </c>
      <c r="AF31" s="14" t="str">
        <f t="shared" si="45"/>
        <v xml:space="preserve">INSERT INTO SC_Constantes(RefDimension,Nom,Valeur,DateModif) values (10,'REL_PVCDN50_SUP_SE_FV',0.8,now());
</v>
      </c>
      <c r="AG31" s="14" t="str">
        <f t="shared" si="46"/>
        <v xml:space="preserve">INSERT INTO SC_Constantes(RefDimension,Nom,Valeur,DateModif) values (11,'REL_PVCDN50_SUP_SE_FV',0.8,now());
</v>
      </c>
      <c r="AH31" s="14" t="str">
        <f t="shared" si="47"/>
        <v xml:space="preserve">INSERT INTO SC_Constantes(RefDimension,Nom,Valeur,DateModif) values (12,'REL_PVCDN50_SUP_SE_FV',0.8,now());
</v>
      </c>
      <c r="AI31" s="14" t="str">
        <f t="shared" si="48"/>
        <v xml:space="preserve">INSERT INTO SC_Constantes(RefDimension,Nom,Valeur,DateModif) values (13,'REL_PVCDN50_SUP_SE_FV',0.8,now());
</v>
      </c>
      <c r="AJ31" s="14" t="str">
        <f t="shared" si="49"/>
        <v xml:space="preserve">INSERT INTO SC_Constantes(RefDimension,Nom,Valeur,DateModif) values (14,'REL_PVCDN50_SUP_SE_FV',0.8,now());
</v>
      </c>
      <c r="AK31" s="14" t="str">
        <f t="shared" si="50"/>
        <v xml:space="preserve">INSERT INTO SC_Constantes(RefDimension,Nom,Valeur,DateModif) values (15,'REL_PVCDN50_SUP_SE_FV',0.8,now());
</v>
      </c>
      <c r="AL31" s="14" t="str">
        <f t="shared" si="51"/>
        <v xml:space="preserve">INSERT INTO SC_Constantes(RefDimension,Nom,Valeur,DateModif) values (16,'REL_PVCDN50_SUP_SE_FV',0.8,now());
</v>
      </c>
      <c r="AM31" s="14" t="str">
        <f t="shared" si="52"/>
        <v xml:space="preserve">INSERT INTO SC_Constantes(RefDimension,Nom,Valeur,DateModif) values (17,'REL_PVCDN50_SUP_SE_FV',0.8,now());
</v>
      </c>
      <c r="AN31" s="14" t="str">
        <f t="shared" si="53"/>
        <v xml:space="preserve">INSERT INTO SC_Constantes(RefDimension,Nom,Valeur,DateModif) values (18,'REL_PVCDN50_SUP_SE_FV',0.8,now());
</v>
      </c>
    </row>
    <row r="32" spans="1:40" x14ac:dyDescent="0.3">
      <c r="W32" s="14" t="str">
        <f t="shared" si="19"/>
        <v/>
      </c>
      <c r="X32" s="14" t="str">
        <f t="shared" si="37"/>
        <v/>
      </c>
      <c r="Y32" s="14" t="str">
        <f t="shared" si="38"/>
        <v/>
      </c>
      <c r="Z32" s="14" t="str">
        <f t="shared" si="39"/>
        <v/>
      </c>
      <c r="AA32" s="14" t="str">
        <f t="shared" si="40"/>
        <v/>
      </c>
      <c r="AB32" s="14" t="str">
        <f t="shared" si="41"/>
        <v/>
      </c>
      <c r="AC32" s="14" t="str">
        <f t="shared" si="42"/>
        <v/>
      </c>
      <c r="AD32" s="14" t="str">
        <f t="shared" si="43"/>
        <v/>
      </c>
      <c r="AE32" s="14" t="str">
        <f t="shared" si="44"/>
        <v/>
      </c>
      <c r="AF32" s="14" t="str">
        <f t="shared" si="45"/>
        <v/>
      </c>
      <c r="AG32" s="14" t="str">
        <f t="shared" si="46"/>
        <v/>
      </c>
      <c r="AH32" s="14" t="str">
        <f t="shared" si="47"/>
        <v/>
      </c>
      <c r="AI32" s="14" t="str">
        <f t="shared" si="48"/>
        <v/>
      </c>
      <c r="AJ32" s="14" t="str">
        <f t="shared" si="49"/>
        <v/>
      </c>
      <c r="AK32" s="14" t="str">
        <f t="shared" si="50"/>
        <v/>
      </c>
      <c r="AL32" s="14" t="str">
        <f t="shared" si="51"/>
        <v/>
      </c>
      <c r="AM32" s="14" t="str">
        <f t="shared" si="52"/>
        <v/>
      </c>
      <c r="AN32" s="14" t="str">
        <f t="shared" si="53"/>
        <v/>
      </c>
    </row>
    <row r="33" spans="1:40" x14ac:dyDescent="0.3">
      <c r="A33">
        <v>55</v>
      </c>
      <c r="B33" t="s">
        <v>1106</v>
      </c>
      <c r="C33" t="s">
        <v>1071</v>
      </c>
      <c r="D33" t="s">
        <v>47</v>
      </c>
      <c r="F33">
        <v>3</v>
      </c>
      <c r="H33">
        <v>4.5</v>
      </c>
      <c r="I33">
        <v>4.5</v>
      </c>
      <c r="M33">
        <v>10.5</v>
      </c>
      <c r="N33">
        <v>10.5</v>
      </c>
      <c r="O33">
        <v>10.5</v>
      </c>
      <c r="U33">
        <v>26</v>
      </c>
      <c r="V33">
        <v>26</v>
      </c>
      <c r="W33" s="14" t="str">
        <f t="shared" si="19"/>
        <v/>
      </c>
      <c r="X33" s="14" t="str">
        <f t="shared" si="37"/>
        <v xml:space="preserve">INSERT INTO SC_Constantes(RefDimension,Nom,Valeur,DateModif) values (2,'RELBAC_PVCDN50_FVBAC',3,now());
</v>
      </c>
      <c r="Y33" s="14" t="str">
        <f t="shared" si="38"/>
        <v/>
      </c>
      <c r="Z33" s="14" t="str">
        <f t="shared" si="39"/>
        <v xml:space="preserve">INSERT INTO SC_Constantes(RefDimension,Nom,Valeur,DateModif) values (4,'RELBAC_PVCDN50_FVBAC',4.5,now());
</v>
      </c>
      <c r="AA33" s="14" t="str">
        <f t="shared" si="40"/>
        <v xml:space="preserve">INSERT INTO SC_Constantes(RefDimension,Nom,Valeur,DateModif) values (5,'RELBAC_PVCDN50_FVBAC',4.5,now());
</v>
      </c>
      <c r="AB33" s="14" t="str">
        <f t="shared" si="41"/>
        <v/>
      </c>
      <c r="AC33" s="14" t="str">
        <f t="shared" si="42"/>
        <v/>
      </c>
      <c r="AD33" s="14" t="str">
        <f t="shared" si="43"/>
        <v/>
      </c>
      <c r="AE33" s="14" t="str">
        <f t="shared" si="44"/>
        <v xml:space="preserve">INSERT INTO SC_Constantes(RefDimension,Nom,Valeur,DateModif) values (9,'RELBAC_PVCDN50_FVBAC',10.5,now());
</v>
      </c>
      <c r="AF33" s="14" t="str">
        <f t="shared" si="45"/>
        <v xml:space="preserve">INSERT INTO SC_Constantes(RefDimension,Nom,Valeur,DateModif) values (10,'RELBAC_PVCDN50_FVBAC',10.5,now());
</v>
      </c>
      <c r="AG33" s="14" t="str">
        <f t="shared" si="46"/>
        <v xml:space="preserve">INSERT INTO SC_Constantes(RefDimension,Nom,Valeur,DateModif) values (11,'RELBAC_PVCDN50_FVBAC',10.5,now());
</v>
      </c>
      <c r="AH33" s="14" t="str">
        <f t="shared" si="47"/>
        <v/>
      </c>
      <c r="AI33" s="14" t="str">
        <f t="shared" si="48"/>
        <v/>
      </c>
      <c r="AJ33" s="14" t="str">
        <f t="shared" si="49"/>
        <v/>
      </c>
      <c r="AK33" s="14" t="str">
        <f t="shared" si="50"/>
        <v/>
      </c>
      <c r="AL33" s="14" t="str">
        <f t="shared" si="51"/>
        <v/>
      </c>
      <c r="AM33" s="14" t="str">
        <f t="shared" si="52"/>
        <v xml:space="preserve">INSERT INTO SC_Constantes(RefDimension,Nom,Valeur,DateModif) values (17,'RELBAC_PVCDN50_FVBAC',26,now());
</v>
      </c>
      <c r="AN33" s="14" t="str">
        <f t="shared" si="53"/>
        <v xml:space="preserve">INSERT INTO SC_Constantes(RefDimension,Nom,Valeur,DateModif) values (18,'RELBAC_PVCDN50_FVBAC',26,now());
</v>
      </c>
    </row>
    <row r="34" spans="1:40" x14ac:dyDescent="0.3">
      <c r="A34">
        <v>56</v>
      </c>
      <c r="B34" t="s">
        <v>1107</v>
      </c>
      <c r="C34" t="s">
        <v>1072</v>
      </c>
      <c r="D34" t="s">
        <v>649</v>
      </c>
      <c r="F34">
        <v>2</v>
      </c>
      <c r="H34">
        <v>2</v>
      </c>
      <c r="I34">
        <v>2</v>
      </c>
      <c r="M34">
        <v>2</v>
      </c>
      <c r="N34">
        <v>2</v>
      </c>
      <c r="O34">
        <v>2</v>
      </c>
      <c r="U34">
        <v>2</v>
      </c>
      <c r="V34">
        <v>2</v>
      </c>
      <c r="W34" s="14" t="str">
        <f t="shared" si="19"/>
        <v/>
      </c>
      <c r="X34" s="14" t="str">
        <f t="shared" si="37"/>
        <v xml:space="preserve">INSERT INTO SC_Constantes(RefDimension,Nom,Valeur,DateModif) values (2,'RELBAC_COUDES90DN50_FVBAC',2,now());
</v>
      </c>
      <c r="Y34" s="14" t="str">
        <f t="shared" si="38"/>
        <v/>
      </c>
      <c r="Z34" s="14" t="str">
        <f t="shared" si="39"/>
        <v xml:space="preserve">INSERT INTO SC_Constantes(RefDimension,Nom,Valeur,DateModif) values (4,'RELBAC_COUDES90DN50_FVBAC',2,now());
</v>
      </c>
      <c r="AA34" s="14" t="str">
        <f t="shared" si="40"/>
        <v xml:space="preserve">INSERT INTO SC_Constantes(RefDimension,Nom,Valeur,DateModif) values (5,'RELBAC_COUDES90DN50_FVBAC',2,now());
</v>
      </c>
      <c r="AB34" s="14" t="str">
        <f t="shared" si="41"/>
        <v/>
      </c>
      <c r="AC34" s="14" t="str">
        <f t="shared" si="42"/>
        <v/>
      </c>
      <c r="AD34" s="14" t="str">
        <f t="shared" si="43"/>
        <v/>
      </c>
      <c r="AE34" s="14" t="str">
        <f t="shared" si="44"/>
        <v xml:space="preserve">INSERT INTO SC_Constantes(RefDimension,Nom,Valeur,DateModif) values (9,'RELBAC_COUDES90DN50_FVBAC',2,now());
</v>
      </c>
      <c r="AF34" s="14" t="str">
        <f t="shared" si="45"/>
        <v xml:space="preserve">INSERT INTO SC_Constantes(RefDimension,Nom,Valeur,DateModif) values (10,'RELBAC_COUDES90DN50_FVBAC',2,now());
</v>
      </c>
      <c r="AG34" s="14" t="str">
        <f t="shared" si="46"/>
        <v xml:space="preserve">INSERT INTO SC_Constantes(RefDimension,Nom,Valeur,DateModif) values (11,'RELBAC_COUDES90DN50_FVBAC',2,now());
</v>
      </c>
      <c r="AH34" s="14" t="str">
        <f t="shared" si="47"/>
        <v/>
      </c>
      <c r="AI34" s="14" t="str">
        <f t="shared" si="48"/>
        <v/>
      </c>
      <c r="AJ34" s="14" t="str">
        <f t="shared" si="49"/>
        <v/>
      </c>
      <c r="AK34" s="14" t="str">
        <f t="shared" si="50"/>
        <v/>
      </c>
      <c r="AL34" s="14" t="str">
        <f t="shared" si="51"/>
        <v/>
      </c>
      <c r="AM34" s="14" t="str">
        <f t="shared" si="52"/>
        <v xml:space="preserve">INSERT INTO SC_Constantes(RefDimension,Nom,Valeur,DateModif) values (17,'RELBAC_COUDES90DN50_FVBAC',2,now());
</v>
      </c>
      <c r="AN34" s="14" t="str">
        <f t="shared" si="53"/>
        <v xml:space="preserve">INSERT INTO SC_Constantes(RefDimension,Nom,Valeur,DateModif) values (18,'RELBAC_COUDES90DN50_FVBAC',2,now());
</v>
      </c>
    </row>
    <row r="35" spans="1:40" x14ac:dyDescent="0.3">
      <c r="A35">
        <v>57</v>
      </c>
      <c r="B35" t="s">
        <v>1108</v>
      </c>
      <c r="C35" t="s">
        <v>1082</v>
      </c>
      <c r="D35" t="s">
        <v>649</v>
      </c>
      <c r="F35">
        <v>2</v>
      </c>
      <c r="H35">
        <v>2</v>
      </c>
      <c r="I35">
        <v>2</v>
      </c>
      <c r="M35">
        <v>4</v>
      </c>
      <c r="N35">
        <v>4</v>
      </c>
      <c r="O35">
        <v>4</v>
      </c>
      <c r="U35">
        <v>8</v>
      </c>
      <c r="V35">
        <v>8</v>
      </c>
      <c r="W35" s="14" t="str">
        <f t="shared" si="19"/>
        <v/>
      </c>
      <c r="X35" s="14" t="str">
        <f t="shared" si="37"/>
        <v xml:space="preserve">INSERT INTO SC_Constantes(RefDimension,Nom,Valeur,DateModif) values (2,'RELBAC_REPARTITEURS_FVBAC',2,now());
</v>
      </c>
      <c r="Y35" s="14" t="str">
        <f t="shared" si="38"/>
        <v/>
      </c>
      <c r="Z35" s="14" t="str">
        <f t="shared" si="39"/>
        <v xml:space="preserve">INSERT INTO SC_Constantes(RefDimension,Nom,Valeur,DateModif) values (4,'RELBAC_REPARTITEURS_FVBAC',2,now());
</v>
      </c>
      <c r="AA35" s="14" t="str">
        <f t="shared" si="40"/>
        <v xml:space="preserve">INSERT INTO SC_Constantes(RefDimension,Nom,Valeur,DateModif) values (5,'RELBAC_REPARTITEURS_FVBAC',2,now());
</v>
      </c>
      <c r="AB35" s="14" t="str">
        <f t="shared" si="41"/>
        <v/>
      </c>
      <c r="AC35" s="14" t="str">
        <f t="shared" si="42"/>
        <v/>
      </c>
      <c r="AD35" s="14" t="str">
        <f t="shared" si="43"/>
        <v/>
      </c>
      <c r="AE35" s="14" t="str">
        <f t="shared" si="44"/>
        <v xml:space="preserve">INSERT INTO SC_Constantes(RefDimension,Nom,Valeur,DateModif) values (9,'RELBAC_REPARTITEURS_FVBAC',4,now());
</v>
      </c>
      <c r="AF35" s="14" t="str">
        <f t="shared" si="45"/>
        <v xml:space="preserve">INSERT INTO SC_Constantes(RefDimension,Nom,Valeur,DateModif) values (10,'RELBAC_REPARTITEURS_FVBAC',4,now());
</v>
      </c>
      <c r="AG35" s="14" t="str">
        <f t="shared" si="46"/>
        <v xml:space="preserve">INSERT INTO SC_Constantes(RefDimension,Nom,Valeur,DateModif) values (11,'RELBAC_REPARTITEURS_FVBAC',4,now());
</v>
      </c>
      <c r="AH35" s="14" t="str">
        <f t="shared" si="47"/>
        <v/>
      </c>
      <c r="AI35" s="14" t="str">
        <f t="shared" si="48"/>
        <v/>
      </c>
      <c r="AJ35" s="14" t="str">
        <f t="shared" si="49"/>
        <v/>
      </c>
      <c r="AK35" s="14" t="str">
        <f t="shared" si="50"/>
        <v/>
      </c>
      <c r="AL35" s="14" t="str">
        <f t="shared" si="51"/>
        <v/>
      </c>
      <c r="AM35" s="14" t="str">
        <f t="shared" si="52"/>
        <v xml:space="preserve">INSERT INTO SC_Constantes(RefDimension,Nom,Valeur,DateModif) values (17,'RELBAC_REPARTITEURS_FVBAC',8,now());
</v>
      </c>
      <c r="AN35" s="14" t="str">
        <f t="shared" si="53"/>
        <v xml:space="preserve">INSERT INTO SC_Constantes(RefDimension,Nom,Valeur,DateModif) values (18,'RELBAC_REPARTITEURS_FVBAC',8,now());
</v>
      </c>
    </row>
    <row r="36" spans="1:40" x14ac:dyDescent="0.3">
      <c r="A36">
        <v>58</v>
      </c>
      <c r="B36" t="s">
        <v>1109</v>
      </c>
      <c r="C36" t="s">
        <v>1074</v>
      </c>
      <c r="D36" t="s">
        <v>649</v>
      </c>
      <c r="F36">
        <v>0</v>
      </c>
      <c r="H36">
        <v>0</v>
      </c>
      <c r="I36">
        <v>0</v>
      </c>
      <c r="M36">
        <v>1</v>
      </c>
      <c r="N36">
        <v>1</v>
      </c>
      <c r="O36">
        <v>1</v>
      </c>
      <c r="U36">
        <v>3</v>
      </c>
      <c r="V36">
        <v>3</v>
      </c>
      <c r="W36" s="14" t="str">
        <f t="shared" si="19"/>
        <v/>
      </c>
      <c r="X36" s="14" t="str">
        <f t="shared" si="37"/>
        <v xml:space="preserve">INSERT INTO SC_Constantes(RefDimension,Nom,Valeur,DateModif) values (2,'RELBAC_T_PRESSION_FVBAC',0,now());
</v>
      </c>
      <c r="Y36" s="14" t="str">
        <f t="shared" si="38"/>
        <v/>
      </c>
      <c r="Z36" s="14" t="str">
        <f t="shared" si="39"/>
        <v xml:space="preserve">INSERT INTO SC_Constantes(RefDimension,Nom,Valeur,DateModif) values (4,'RELBAC_T_PRESSION_FVBAC',0,now());
</v>
      </c>
      <c r="AA36" s="14" t="str">
        <f t="shared" si="40"/>
        <v xml:space="preserve">INSERT INTO SC_Constantes(RefDimension,Nom,Valeur,DateModif) values (5,'RELBAC_T_PRESSION_FVBAC',0,now());
</v>
      </c>
      <c r="AB36" s="14" t="str">
        <f t="shared" si="41"/>
        <v/>
      </c>
      <c r="AC36" s="14" t="str">
        <f t="shared" si="42"/>
        <v/>
      </c>
      <c r="AD36" s="14" t="str">
        <f t="shared" si="43"/>
        <v/>
      </c>
      <c r="AE36" s="14" t="str">
        <f t="shared" si="44"/>
        <v xml:space="preserve">INSERT INTO SC_Constantes(RefDimension,Nom,Valeur,DateModif) values (9,'RELBAC_T_PRESSION_FVBAC',1,now());
</v>
      </c>
      <c r="AF36" s="14" t="str">
        <f t="shared" si="45"/>
        <v xml:space="preserve">INSERT INTO SC_Constantes(RefDimension,Nom,Valeur,DateModif) values (10,'RELBAC_T_PRESSION_FVBAC',1,now());
</v>
      </c>
      <c r="AG36" s="14" t="str">
        <f t="shared" si="46"/>
        <v xml:space="preserve">INSERT INTO SC_Constantes(RefDimension,Nom,Valeur,DateModif) values (11,'RELBAC_T_PRESSION_FVBAC',1,now());
</v>
      </c>
      <c r="AH36" s="14" t="str">
        <f t="shared" si="47"/>
        <v/>
      </c>
      <c r="AI36" s="14" t="str">
        <f t="shared" si="48"/>
        <v/>
      </c>
      <c r="AJ36" s="14" t="str">
        <f t="shared" si="49"/>
        <v/>
      </c>
      <c r="AK36" s="14" t="str">
        <f t="shared" si="50"/>
        <v/>
      </c>
      <c r="AL36" s="14" t="str">
        <f t="shared" si="51"/>
        <v/>
      </c>
      <c r="AM36" s="14" t="str">
        <f t="shared" si="52"/>
        <v xml:space="preserve">INSERT INTO SC_Constantes(RefDimension,Nom,Valeur,DateModif) values (17,'RELBAC_T_PRESSION_FVBAC',3,now());
</v>
      </c>
      <c r="AN36" s="14" t="str">
        <f t="shared" si="53"/>
        <v xml:space="preserve">INSERT INTO SC_Constantes(RefDimension,Nom,Valeur,DateModif) values (18,'RELBAC_T_PRESSION_FVBAC',3,now());
</v>
      </c>
    </row>
    <row r="37" spans="1:40" x14ac:dyDescent="0.3">
      <c r="W37" s="14" t="str">
        <f t="shared" si="19"/>
        <v/>
      </c>
      <c r="X37" s="14" t="str">
        <f t="shared" si="37"/>
        <v/>
      </c>
      <c r="Y37" s="14" t="str">
        <f t="shared" si="38"/>
        <v/>
      </c>
      <c r="Z37" s="14" t="str">
        <f t="shared" si="39"/>
        <v/>
      </c>
      <c r="AA37" s="14" t="str">
        <f t="shared" si="40"/>
        <v/>
      </c>
      <c r="AB37" s="14" t="str">
        <f t="shared" si="41"/>
        <v/>
      </c>
      <c r="AC37" s="14" t="str">
        <f t="shared" si="42"/>
        <v/>
      </c>
      <c r="AD37" s="14" t="str">
        <f t="shared" si="43"/>
        <v/>
      </c>
      <c r="AE37" s="14" t="str">
        <f t="shared" si="44"/>
        <v/>
      </c>
      <c r="AF37" s="14" t="str">
        <f t="shared" si="45"/>
        <v/>
      </c>
      <c r="AG37" s="14" t="str">
        <f t="shared" si="46"/>
        <v/>
      </c>
      <c r="AH37" s="14" t="str">
        <f t="shared" si="47"/>
        <v/>
      </c>
      <c r="AI37" s="14" t="str">
        <f t="shared" si="48"/>
        <v/>
      </c>
      <c r="AJ37" s="14" t="str">
        <f t="shared" si="49"/>
        <v/>
      </c>
      <c r="AK37" s="14" t="str">
        <f t="shared" si="50"/>
        <v/>
      </c>
      <c r="AL37" s="14" t="str">
        <f t="shared" si="51"/>
        <v/>
      </c>
      <c r="AM37" s="14" t="str">
        <f t="shared" si="52"/>
        <v/>
      </c>
      <c r="AN37" s="14" t="str">
        <f t="shared" si="53"/>
        <v/>
      </c>
    </row>
    <row r="38" spans="1:40" x14ac:dyDescent="0.3">
      <c r="A38">
        <v>61</v>
      </c>
      <c r="B38" t="s">
        <v>1114</v>
      </c>
      <c r="C38" t="s">
        <v>1086</v>
      </c>
      <c r="D38" t="s">
        <v>47</v>
      </c>
      <c r="E38">
        <v>4</v>
      </c>
      <c r="F38">
        <v>5</v>
      </c>
      <c r="G38">
        <v>6</v>
      </c>
      <c r="H38">
        <v>5</v>
      </c>
      <c r="I38">
        <v>5</v>
      </c>
      <c r="J38">
        <v>5</v>
      </c>
      <c r="K38">
        <v>5</v>
      </c>
      <c r="L38">
        <v>6</v>
      </c>
      <c r="M38">
        <v>7</v>
      </c>
      <c r="N38">
        <v>10</v>
      </c>
      <c r="O38">
        <v>20</v>
      </c>
      <c r="P38">
        <v>13</v>
      </c>
      <c r="Q38">
        <v>24</v>
      </c>
      <c r="R38">
        <v>16</v>
      </c>
      <c r="S38">
        <v>18</v>
      </c>
      <c r="T38">
        <v>30</v>
      </c>
      <c r="U38">
        <v>20</v>
      </c>
      <c r="V38">
        <v>32</v>
      </c>
      <c r="W38" s="14" t="str">
        <f t="shared" si="19"/>
        <v xml:space="preserve">INSERT INTO SC_Constantes(RefDimension,Nom,Valeur,DateModif) values (1,'GRAV_PVCDN100_FV',4,now());
</v>
      </c>
      <c r="X38" s="14" t="str">
        <f t="shared" si="37"/>
        <v xml:space="preserve">INSERT INTO SC_Constantes(RefDimension,Nom,Valeur,DateModif) values (2,'GRAV_PVCDN100_FV',5,now());
</v>
      </c>
      <c r="Y38" s="14" t="str">
        <f t="shared" si="38"/>
        <v xml:space="preserve">INSERT INTO SC_Constantes(RefDimension,Nom,Valeur,DateModif) values (3,'GRAV_PVCDN100_FV',6,now());
</v>
      </c>
      <c r="Z38" s="14" t="str">
        <f t="shared" si="39"/>
        <v xml:space="preserve">INSERT INTO SC_Constantes(RefDimension,Nom,Valeur,DateModif) values (4,'GRAV_PVCDN100_FV',5,now());
</v>
      </c>
      <c r="AA38" s="14" t="str">
        <f t="shared" si="40"/>
        <v xml:space="preserve">INSERT INTO SC_Constantes(RefDimension,Nom,Valeur,DateModif) values (5,'GRAV_PVCDN100_FV',5,now());
</v>
      </c>
      <c r="AB38" s="14" t="str">
        <f t="shared" si="41"/>
        <v xml:space="preserve">INSERT INTO SC_Constantes(RefDimension,Nom,Valeur,DateModif) values (6,'GRAV_PVCDN100_FV',5,now());
</v>
      </c>
      <c r="AC38" s="14" t="str">
        <f t="shared" si="42"/>
        <v xml:space="preserve">INSERT INTO SC_Constantes(RefDimension,Nom,Valeur,DateModif) values (7,'GRAV_PVCDN100_FV',5,now());
</v>
      </c>
      <c r="AD38" s="14" t="str">
        <f t="shared" si="43"/>
        <v xml:space="preserve">INSERT INTO SC_Constantes(RefDimension,Nom,Valeur,DateModif) values (8,'GRAV_PVCDN100_FV',6,now());
</v>
      </c>
      <c r="AE38" s="14" t="str">
        <f t="shared" si="44"/>
        <v xml:space="preserve">INSERT INTO SC_Constantes(RefDimension,Nom,Valeur,DateModif) values (9,'GRAV_PVCDN100_FV',7,now());
</v>
      </c>
      <c r="AF38" s="14" t="str">
        <f t="shared" si="45"/>
        <v xml:space="preserve">INSERT INTO SC_Constantes(RefDimension,Nom,Valeur,DateModif) values (10,'GRAV_PVCDN100_FV',10,now());
</v>
      </c>
      <c r="AG38" s="14" t="str">
        <f t="shared" si="46"/>
        <v xml:space="preserve">INSERT INTO SC_Constantes(RefDimension,Nom,Valeur,DateModif) values (11,'GRAV_PVCDN100_FV',20,now());
</v>
      </c>
      <c r="AH38" s="14" t="str">
        <f t="shared" si="47"/>
        <v xml:space="preserve">INSERT INTO SC_Constantes(RefDimension,Nom,Valeur,DateModif) values (12,'GRAV_PVCDN100_FV',13,now());
</v>
      </c>
      <c r="AI38" s="14" t="str">
        <f t="shared" si="48"/>
        <v xml:space="preserve">INSERT INTO SC_Constantes(RefDimension,Nom,Valeur,DateModif) values (13,'GRAV_PVCDN100_FV',24,now());
</v>
      </c>
      <c r="AJ38" s="14" t="str">
        <f t="shared" si="49"/>
        <v xml:space="preserve">INSERT INTO SC_Constantes(RefDimension,Nom,Valeur,DateModif) values (14,'GRAV_PVCDN100_FV',16,now());
</v>
      </c>
      <c r="AK38" s="14" t="str">
        <f t="shared" si="50"/>
        <v xml:space="preserve">INSERT INTO SC_Constantes(RefDimension,Nom,Valeur,DateModif) values (15,'GRAV_PVCDN100_FV',18,now());
</v>
      </c>
      <c r="AL38" s="14" t="str">
        <f t="shared" si="51"/>
        <v xml:space="preserve">INSERT INTO SC_Constantes(RefDimension,Nom,Valeur,DateModif) values (16,'GRAV_PVCDN100_FV',30,now());
</v>
      </c>
      <c r="AM38" s="14" t="str">
        <f t="shared" si="52"/>
        <v xml:space="preserve">INSERT INTO SC_Constantes(RefDimension,Nom,Valeur,DateModif) values (17,'GRAV_PVCDN100_FV',20,now());
</v>
      </c>
      <c r="AN38" s="14" t="str">
        <f t="shared" si="53"/>
        <v xml:space="preserve">INSERT INTO SC_Constantes(RefDimension,Nom,Valeur,DateModif) values (18,'GRAV_PVCDN100_FV',32,now());
</v>
      </c>
    </row>
    <row r="39" spans="1:40" x14ac:dyDescent="0.3">
      <c r="A39">
        <v>62</v>
      </c>
      <c r="B39" t="s">
        <v>1115</v>
      </c>
      <c r="C39" t="s">
        <v>1087</v>
      </c>
      <c r="D39" t="s">
        <v>649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4</v>
      </c>
      <c r="O39">
        <v>6</v>
      </c>
      <c r="P39">
        <v>2</v>
      </c>
      <c r="Q39">
        <v>6</v>
      </c>
      <c r="R39">
        <v>2</v>
      </c>
      <c r="S39">
        <v>2</v>
      </c>
      <c r="T39">
        <v>6</v>
      </c>
      <c r="U39">
        <v>2</v>
      </c>
      <c r="V39">
        <v>6</v>
      </c>
      <c r="W39" s="14" t="str">
        <f t="shared" si="19"/>
        <v xml:space="preserve">INSERT INTO SC_Constantes(RefDimension,Nom,Valeur,DateModif) values (1,'GRAV_COUDES30DN100_FV',2,now());
</v>
      </c>
      <c r="X39" s="14" t="str">
        <f t="shared" si="37"/>
        <v xml:space="preserve">INSERT INTO SC_Constantes(RefDimension,Nom,Valeur,DateModif) values (2,'GRAV_COUDES30DN100_FV',2,now());
</v>
      </c>
      <c r="Y39" s="14" t="str">
        <f t="shared" si="38"/>
        <v xml:space="preserve">INSERT INTO SC_Constantes(RefDimension,Nom,Valeur,DateModif) values (3,'GRAV_COUDES30DN100_FV',2,now());
</v>
      </c>
      <c r="Z39" s="14" t="str">
        <f t="shared" si="39"/>
        <v xml:space="preserve">INSERT INTO SC_Constantes(RefDimension,Nom,Valeur,DateModif) values (4,'GRAV_COUDES30DN100_FV',2,now());
</v>
      </c>
      <c r="AA39" s="14" t="str">
        <f t="shared" si="40"/>
        <v xml:space="preserve">INSERT INTO SC_Constantes(RefDimension,Nom,Valeur,DateModif) values (5,'GRAV_COUDES30DN100_FV',2,now());
</v>
      </c>
      <c r="AB39" s="14" t="str">
        <f t="shared" si="41"/>
        <v xml:space="preserve">INSERT INTO SC_Constantes(RefDimension,Nom,Valeur,DateModif) values (6,'GRAV_COUDES30DN100_FV',2,now());
</v>
      </c>
      <c r="AC39" s="14" t="str">
        <f t="shared" si="42"/>
        <v xml:space="preserve">INSERT INTO SC_Constantes(RefDimension,Nom,Valeur,DateModif) values (7,'GRAV_COUDES30DN100_FV',2,now());
</v>
      </c>
      <c r="AD39" s="14" t="str">
        <f t="shared" si="43"/>
        <v xml:space="preserve">INSERT INTO SC_Constantes(RefDimension,Nom,Valeur,DateModif) values (8,'GRAV_COUDES30DN100_FV',2,now());
</v>
      </c>
      <c r="AE39" s="14" t="str">
        <f t="shared" si="44"/>
        <v xml:space="preserve">INSERT INTO SC_Constantes(RefDimension,Nom,Valeur,DateModif) values (9,'GRAV_COUDES30DN100_FV',2,now());
</v>
      </c>
      <c r="AF39" s="14" t="str">
        <f t="shared" si="45"/>
        <v xml:space="preserve">INSERT INTO SC_Constantes(RefDimension,Nom,Valeur,DateModif) values (10,'GRAV_COUDES30DN100_FV',4,now());
</v>
      </c>
      <c r="AG39" s="14" t="str">
        <f t="shared" si="46"/>
        <v xml:space="preserve">INSERT INTO SC_Constantes(RefDimension,Nom,Valeur,DateModif) values (11,'GRAV_COUDES30DN100_FV',6,now());
</v>
      </c>
      <c r="AH39" s="14" t="str">
        <f t="shared" si="47"/>
        <v xml:space="preserve">INSERT INTO SC_Constantes(RefDimension,Nom,Valeur,DateModif) values (12,'GRAV_COUDES30DN100_FV',2,now());
</v>
      </c>
      <c r="AI39" s="14" t="str">
        <f t="shared" si="48"/>
        <v xml:space="preserve">INSERT INTO SC_Constantes(RefDimension,Nom,Valeur,DateModif) values (13,'GRAV_COUDES30DN100_FV',6,now());
</v>
      </c>
      <c r="AJ39" s="14" t="str">
        <f t="shared" si="49"/>
        <v xml:space="preserve">INSERT INTO SC_Constantes(RefDimension,Nom,Valeur,DateModif) values (14,'GRAV_COUDES30DN100_FV',2,now());
</v>
      </c>
      <c r="AK39" s="14" t="str">
        <f t="shared" si="50"/>
        <v xml:space="preserve">INSERT INTO SC_Constantes(RefDimension,Nom,Valeur,DateModif) values (15,'GRAV_COUDES30DN100_FV',2,now());
</v>
      </c>
      <c r="AL39" s="14" t="str">
        <f t="shared" si="51"/>
        <v xml:space="preserve">INSERT INTO SC_Constantes(RefDimension,Nom,Valeur,DateModif) values (16,'GRAV_COUDES30DN100_FV',6,now());
</v>
      </c>
      <c r="AM39" s="14" t="str">
        <f t="shared" si="52"/>
        <v xml:space="preserve">INSERT INTO SC_Constantes(RefDimension,Nom,Valeur,DateModif) values (17,'GRAV_COUDES30DN100_FV',2,now());
</v>
      </c>
      <c r="AN39" s="14" t="str">
        <f t="shared" si="53"/>
        <v xml:space="preserve">INSERT INTO SC_Constantes(RefDimension,Nom,Valeur,DateModif) values (18,'GRAV_COUDES30DN100_FV',6,now());
</v>
      </c>
    </row>
    <row r="40" spans="1:40" x14ac:dyDescent="0.3">
      <c r="A40">
        <v>63</v>
      </c>
      <c r="B40" t="s">
        <v>1116</v>
      </c>
      <c r="C40" t="s">
        <v>100</v>
      </c>
      <c r="D40" t="s">
        <v>649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 s="14" t="str">
        <f t="shared" si="19"/>
        <v xml:space="preserve">INSERT INTO SC_Constantes(RefDimension,Nom,Valeur,DateModif) values (1,'GRAV_REPARTITEURS_FV',2,now());
</v>
      </c>
      <c r="X40" s="14" t="str">
        <f t="shared" si="37"/>
        <v xml:space="preserve">INSERT INTO SC_Constantes(RefDimension,Nom,Valeur,DateModif) values (2,'GRAV_REPARTITEURS_FV',2,now());
</v>
      </c>
      <c r="Y40" s="14" t="str">
        <f t="shared" si="38"/>
        <v xml:space="preserve">INSERT INTO SC_Constantes(RefDimension,Nom,Valeur,DateModif) values (3,'GRAV_REPARTITEURS_FV',2,now());
</v>
      </c>
      <c r="Z40" s="14" t="str">
        <f t="shared" si="39"/>
        <v xml:space="preserve">INSERT INTO SC_Constantes(RefDimension,Nom,Valeur,DateModif) values (4,'GRAV_REPARTITEURS_FV',2,now());
</v>
      </c>
      <c r="AA40" s="14" t="str">
        <f t="shared" si="40"/>
        <v xml:space="preserve">INSERT INTO SC_Constantes(RefDimension,Nom,Valeur,DateModif) values (5,'GRAV_REPARTITEURS_FV',2,now());
</v>
      </c>
      <c r="AB40" s="14" t="str">
        <f t="shared" si="41"/>
        <v xml:space="preserve">INSERT INTO SC_Constantes(RefDimension,Nom,Valeur,DateModif) values (6,'GRAV_REPARTITEURS_FV',2,now());
</v>
      </c>
      <c r="AC40" s="14" t="str">
        <f t="shared" si="42"/>
        <v xml:space="preserve">INSERT INTO SC_Constantes(RefDimension,Nom,Valeur,DateModif) values (7,'GRAV_REPARTITEURS_FV',2,now());
</v>
      </c>
      <c r="AD40" s="14" t="str">
        <f t="shared" si="43"/>
        <v xml:space="preserve">INSERT INTO SC_Constantes(RefDimension,Nom,Valeur,DateModif) values (8,'GRAV_REPARTITEURS_FV',2,now());
</v>
      </c>
      <c r="AE40" s="14" t="str">
        <f t="shared" si="44"/>
        <v xml:space="preserve">INSERT INTO SC_Constantes(RefDimension,Nom,Valeur,DateModif) values (9,'GRAV_REPARTITEURS_FV',2,now());
</v>
      </c>
      <c r="AF40" s="14" t="str">
        <f t="shared" si="45"/>
        <v xml:space="preserve">INSERT INTO SC_Constantes(RefDimension,Nom,Valeur,DateModif) values (10,'GRAV_REPARTITEURS_FV',4,now());
</v>
      </c>
      <c r="AG40" s="14" t="str">
        <f t="shared" si="46"/>
        <v xml:space="preserve">INSERT INTO SC_Constantes(RefDimension,Nom,Valeur,DateModif) values (11,'GRAV_REPARTITEURS_FV',4,now());
</v>
      </c>
      <c r="AH40" s="14" t="str">
        <f t="shared" si="47"/>
        <v xml:space="preserve">INSERT INTO SC_Constantes(RefDimension,Nom,Valeur,DateModif) values (12,'GRAV_REPARTITEURS_FV',4,now());
</v>
      </c>
      <c r="AI40" s="14" t="str">
        <f t="shared" si="48"/>
        <v xml:space="preserve">INSERT INTO SC_Constantes(RefDimension,Nom,Valeur,DateModif) values (13,'GRAV_REPARTITEURS_FV',4,now());
</v>
      </c>
      <c r="AJ40" s="14" t="str">
        <f t="shared" si="49"/>
        <v xml:space="preserve">INSERT INTO SC_Constantes(RefDimension,Nom,Valeur,DateModif) values (14,'GRAV_REPARTITEURS_FV',4,now());
</v>
      </c>
      <c r="AK40" s="14" t="str">
        <f t="shared" si="50"/>
        <v xml:space="preserve">INSERT INTO SC_Constantes(RefDimension,Nom,Valeur,DateModif) values (15,'GRAV_REPARTITEURS_FV',4,now());
</v>
      </c>
      <c r="AL40" s="14" t="str">
        <f t="shared" si="51"/>
        <v xml:space="preserve">INSERT INTO SC_Constantes(RefDimension,Nom,Valeur,DateModif) values (16,'GRAV_REPARTITEURS_FV',4,now());
</v>
      </c>
      <c r="AM40" s="14" t="str">
        <f t="shared" si="52"/>
        <v xml:space="preserve">INSERT INTO SC_Constantes(RefDimension,Nom,Valeur,DateModif) values (17,'GRAV_REPARTITEURS_FV',4,now());
</v>
      </c>
      <c r="AN40" s="14" t="str">
        <f t="shared" si="53"/>
        <v xml:space="preserve">INSERT INTO SC_Constantes(RefDimension,Nom,Valeur,DateModif) values (18,'GRAV_REPARTITEURS_FV',4,now());
</v>
      </c>
    </row>
    <row r="41" spans="1:40" x14ac:dyDescent="0.3">
      <c r="A41">
        <v>64</v>
      </c>
      <c r="B41" t="s">
        <v>1117</v>
      </c>
      <c r="C41" t="s">
        <v>135</v>
      </c>
      <c r="D41" t="s">
        <v>649</v>
      </c>
      <c r="N41">
        <v>2</v>
      </c>
      <c r="P41">
        <v>2</v>
      </c>
      <c r="R41">
        <v>2</v>
      </c>
      <c r="S41">
        <v>2</v>
      </c>
      <c r="U41">
        <v>2</v>
      </c>
      <c r="W41" s="14" t="str">
        <f t="shared" si="19"/>
        <v/>
      </c>
      <c r="X41" s="14" t="str">
        <f t="shared" si="37"/>
        <v/>
      </c>
      <c r="Y41" s="14" t="str">
        <f t="shared" si="38"/>
        <v/>
      </c>
      <c r="Z41" s="14" t="str">
        <f t="shared" si="39"/>
        <v/>
      </c>
      <c r="AA41" s="14" t="str">
        <f t="shared" si="40"/>
        <v/>
      </c>
      <c r="AB41" s="14" t="str">
        <f t="shared" si="41"/>
        <v/>
      </c>
      <c r="AC41" s="14" t="str">
        <f t="shared" si="42"/>
        <v/>
      </c>
      <c r="AD41" s="14" t="str">
        <f t="shared" si="43"/>
        <v/>
      </c>
      <c r="AE41" s="14" t="str">
        <f t="shared" si="44"/>
        <v/>
      </c>
      <c r="AF41" s="14" t="str">
        <f t="shared" si="45"/>
        <v xml:space="preserve">INSERT INTO SC_Constantes(RefDimension,Nom,Valeur,DateModif) values (10,'GRAV_T_FV',2,now());
</v>
      </c>
      <c r="AG41" s="14" t="str">
        <f t="shared" si="46"/>
        <v/>
      </c>
      <c r="AH41" s="14" t="str">
        <f t="shared" si="47"/>
        <v xml:space="preserve">INSERT INTO SC_Constantes(RefDimension,Nom,Valeur,DateModif) values (12,'GRAV_T_FV',2,now());
</v>
      </c>
      <c r="AI41" s="14" t="str">
        <f t="shared" si="48"/>
        <v/>
      </c>
      <c r="AJ41" s="14" t="str">
        <f t="shared" si="49"/>
        <v xml:space="preserve">INSERT INTO SC_Constantes(RefDimension,Nom,Valeur,DateModif) values (14,'GRAV_T_FV',2,now());
</v>
      </c>
      <c r="AK41" s="14" t="str">
        <f t="shared" si="50"/>
        <v xml:space="preserve">INSERT INTO SC_Constantes(RefDimension,Nom,Valeur,DateModif) values (15,'GRAV_T_FV',2,now());
</v>
      </c>
      <c r="AL41" s="14" t="str">
        <f t="shared" si="51"/>
        <v/>
      </c>
      <c r="AM41" s="14" t="str">
        <f t="shared" si="52"/>
        <v xml:space="preserve">INSERT INTO SC_Constantes(RefDimension,Nom,Valeur,DateModif) values (17,'GRAV_T_FV',2,now());
</v>
      </c>
      <c r="AN41" s="14" t="str">
        <f t="shared" si="53"/>
        <v/>
      </c>
    </row>
    <row r="42" spans="1:40" x14ac:dyDescent="0.3">
      <c r="W42" s="14" t="str">
        <f t="shared" si="19"/>
        <v/>
      </c>
      <c r="X42" s="14" t="str">
        <f t="shared" si="37"/>
        <v/>
      </c>
      <c r="Y42" s="14" t="str">
        <f t="shared" si="38"/>
        <v/>
      </c>
      <c r="Z42" s="14" t="str">
        <f t="shared" si="39"/>
        <v/>
      </c>
      <c r="AA42" s="14" t="str">
        <f t="shared" si="40"/>
        <v/>
      </c>
      <c r="AB42" s="14" t="str">
        <f t="shared" si="41"/>
        <v/>
      </c>
      <c r="AC42" s="14" t="str">
        <f t="shared" si="42"/>
        <v/>
      </c>
      <c r="AD42" s="14" t="str">
        <f t="shared" si="43"/>
        <v/>
      </c>
      <c r="AE42" s="14" t="str">
        <f t="shared" si="44"/>
        <v/>
      </c>
      <c r="AF42" s="14" t="str">
        <f t="shared" si="45"/>
        <v/>
      </c>
      <c r="AG42" s="14" t="str">
        <f t="shared" si="46"/>
        <v/>
      </c>
      <c r="AH42" s="14" t="str">
        <f t="shared" si="47"/>
        <v/>
      </c>
      <c r="AI42" s="14" t="str">
        <f t="shared" si="48"/>
        <v/>
      </c>
      <c r="AJ42" s="14" t="str">
        <f t="shared" si="49"/>
        <v/>
      </c>
      <c r="AK42" s="14" t="str">
        <f t="shared" si="50"/>
        <v/>
      </c>
      <c r="AL42" s="14" t="str">
        <f t="shared" si="51"/>
        <v/>
      </c>
      <c r="AM42" s="14" t="str">
        <f t="shared" si="52"/>
        <v/>
      </c>
      <c r="AN42" s="14" t="str">
        <f t="shared" si="53"/>
        <v/>
      </c>
    </row>
    <row r="43" spans="1:40" x14ac:dyDescent="0.3">
      <c r="A43">
        <v>66</v>
      </c>
      <c r="B43" t="s">
        <v>1110</v>
      </c>
      <c r="C43" t="s">
        <v>1092</v>
      </c>
      <c r="D43" t="s">
        <v>47</v>
      </c>
      <c r="F43">
        <v>4</v>
      </c>
      <c r="H43">
        <v>8</v>
      </c>
      <c r="I43">
        <v>8</v>
      </c>
      <c r="M43">
        <v>18</v>
      </c>
      <c r="N43">
        <v>18</v>
      </c>
      <c r="O43">
        <v>18</v>
      </c>
      <c r="U43">
        <v>32</v>
      </c>
      <c r="V43">
        <v>32</v>
      </c>
      <c r="W43" s="14" t="str">
        <f t="shared" si="19"/>
        <v/>
      </c>
      <c r="X43" s="14" t="str">
        <f t="shared" si="37"/>
        <v xml:space="preserve">INSERT INTO SC_Constantes(RefDimension,Nom,Valeur,DateModif) values (2,'GRAVBAC_PVCDN100_FVBAC',4,now());
</v>
      </c>
      <c r="Y43" s="14" t="str">
        <f t="shared" si="38"/>
        <v/>
      </c>
      <c r="Z43" s="14" t="str">
        <f t="shared" si="39"/>
        <v xml:space="preserve">INSERT INTO SC_Constantes(RefDimension,Nom,Valeur,DateModif) values (4,'GRAVBAC_PVCDN100_FVBAC',8,now());
</v>
      </c>
      <c r="AA43" s="14" t="str">
        <f t="shared" si="40"/>
        <v xml:space="preserve">INSERT INTO SC_Constantes(RefDimension,Nom,Valeur,DateModif) values (5,'GRAVBAC_PVCDN100_FVBAC',8,now());
</v>
      </c>
      <c r="AB43" s="14" t="str">
        <f t="shared" si="41"/>
        <v/>
      </c>
      <c r="AC43" s="14" t="str">
        <f t="shared" si="42"/>
        <v/>
      </c>
      <c r="AD43" s="14" t="str">
        <f t="shared" si="43"/>
        <v/>
      </c>
      <c r="AE43" s="14" t="str">
        <f t="shared" si="44"/>
        <v xml:space="preserve">INSERT INTO SC_Constantes(RefDimension,Nom,Valeur,DateModif) values (9,'GRAVBAC_PVCDN100_FVBAC',18,now());
</v>
      </c>
      <c r="AF43" s="14" t="str">
        <f t="shared" si="45"/>
        <v xml:space="preserve">INSERT INTO SC_Constantes(RefDimension,Nom,Valeur,DateModif) values (10,'GRAVBAC_PVCDN100_FVBAC',18,now());
</v>
      </c>
      <c r="AG43" s="14" t="str">
        <f t="shared" si="46"/>
        <v xml:space="preserve">INSERT INTO SC_Constantes(RefDimension,Nom,Valeur,DateModif) values (11,'GRAVBAC_PVCDN100_FVBAC',18,now());
</v>
      </c>
      <c r="AH43" s="14" t="str">
        <f t="shared" si="47"/>
        <v/>
      </c>
      <c r="AI43" s="14" t="str">
        <f t="shared" si="48"/>
        <v/>
      </c>
      <c r="AJ43" s="14" t="str">
        <f t="shared" si="49"/>
        <v/>
      </c>
      <c r="AK43" s="14" t="str">
        <f t="shared" si="50"/>
        <v/>
      </c>
      <c r="AL43" s="14" t="str">
        <f t="shared" si="51"/>
        <v/>
      </c>
      <c r="AM43" s="14" t="str">
        <f t="shared" si="52"/>
        <v xml:space="preserve">INSERT INTO SC_Constantes(RefDimension,Nom,Valeur,DateModif) values (17,'GRAVBAC_PVCDN100_FVBAC',32,now());
</v>
      </c>
      <c r="AN43" s="14" t="str">
        <f t="shared" si="53"/>
        <v xml:space="preserve">INSERT INTO SC_Constantes(RefDimension,Nom,Valeur,DateModif) values (18,'GRAVBAC_PVCDN100_FVBAC',32,now());
</v>
      </c>
    </row>
    <row r="44" spans="1:40" x14ac:dyDescent="0.3">
      <c r="A44">
        <v>67</v>
      </c>
      <c r="B44" t="s">
        <v>1111</v>
      </c>
      <c r="C44" t="s">
        <v>1087</v>
      </c>
      <c r="D44" t="s">
        <v>649</v>
      </c>
      <c r="F44">
        <v>2</v>
      </c>
      <c r="H44">
        <v>2</v>
      </c>
      <c r="I44">
        <v>2</v>
      </c>
      <c r="M44">
        <v>4</v>
      </c>
      <c r="N44">
        <v>4</v>
      </c>
      <c r="O44">
        <v>4</v>
      </c>
      <c r="U44">
        <v>8</v>
      </c>
      <c r="V44">
        <v>8</v>
      </c>
      <c r="W44" s="14" t="str">
        <f t="shared" si="19"/>
        <v/>
      </c>
      <c r="X44" s="14" t="str">
        <f t="shared" si="37"/>
        <v xml:space="preserve">INSERT INTO SC_Constantes(RefDimension,Nom,Valeur,DateModif) values (2,'GRAVBAC_COUDES30DN100_FVBAC',2,now());
</v>
      </c>
      <c r="Y44" s="14" t="str">
        <f t="shared" si="38"/>
        <v/>
      </c>
      <c r="Z44" s="14" t="str">
        <f t="shared" si="39"/>
        <v xml:space="preserve">INSERT INTO SC_Constantes(RefDimension,Nom,Valeur,DateModif) values (4,'GRAVBAC_COUDES30DN100_FVBAC',2,now());
</v>
      </c>
      <c r="AA44" s="14" t="str">
        <f t="shared" si="40"/>
        <v xml:space="preserve">INSERT INTO SC_Constantes(RefDimension,Nom,Valeur,DateModif) values (5,'GRAVBAC_COUDES30DN100_FVBAC',2,now());
</v>
      </c>
      <c r="AB44" s="14" t="str">
        <f t="shared" si="41"/>
        <v/>
      </c>
      <c r="AC44" s="14" t="str">
        <f t="shared" si="42"/>
        <v/>
      </c>
      <c r="AD44" s="14" t="str">
        <f t="shared" si="43"/>
        <v/>
      </c>
      <c r="AE44" s="14" t="str">
        <f t="shared" si="44"/>
        <v xml:space="preserve">INSERT INTO SC_Constantes(RefDimension,Nom,Valeur,DateModif) values (9,'GRAVBAC_COUDES30DN100_FVBAC',4,now());
</v>
      </c>
      <c r="AF44" s="14" t="str">
        <f t="shared" si="45"/>
        <v xml:space="preserve">INSERT INTO SC_Constantes(RefDimension,Nom,Valeur,DateModif) values (10,'GRAVBAC_COUDES30DN100_FVBAC',4,now());
</v>
      </c>
      <c r="AG44" s="14" t="str">
        <f t="shared" si="46"/>
        <v xml:space="preserve">INSERT INTO SC_Constantes(RefDimension,Nom,Valeur,DateModif) values (11,'GRAVBAC_COUDES30DN100_FVBAC',4,now());
</v>
      </c>
      <c r="AH44" s="14" t="str">
        <f t="shared" si="47"/>
        <v/>
      </c>
      <c r="AI44" s="14" t="str">
        <f t="shared" si="48"/>
        <v/>
      </c>
      <c r="AJ44" s="14" t="str">
        <f t="shared" si="49"/>
        <v/>
      </c>
      <c r="AK44" s="14" t="str">
        <f t="shared" si="50"/>
        <v/>
      </c>
      <c r="AL44" s="14" t="str">
        <f t="shared" si="51"/>
        <v/>
      </c>
      <c r="AM44" s="14" t="str">
        <f t="shared" si="52"/>
        <v xml:space="preserve">INSERT INTO SC_Constantes(RefDimension,Nom,Valeur,DateModif) values (17,'GRAVBAC_COUDES30DN100_FVBAC',8,now());
</v>
      </c>
      <c r="AN44" s="14" t="str">
        <f t="shared" si="53"/>
        <v xml:space="preserve">INSERT INTO SC_Constantes(RefDimension,Nom,Valeur,DateModif) values (18,'GRAVBAC_COUDES30DN100_FVBAC',8,now());
</v>
      </c>
    </row>
    <row r="45" spans="1:40" x14ac:dyDescent="0.3">
      <c r="A45">
        <v>68</v>
      </c>
      <c r="B45" t="s">
        <v>1112</v>
      </c>
      <c r="C45" t="s">
        <v>100</v>
      </c>
      <c r="D45" t="s">
        <v>649</v>
      </c>
      <c r="F45">
        <v>2</v>
      </c>
      <c r="H45">
        <v>2</v>
      </c>
      <c r="I45">
        <v>2</v>
      </c>
      <c r="M45">
        <v>4</v>
      </c>
      <c r="N45">
        <v>4</v>
      </c>
      <c r="O45">
        <v>4</v>
      </c>
      <c r="U45">
        <v>8</v>
      </c>
      <c r="V45">
        <v>8</v>
      </c>
      <c r="W45" s="14" t="str">
        <f t="shared" si="19"/>
        <v/>
      </c>
      <c r="X45" s="14" t="str">
        <f t="shared" si="37"/>
        <v xml:space="preserve">INSERT INTO SC_Constantes(RefDimension,Nom,Valeur,DateModif) values (2,'GRAVBAC_REPARTITEURS_FVBAC',2,now());
</v>
      </c>
      <c r="Y45" s="14" t="str">
        <f t="shared" si="38"/>
        <v/>
      </c>
      <c r="Z45" s="14" t="str">
        <f t="shared" si="39"/>
        <v xml:space="preserve">INSERT INTO SC_Constantes(RefDimension,Nom,Valeur,DateModif) values (4,'GRAVBAC_REPARTITEURS_FVBAC',2,now());
</v>
      </c>
      <c r="AA45" s="14" t="str">
        <f t="shared" si="40"/>
        <v xml:space="preserve">INSERT INTO SC_Constantes(RefDimension,Nom,Valeur,DateModif) values (5,'GRAVBAC_REPARTITEURS_FVBAC',2,now());
</v>
      </c>
      <c r="AB45" s="14" t="str">
        <f t="shared" si="41"/>
        <v/>
      </c>
      <c r="AC45" s="14" t="str">
        <f t="shared" si="42"/>
        <v/>
      </c>
      <c r="AD45" s="14" t="str">
        <f t="shared" si="43"/>
        <v/>
      </c>
      <c r="AE45" s="14" t="str">
        <f t="shared" si="44"/>
        <v xml:space="preserve">INSERT INTO SC_Constantes(RefDimension,Nom,Valeur,DateModif) values (9,'GRAVBAC_REPARTITEURS_FVBAC',4,now());
</v>
      </c>
      <c r="AF45" s="14" t="str">
        <f t="shared" si="45"/>
        <v xml:space="preserve">INSERT INTO SC_Constantes(RefDimension,Nom,Valeur,DateModif) values (10,'GRAVBAC_REPARTITEURS_FVBAC',4,now());
</v>
      </c>
      <c r="AG45" s="14" t="str">
        <f t="shared" si="46"/>
        <v xml:space="preserve">INSERT INTO SC_Constantes(RefDimension,Nom,Valeur,DateModif) values (11,'GRAVBAC_REPARTITEURS_FVBAC',4,now());
</v>
      </c>
      <c r="AH45" s="14" t="str">
        <f t="shared" si="47"/>
        <v/>
      </c>
      <c r="AI45" s="14" t="str">
        <f t="shared" si="48"/>
        <v/>
      </c>
      <c r="AJ45" s="14" t="str">
        <f t="shared" si="49"/>
        <v/>
      </c>
      <c r="AK45" s="14" t="str">
        <f t="shared" si="50"/>
        <v/>
      </c>
      <c r="AL45" s="14" t="str">
        <f t="shared" si="51"/>
        <v/>
      </c>
      <c r="AM45" s="14" t="str">
        <f t="shared" si="52"/>
        <v xml:space="preserve">INSERT INTO SC_Constantes(RefDimension,Nom,Valeur,DateModif) values (17,'GRAVBAC_REPARTITEURS_FVBAC',8,now());
</v>
      </c>
      <c r="AN45" s="14" t="str">
        <f t="shared" si="53"/>
        <v xml:space="preserve">INSERT INTO SC_Constantes(RefDimension,Nom,Valeur,DateModif) values (18,'GRAVBAC_REPARTITEURS_FVBAC',8,now());
</v>
      </c>
    </row>
    <row r="46" spans="1:40" x14ac:dyDescent="0.3">
      <c r="A46">
        <v>69</v>
      </c>
      <c r="B46" t="s">
        <v>1113</v>
      </c>
      <c r="C46" t="s">
        <v>245</v>
      </c>
      <c r="F46">
        <v>1</v>
      </c>
      <c r="H46">
        <v>2</v>
      </c>
      <c r="I46">
        <v>2</v>
      </c>
      <c r="M46">
        <v>4</v>
      </c>
      <c r="N46">
        <v>4</v>
      </c>
      <c r="O46">
        <v>4</v>
      </c>
      <c r="U46">
        <v>8</v>
      </c>
      <c r="V46">
        <v>8</v>
      </c>
      <c r="W46" s="14" t="str">
        <f t="shared" si="19"/>
        <v/>
      </c>
      <c r="X46" s="14" t="str">
        <f t="shared" si="37"/>
        <v xml:space="preserve">INSERT INTO SC_Constantes(RefDimension,Nom,Valeur,DateModif) values (2,'GRAVBAC_NBBACS_FVBAC',1,now());
</v>
      </c>
      <c r="Y46" s="14" t="str">
        <f t="shared" si="38"/>
        <v/>
      </c>
      <c r="Z46" s="14" t="str">
        <f t="shared" si="39"/>
        <v xml:space="preserve">INSERT INTO SC_Constantes(RefDimension,Nom,Valeur,DateModif) values (4,'GRAVBAC_NBBACS_FVBAC',2,now());
</v>
      </c>
      <c r="AA46" s="14" t="str">
        <f t="shared" si="40"/>
        <v xml:space="preserve">INSERT INTO SC_Constantes(RefDimension,Nom,Valeur,DateModif) values (5,'GRAVBAC_NBBACS_FVBAC',2,now());
</v>
      </c>
      <c r="AB46" s="14" t="str">
        <f t="shared" si="41"/>
        <v/>
      </c>
      <c r="AC46" s="14" t="str">
        <f t="shared" si="42"/>
        <v/>
      </c>
      <c r="AD46" s="14" t="str">
        <f t="shared" si="43"/>
        <v/>
      </c>
      <c r="AE46" s="14" t="str">
        <f t="shared" si="44"/>
        <v xml:space="preserve">INSERT INTO SC_Constantes(RefDimension,Nom,Valeur,DateModif) values (9,'GRAVBAC_NBBACS_FVBAC',4,now());
</v>
      </c>
      <c r="AF46" s="14" t="str">
        <f t="shared" si="45"/>
        <v xml:space="preserve">INSERT INTO SC_Constantes(RefDimension,Nom,Valeur,DateModif) values (10,'GRAVBAC_NBBACS_FVBAC',4,now());
</v>
      </c>
      <c r="AG46" s="14" t="str">
        <f t="shared" si="46"/>
        <v xml:space="preserve">INSERT INTO SC_Constantes(RefDimension,Nom,Valeur,DateModif) values (11,'GRAVBAC_NBBACS_FVBAC',4,now());
</v>
      </c>
      <c r="AH46" s="14" t="str">
        <f t="shared" si="47"/>
        <v/>
      </c>
      <c r="AI46" s="14" t="str">
        <f t="shared" si="48"/>
        <v/>
      </c>
      <c r="AJ46" s="14" t="str">
        <f t="shared" si="49"/>
        <v/>
      </c>
      <c r="AK46" s="14" t="str">
        <f t="shared" si="50"/>
        <v/>
      </c>
      <c r="AL46" s="14" t="str">
        <f t="shared" si="51"/>
        <v/>
      </c>
      <c r="AM46" s="14" t="str">
        <f t="shared" si="52"/>
        <v xml:space="preserve">INSERT INTO SC_Constantes(RefDimension,Nom,Valeur,DateModif) values (17,'GRAVBAC_NBBACS_FVBAC',8,now());
</v>
      </c>
      <c r="AN46" s="14" t="str">
        <f t="shared" si="53"/>
        <v xml:space="preserve">INSERT INTO SC_Constantes(RefDimension,Nom,Valeur,DateModif) values (18,'GRAVBAC_NBBACS_FVBAC',8,now());
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P18"/>
  <sheetViews>
    <sheetView workbookViewId="0">
      <selection activeCell="Y4" sqref="Y4:AP15"/>
    </sheetView>
  </sheetViews>
  <sheetFormatPr baseColWidth="10" defaultRowHeight="14.4" x14ac:dyDescent="0.3"/>
  <cols>
    <col min="1" max="1" width="17.109375" customWidth="1"/>
    <col min="3" max="3" width="33.5546875" customWidth="1"/>
    <col min="8" max="24" width="3.109375" customWidth="1"/>
    <col min="25" max="42" width="2.6640625" customWidth="1"/>
  </cols>
  <sheetData>
    <row r="1" spans="1:42" x14ac:dyDescent="0.3">
      <c r="A1" t="s">
        <v>1123</v>
      </c>
      <c r="D1" t="s">
        <v>330</v>
      </c>
      <c r="E1" s="14"/>
      <c r="F1" s="14"/>
      <c r="G1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Z1" s="14"/>
      <c r="AA1" s="14"/>
      <c r="AC1" s="14"/>
      <c r="AD1" s="14"/>
    </row>
    <row r="2" spans="1:42" x14ac:dyDescent="0.3">
      <c r="A2" s="21" t="s">
        <v>1124</v>
      </c>
      <c r="C2" t="s">
        <v>275</v>
      </c>
      <c r="D2" t="s">
        <v>276</v>
      </c>
      <c r="E2" s="14"/>
      <c r="F2" s="14"/>
      <c r="G2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>
        <v>1</v>
      </c>
      <c r="Z2" s="14">
        <v>2</v>
      </c>
      <c r="AA2">
        <v>3</v>
      </c>
      <c r="AB2" s="14">
        <v>4</v>
      </c>
      <c r="AC2">
        <v>5</v>
      </c>
      <c r="AD2" s="14">
        <v>6</v>
      </c>
      <c r="AE2">
        <v>7</v>
      </c>
      <c r="AF2" s="14">
        <v>8</v>
      </c>
      <c r="AG2">
        <v>9</v>
      </c>
      <c r="AH2" s="14">
        <v>10</v>
      </c>
      <c r="AI2">
        <v>11</v>
      </c>
      <c r="AJ2" s="14">
        <v>12</v>
      </c>
      <c r="AK2">
        <v>13</v>
      </c>
      <c r="AL2" s="14">
        <v>14</v>
      </c>
      <c r="AM2">
        <v>15</v>
      </c>
      <c r="AN2" s="14">
        <v>16</v>
      </c>
      <c r="AO2">
        <v>17</v>
      </c>
      <c r="AP2" s="14">
        <v>18</v>
      </c>
    </row>
    <row r="3" spans="1:42" x14ac:dyDescent="0.3">
      <c r="D3" t="s">
        <v>277</v>
      </c>
      <c r="E3" s="14"/>
      <c r="F3" s="14"/>
      <c r="G3" t="s">
        <v>278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Z3" s="14"/>
      <c r="AA3" s="14"/>
      <c r="AC3" s="14"/>
      <c r="AD3" s="14"/>
    </row>
    <row r="4" spans="1:42" ht="21" customHeight="1" x14ac:dyDescent="0.3">
      <c r="A4" s="12">
        <f>VLOOKUP($C4,[1]MATIERES!$A$2:$K$379,11,0)</f>
        <v>324</v>
      </c>
      <c r="B4" t="s">
        <v>328</v>
      </c>
      <c r="C4" s="23" t="s">
        <v>728</v>
      </c>
      <c r="D4" s="27" t="str">
        <f>IF($C4="","",VLOOKUP($C4,[2]MATIERES!$A$2:$F$413,5,0))</f>
        <v>pc</v>
      </c>
      <c r="E4" s="14" t="s">
        <v>891</v>
      </c>
      <c r="F4" s="14" t="s">
        <v>1080</v>
      </c>
      <c r="G4" s="28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t="str">
        <f>IF(AND(G4="",$E4=""),"",SUBSTITUTE(SUBSTITUTE(SUBSTITUTE(SUBSTITUTE(SUBSTITUTE(SUBSTITUTE(SUBSTITUTE($Y$1,"#SYSTEME#",$A$1),"#DIM#",Y$2),"#TYPE#",$B4),"#LIGNE#",$A4),"#Q#",IF($E4="",SUBSTITUTE(G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(1,'ALIM_REL_DN63','MATIERE',324,null,'0.5*CTE1','REL_REPARTITEURS',now());
</v>
      </c>
      <c r="Z4" t="str">
        <f t="shared" ref="Z4:AP15" si="0">IF(AND(H4="",$E4=""),"",SUBSTITUTE(SUBSTITUTE(SUBSTITUTE(SUBSTITUTE(SUBSTITUTE(SUBSTITUTE(SUBSTITUTE($Y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(2,'ALIM_REL_DN63','MATIERE',324,null,'0.5*CTE1','REL_REPARTITEURS',now());
</v>
      </c>
      <c r="AA4" t="str">
        <f t="shared" si="0"/>
        <v xml:space="preserve">INSERT INTO SC_SystemeProduits(RefDimension,NomSysteme,typePresta,ligne,Quantite,formule,cte1,DateModif) values (3,'ALIM_REL_DN63','MATIERE',324,null,'0.5*CTE1','REL_REPARTITEURS',now());
</v>
      </c>
      <c r="AB4" t="str">
        <f t="shared" si="0"/>
        <v xml:space="preserve">INSERT INTO SC_SystemeProduits(RefDimension,NomSysteme,typePresta,ligne,Quantite,formule,cte1,DateModif) values (4,'ALIM_REL_DN63','MATIERE',324,null,'0.5*CTE1','REL_REPARTITEURS',now());
</v>
      </c>
      <c r="AC4" t="str">
        <f t="shared" si="0"/>
        <v xml:space="preserve">INSERT INTO SC_SystemeProduits(RefDimension,NomSysteme,typePresta,ligne,Quantite,formule,cte1,DateModif) values (5,'ALIM_REL_DN63','MATIERE',324,null,'0.5*CTE1','REL_REPARTITEURS',now());
</v>
      </c>
      <c r="AD4" t="str">
        <f t="shared" si="0"/>
        <v xml:space="preserve">INSERT INTO SC_SystemeProduits(RefDimension,NomSysteme,typePresta,ligne,Quantite,formule,cte1,DateModif) values (6,'ALIM_REL_DN63','MATIERE',324,null,'0.5*CTE1','REL_REPARTITEURS',now());
</v>
      </c>
      <c r="AE4" t="str">
        <f t="shared" si="0"/>
        <v xml:space="preserve">INSERT INTO SC_SystemeProduits(RefDimension,NomSysteme,typePresta,ligne,Quantite,formule,cte1,DateModif) values (7,'ALIM_REL_DN63','MATIERE',324,null,'0.5*CTE1','REL_REPARTITEURS',now());
</v>
      </c>
      <c r="AF4" t="str">
        <f t="shared" si="0"/>
        <v xml:space="preserve">INSERT INTO SC_SystemeProduits(RefDimension,NomSysteme,typePresta,ligne,Quantite,formule,cte1,DateModif) values (8,'ALIM_REL_DN63','MATIERE',324,null,'0.5*CTE1','REL_REPARTITEURS',now());
</v>
      </c>
      <c r="AG4" t="str">
        <f t="shared" si="0"/>
        <v xml:space="preserve">INSERT INTO SC_SystemeProduits(RefDimension,NomSysteme,typePresta,ligne,Quantite,formule,cte1,DateModif) values (9,'ALIM_REL_DN63','MATIERE',324,null,'0.5*CTE1','REL_REPARTITEURS',now());
</v>
      </c>
      <c r="AH4" t="str">
        <f t="shared" si="0"/>
        <v xml:space="preserve">INSERT INTO SC_SystemeProduits(RefDimension,NomSysteme,typePresta,ligne,Quantite,formule,cte1,DateModif) values (10,'ALIM_REL_DN63','MATIERE',324,null,'0.5*CTE1','REL_REPARTITEURS',now());
</v>
      </c>
      <c r="AI4" t="str">
        <f t="shared" si="0"/>
        <v xml:space="preserve">INSERT INTO SC_SystemeProduits(RefDimension,NomSysteme,typePresta,ligne,Quantite,formule,cte1,DateModif) values (11,'ALIM_REL_DN63','MATIERE',324,null,'0.5*CTE1','REL_REPARTITEURS',now());
</v>
      </c>
      <c r="AJ4" t="str">
        <f t="shared" si="0"/>
        <v xml:space="preserve">INSERT INTO SC_SystemeProduits(RefDimension,NomSysteme,typePresta,ligne,Quantite,formule,cte1,DateModif) values (12,'ALIM_REL_DN63','MATIERE',324,null,'0.5*CTE1','REL_REPARTITEURS',now());
</v>
      </c>
      <c r="AK4" t="str">
        <f t="shared" si="0"/>
        <v xml:space="preserve">INSERT INTO SC_SystemeProduits(RefDimension,NomSysteme,typePresta,ligne,Quantite,formule,cte1,DateModif) values (13,'ALIM_REL_DN63','MATIERE',324,null,'0.5*CTE1','REL_REPARTITEURS',now());
</v>
      </c>
      <c r="AL4" t="str">
        <f t="shared" si="0"/>
        <v xml:space="preserve">INSERT INTO SC_SystemeProduits(RefDimension,NomSysteme,typePresta,ligne,Quantite,formule,cte1,DateModif) values (14,'ALIM_REL_DN63','MATIERE',324,null,'0.5*CTE1','REL_REPARTITEURS',now());
</v>
      </c>
      <c r="AM4" t="str">
        <f t="shared" si="0"/>
        <v xml:space="preserve">INSERT INTO SC_SystemeProduits(RefDimension,NomSysteme,typePresta,ligne,Quantite,formule,cte1,DateModif) values (15,'ALIM_REL_DN63','MATIERE',324,null,'0.5*CTE1','REL_REPARTITEURS',now());
</v>
      </c>
      <c r="AN4" t="str">
        <f t="shared" si="0"/>
        <v xml:space="preserve">INSERT INTO SC_SystemeProduits(RefDimension,NomSysteme,typePresta,ligne,Quantite,formule,cte1,DateModif) values (16,'ALIM_REL_DN63','MATIERE',324,null,'0.5*CTE1','REL_REPARTITEURS',now());
</v>
      </c>
      <c r="AO4" t="str">
        <f t="shared" si="0"/>
        <v xml:space="preserve">INSERT INTO SC_SystemeProduits(RefDimension,NomSysteme,typePresta,ligne,Quantite,formule,cte1,DateModif) values (17,'ALIM_REL_DN63','MATIERE',324,null,'0.5*CTE1','REL_REPARTITEURS',now());
</v>
      </c>
      <c r="AP4" t="str">
        <f t="shared" si="0"/>
        <v xml:space="preserve">INSERT INTO SC_SystemeProduits(RefDimension,NomSysteme,typePresta,ligne,Quantite,formule,cte1,DateModif) values (18,'ALIM_REL_DN63','MATIERE',324,null,'0.5*CTE1','REL_REPARTITEURS',now());
</v>
      </c>
    </row>
    <row r="5" spans="1:42" x14ac:dyDescent="0.3">
      <c r="A5" s="12">
        <f>VLOOKUP($C5,[1]MATIERES!$A$2:$K$379,11,0)</f>
        <v>138</v>
      </c>
      <c r="B5" t="s">
        <v>328</v>
      </c>
      <c r="C5" s="23" t="s">
        <v>482</v>
      </c>
      <c r="D5" s="27" t="str">
        <f>IF($C5="","",VLOOKUP($C5,[2]MATIERES!$A$2:$F$413,5,0))</f>
        <v>pc</v>
      </c>
      <c r="E5" t="s">
        <v>882</v>
      </c>
      <c r="F5" t="s">
        <v>1081</v>
      </c>
      <c r="Y5" t="str">
        <f t="shared" ref="Y5:Y15" si="1">IF(AND(G5="",$E5=""),"",SUBSTITUTE(SUBSTITUTE(SUBSTITUTE(SUBSTITUTE(SUBSTITUTE(SUBSTITUTE(SUBSTITUTE($Y$1,"#SYSTEME#",$A$1),"#DIM#",Y$2),"#TYPE#",$B5),"#LIGNE#",$A5),"#Q#",IF($E5="",SUBSTITUTE(G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(1,'ALIM_REL_DN63','MATIERE',138,null,'1*CTE1','REL_T_PRESSION',now());
</v>
      </c>
      <c r="Z5" t="str">
        <f t="shared" si="0"/>
        <v xml:space="preserve">INSERT INTO SC_SystemeProduits(RefDimension,NomSysteme,typePresta,ligne,Quantite,formule,cte1,DateModif) values (2,'ALIM_REL_DN63','MATIERE',138,null,'1*CTE1','REL_T_PRESSION',now());
</v>
      </c>
      <c r="AA5" t="str">
        <f t="shared" si="0"/>
        <v xml:space="preserve">INSERT INTO SC_SystemeProduits(RefDimension,NomSysteme,typePresta,ligne,Quantite,formule,cte1,DateModif) values (3,'ALIM_REL_DN63','MATIERE',138,null,'1*CTE1','REL_T_PRESSION',now());
</v>
      </c>
      <c r="AB5" t="str">
        <f t="shared" si="0"/>
        <v xml:space="preserve">INSERT INTO SC_SystemeProduits(RefDimension,NomSysteme,typePresta,ligne,Quantite,formule,cte1,DateModif) values (4,'ALIM_REL_DN63','MATIERE',138,null,'1*CTE1','REL_T_PRESSION',now());
</v>
      </c>
      <c r="AC5" t="str">
        <f t="shared" si="0"/>
        <v xml:space="preserve">INSERT INTO SC_SystemeProduits(RefDimension,NomSysteme,typePresta,ligne,Quantite,formule,cte1,DateModif) values (5,'ALIM_REL_DN63','MATIERE',138,null,'1*CTE1','REL_T_PRESSION',now());
</v>
      </c>
      <c r="AD5" t="str">
        <f t="shared" si="0"/>
        <v xml:space="preserve">INSERT INTO SC_SystemeProduits(RefDimension,NomSysteme,typePresta,ligne,Quantite,formule,cte1,DateModif) values (6,'ALIM_REL_DN63','MATIERE',138,null,'1*CTE1','REL_T_PRESSION',now());
</v>
      </c>
      <c r="AE5" t="str">
        <f t="shared" si="0"/>
        <v xml:space="preserve">INSERT INTO SC_SystemeProduits(RefDimension,NomSysteme,typePresta,ligne,Quantite,formule,cte1,DateModif) values (7,'ALIM_REL_DN63','MATIERE',138,null,'1*CTE1','REL_T_PRESSION',now());
</v>
      </c>
      <c r="AF5" t="str">
        <f t="shared" si="0"/>
        <v xml:space="preserve">INSERT INTO SC_SystemeProduits(RefDimension,NomSysteme,typePresta,ligne,Quantite,formule,cte1,DateModif) values (8,'ALIM_REL_DN63','MATIERE',138,null,'1*CTE1','REL_T_PRESSION',now());
</v>
      </c>
      <c r="AG5" t="str">
        <f t="shared" si="0"/>
        <v xml:space="preserve">INSERT INTO SC_SystemeProduits(RefDimension,NomSysteme,typePresta,ligne,Quantite,formule,cte1,DateModif) values (9,'ALIM_REL_DN63','MATIERE',138,null,'1*CTE1','REL_T_PRESSION',now());
</v>
      </c>
      <c r="AH5" t="str">
        <f t="shared" si="0"/>
        <v xml:space="preserve">INSERT INTO SC_SystemeProduits(RefDimension,NomSysteme,typePresta,ligne,Quantite,formule,cte1,DateModif) values (10,'ALIM_REL_DN63','MATIERE',138,null,'1*CTE1','REL_T_PRESSION',now());
</v>
      </c>
      <c r="AI5" t="str">
        <f t="shared" si="0"/>
        <v xml:space="preserve">INSERT INTO SC_SystemeProduits(RefDimension,NomSysteme,typePresta,ligne,Quantite,formule,cte1,DateModif) values (11,'ALIM_REL_DN63','MATIERE',138,null,'1*CTE1','REL_T_PRESSION',now());
</v>
      </c>
      <c r="AJ5" t="str">
        <f t="shared" si="0"/>
        <v xml:space="preserve">INSERT INTO SC_SystemeProduits(RefDimension,NomSysteme,typePresta,ligne,Quantite,formule,cte1,DateModif) values (12,'ALIM_REL_DN63','MATIERE',138,null,'1*CTE1','REL_T_PRESSION',now());
</v>
      </c>
      <c r="AK5" t="str">
        <f t="shared" si="0"/>
        <v xml:space="preserve">INSERT INTO SC_SystemeProduits(RefDimension,NomSysteme,typePresta,ligne,Quantite,formule,cte1,DateModif) values (13,'ALIM_REL_DN63','MATIERE',138,null,'1*CTE1','REL_T_PRESSION',now());
</v>
      </c>
      <c r="AL5" t="str">
        <f t="shared" si="0"/>
        <v xml:space="preserve">INSERT INTO SC_SystemeProduits(RefDimension,NomSysteme,typePresta,ligne,Quantite,formule,cte1,DateModif) values (14,'ALIM_REL_DN63','MATIERE',138,null,'1*CTE1','REL_T_PRESSION',now());
</v>
      </c>
      <c r="AM5" t="str">
        <f t="shared" si="0"/>
        <v xml:space="preserve">INSERT INTO SC_SystemeProduits(RefDimension,NomSysteme,typePresta,ligne,Quantite,formule,cte1,DateModif) values (15,'ALIM_REL_DN63','MATIERE',138,null,'1*CTE1','REL_T_PRESSION',now());
</v>
      </c>
      <c r="AN5" t="str">
        <f t="shared" si="0"/>
        <v xml:space="preserve">INSERT INTO SC_SystemeProduits(RefDimension,NomSysteme,typePresta,ligne,Quantite,formule,cte1,DateModif) values (16,'ALIM_REL_DN63','MATIERE',138,null,'1*CTE1','REL_T_PRESSION',now());
</v>
      </c>
      <c r="AO5" t="str">
        <f t="shared" si="0"/>
        <v xml:space="preserve">INSERT INTO SC_SystemeProduits(RefDimension,NomSysteme,typePresta,ligne,Quantite,formule,cte1,DateModif) values (17,'ALIM_REL_DN63','MATIERE',138,null,'1*CTE1','REL_T_PRESSION',now());
</v>
      </c>
      <c r="AP5" t="str">
        <f t="shared" si="0"/>
        <v xml:space="preserve">INSERT INTO SC_SystemeProduits(RefDimension,NomSysteme,typePresta,ligne,Quantite,formule,cte1,DateModif) values (18,'ALIM_REL_DN63','MATIERE',138,null,'1*CTE1','REL_T_PRESSION',now());
</v>
      </c>
    </row>
    <row r="6" spans="1:42" x14ac:dyDescent="0.3">
      <c r="A6" s="12">
        <f>VLOOKUP($C6,[1]MATIERES!$A$2:$K$379,11,0)</f>
        <v>132</v>
      </c>
      <c r="B6" t="s">
        <v>328</v>
      </c>
      <c r="C6" s="23" t="s">
        <v>366</v>
      </c>
      <c r="D6" s="27" t="str">
        <f>IF($C6="","",VLOOKUP($C6,[2]MATIERES!$A$2:$F$413,5,0))</f>
        <v>pc</v>
      </c>
      <c r="E6" t="s">
        <v>882</v>
      </c>
      <c r="F6" t="s">
        <v>1078</v>
      </c>
      <c r="Y6" t="str">
        <f t="shared" si="1"/>
        <v xml:space="preserve">INSERT INTO SC_SystemeProduits(RefDimension,NomSysteme,typePresta,ligne,Quantite,formule,cte1,DateModif) values (1,'ALIM_REL_DN63','MATIERE',132,null,'1*CTE1','REL_PVCDN50',now());
</v>
      </c>
      <c r="Z6" t="str">
        <f t="shared" si="0"/>
        <v xml:space="preserve">INSERT INTO SC_SystemeProduits(RefDimension,NomSysteme,typePresta,ligne,Quantite,formule,cte1,DateModif) values (2,'ALIM_REL_DN63','MATIERE',132,null,'1*CTE1','REL_PVCDN50',now());
</v>
      </c>
      <c r="AA6" t="str">
        <f t="shared" si="0"/>
        <v xml:space="preserve">INSERT INTO SC_SystemeProduits(RefDimension,NomSysteme,typePresta,ligne,Quantite,formule,cte1,DateModif) values (3,'ALIM_REL_DN63','MATIERE',132,null,'1*CTE1','REL_PVCDN50',now());
</v>
      </c>
      <c r="AB6" t="str">
        <f t="shared" si="0"/>
        <v xml:space="preserve">INSERT INTO SC_SystemeProduits(RefDimension,NomSysteme,typePresta,ligne,Quantite,formule,cte1,DateModif) values (4,'ALIM_REL_DN63','MATIERE',132,null,'1*CTE1','REL_PVCDN50',now());
</v>
      </c>
      <c r="AC6" t="str">
        <f t="shared" si="0"/>
        <v xml:space="preserve">INSERT INTO SC_SystemeProduits(RefDimension,NomSysteme,typePresta,ligne,Quantite,formule,cte1,DateModif) values (5,'ALIM_REL_DN63','MATIERE',132,null,'1*CTE1','REL_PVCDN50',now());
</v>
      </c>
      <c r="AD6" t="str">
        <f t="shared" si="0"/>
        <v xml:space="preserve">INSERT INTO SC_SystemeProduits(RefDimension,NomSysteme,typePresta,ligne,Quantite,formule,cte1,DateModif) values (6,'ALIM_REL_DN63','MATIERE',132,null,'1*CTE1','REL_PVCDN50',now());
</v>
      </c>
      <c r="AE6" t="str">
        <f t="shared" si="0"/>
        <v xml:space="preserve">INSERT INTO SC_SystemeProduits(RefDimension,NomSysteme,typePresta,ligne,Quantite,formule,cte1,DateModif) values (7,'ALIM_REL_DN63','MATIERE',132,null,'1*CTE1','REL_PVCDN50',now());
</v>
      </c>
      <c r="AF6" t="str">
        <f t="shared" si="0"/>
        <v xml:space="preserve">INSERT INTO SC_SystemeProduits(RefDimension,NomSysteme,typePresta,ligne,Quantite,formule,cte1,DateModif) values (8,'ALIM_REL_DN63','MATIERE',132,null,'1*CTE1','REL_PVCDN50',now());
</v>
      </c>
      <c r="AG6" t="str">
        <f t="shared" si="0"/>
        <v xml:space="preserve">INSERT INTO SC_SystemeProduits(RefDimension,NomSysteme,typePresta,ligne,Quantite,formule,cte1,DateModif) values (9,'ALIM_REL_DN63','MATIERE',132,null,'1*CTE1','REL_PVCDN50',now());
</v>
      </c>
      <c r="AH6" t="str">
        <f t="shared" si="0"/>
        <v xml:space="preserve">INSERT INTO SC_SystemeProduits(RefDimension,NomSysteme,typePresta,ligne,Quantite,formule,cte1,DateModif) values (10,'ALIM_REL_DN63','MATIERE',132,null,'1*CTE1','REL_PVCDN50',now());
</v>
      </c>
      <c r="AI6" t="str">
        <f t="shared" si="0"/>
        <v xml:space="preserve">INSERT INTO SC_SystemeProduits(RefDimension,NomSysteme,typePresta,ligne,Quantite,formule,cte1,DateModif) values (11,'ALIM_REL_DN63','MATIERE',132,null,'1*CTE1','REL_PVCDN50',now());
</v>
      </c>
      <c r="AJ6" t="str">
        <f t="shared" si="0"/>
        <v xml:space="preserve">INSERT INTO SC_SystemeProduits(RefDimension,NomSysteme,typePresta,ligne,Quantite,formule,cte1,DateModif) values (12,'ALIM_REL_DN63','MATIERE',132,null,'1*CTE1','REL_PVCDN50',now());
</v>
      </c>
      <c r="AK6" t="str">
        <f t="shared" si="0"/>
        <v xml:space="preserve">INSERT INTO SC_SystemeProduits(RefDimension,NomSysteme,typePresta,ligne,Quantite,formule,cte1,DateModif) values (13,'ALIM_REL_DN63','MATIERE',132,null,'1*CTE1','REL_PVCDN50',now());
</v>
      </c>
      <c r="AL6" t="str">
        <f t="shared" si="0"/>
        <v xml:space="preserve">INSERT INTO SC_SystemeProduits(RefDimension,NomSysteme,typePresta,ligne,Quantite,formule,cte1,DateModif) values (14,'ALIM_REL_DN63','MATIERE',132,null,'1*CTE1','REL_PVCDN50',now());
</v>
      </c>
      <c r="AM6" t="str">
        <f t="shared" si="0"/>
        <v xml:space="preserve">INSERT INTO SC_SystemeProduits(RefDimension,NomSysteme,typePresta,ligne,Quantite,formule,cte1,DateModif) values (15,'ALIM_REL_DN63','MATIERE',132,null,'1*CTE1','REL_PVCDN50',now());
</v>
      </c>
      <c r="AN6" t="str">
        <f t="shared" si="0"/>
        <v xml:space="preserve">INSERT INTO SC_SystemeProduits(RefDimension,NomSysteme,typePresta,ligne,Quantite,formule,cte1,DateModif) values (16,'ALIM_REL_DN63','MATIERE',132,null,'1*CTE1','REL_PVCDN50',now());
</v>
      </c>
      <c r="AO6" t="str">
        <f t="shared" si="0"/>
        <v xml:space="preserve">INSERT INTO SC_SystemeProduits(RefDimension,NomSysteme,typePresta,ligne,Quantite,formule,cte1,DateModif) values (17,'ALIM_REL_DN63','MATIERE',132,null,'1*CTE1','REL_PVCDN50',now());
</v>
      </c>
      <c r="AP6" t="str">
        <f t="shared" si="0"/>
        <v xml:space="preserve">INSERT INTO SC_SystemeProduits(RefDimension,NomSysteme,typePresta,ligne,Quantite,formule,cte1,DateModif) values (18,'ALIM_REL_DN63','MATIERE',132,null,'1*CTE1','REL_PVCDN50',now());
</v>
      </c>
    </row>
    <row r="7" spans="1:42" x14ac:dyDescent="0.3">
      <c r="A7" s="12">
        <f>VLOOKUP($C7,[1]MATIERES!$A$2:$K$379,11,0)</f>
        <v>136</v>
      </c>
      <c r="B7" t="s">
        <v>328</v>
      </c>
      <c r="C7" s="23" t="s">
        <v>480</v>
      </c>
      <c r="D7" s="27" t="str">
        <f>IF($C7="","",VLOOKUP($C7,[2]MATIERES!$A$2:$F$413,5,0))</f>
        <v>pc</v>
      </c>
      <c r="E7" t="s">
        <v>882</v>
      </c>
      <c r="F7" t="s">
        <v>1079</v>
      </c>
      <c r="Y7" t="str">
        <f t="shared" si="1"/>
        <v xml:space="preserve">INSERT INTO SC_SystemeProduits(RefDimension,NomSysteme,typePresta,ligne,Quantite,formule,cte1,DateModif) values (1,'ALIM_REL_DN63','MATIERE',136,null,'1*CTE1','REL_COUDES90DN50',now());
</v>
      </c>
      <c r="Z7" t="str">
        <f t="shared" si="0"/>
        <v xml:space="preserve">INSERT INTO SC_SystemeProduits(RefDimension,NomSysteme,typePresta,ligne,Quantite,formule,cte1,DateModif) values (2,'ALIM_REL_DN63','MATIERE',136,null,'1*CTE1','REL_COUDES90DN50',now());
</v>
      </c>
      <c r="AA7" t="str">
        <f t="shared" si="0"/>
        <v xml:space="preserve">INSERT INTO SC_SystemeProduits(RefDimension,NomSysteme,typePresta,ligne,Quantite,formule,cte1,DateModif) values (3,'ALIM_REL_DN63','MATIERE',136,null,'1*CTE1','REL_COUDES90DN50',now());
</v>
      </c>
      <c r="AB7" t="str">
        <f t="shared" si="0"/>
        <v xml:space="preserve">INSERT INTO SC_SystemeProduits(RefDimension,NomSysteme,typePresta,ligne,Quantite,formule,cte1,DateModif) values (4,'ALIM_REL_DN63','MATIERE',136,null,'1*CTE1','REL_COUDES90DN50',now());
</v>
      </c>
      <c r="AC7" t="str">
        <f t="shared" si="0"/>
        <v xml:space="preserve">INSERT INTO SC_SystemeProduits(RefDimension,NomSysteme,typePresta,ligne,Quantite,formule,cte1,DateModif) values (5,'ALIM_REL_DN63','MATIERE',136,null,'1*CTE1','REL_COUDES90DN50',now());
</v>
      </c>
      <c r="AD7" t="str">
        <f t="shared" si="0"/>
        <v xml:space="preserve">INSERT INTO SC_SystemeProduits(RefDimension,NomSysteme,typePresta,ligne,Quantite,formule,cte1,DateModif) values (6,'ALIM_REL_DN63','MATIERE',136,null,'1*CTE1','REL_COUDES90DN50',now());
</v>
      </c>
      <c r="AE7" t="str">
        <f t="shared" si="0"/>
        <v xml:space="preserve">INSERT INTO SC_SystemeProduits(RefDimension,NomSysteme,typePresta,ligne,Quantite,formule,cte1,DateModif) values (7,'ALIM_REL_DN63','MATIERE',136,null,'1*CTE1','REL_COUDES90DN50',now());
</v>
      </c>
      <c r="AF7" t="str">
        <f t="shared" si="0"/>
        <v xml:space="preserve">INSERT INTO SC_SystemeProduits(RefDimension,NomSysteme,typePresta,ligne,Quantite,formule,cte1,DateModif) values (8,'ALIM_REL_DN63','MATIERE',136,null,'1*CTE1','REL_COUDES90DN50',now());
</v>
      </c>
      <c r="AG7" t="str">
        <f t="shared" si="0"/>
        <v xml:space="preserve">INSERT INTO SC_SystemeProduits(RefDimension,NomSysteme,typePresta,ligne,Quantite,formule,cte1,DateModif) values (9,'ALIM_REL_DN63','MATIERE',136,null,'1*CTE1','REL_COUDES90DN50',now());
</v>
      </c>
      <c r="AH7" t="str">
        <f t="shared" si="0"/>
        <v xml:space="preserve">INSERT INTO SC_SystemeProduits(RefDimension,NomSysteme,typePresta,ligne,Quantite,formule,cte1,DateModif) values (10,'ALIM_REL_DN63','MATIERE',136,null,'1*CTE1','REL_COUDES90DN50',now());
</v>
      </c>
      <c r="AI7" t="str">
        <f t="shared" si="0"/>
        <v xml:space="preserve">INSERT INTO SC_SystemeProduits(RefDimension,NomSysteme,typePresta,ligne,Quantite,formule,cte1,DateModif) values (11,'ALIM_REL_DN63','MATIERE',136,null,'1*CTE1','REL_COUDES90DN50',now());
</v>
      </c>
      <c r="AJ7" t="str">
        <f t="shared" si="0"/>
        <v xml:space="preserve">INSERT INTO SC_SystemeProduits(RefDimension,NomSysteme,typePresta,ligne,Quantite,formule,cte1,DateModif) values (12,'ALIM_REL_DN63','MATIERE',136,null,'1*CTE1','REL_COUDES90DN50',now());
</v>
      </c>
      <c r="AK7" t="str">
        <f t="shared" si="0"/>
        <v xml:space="preserve">INSERT INTO SC_SystemeProduits(RefDimension,NomSysteme,typePresta,ligne,Quantite,formule,cte1,DateModif) values (13,'ALIM_REL_DN63','MATIERE',136,null,'1*CTE1','REL_COUDES90DN50',now());
</v>
      </c>
      <c r="AL7" t="str">
        <f t="shared" si="0"/>
        <v xml:space="preserve">INSERT INTO SC_SystemeProduits(RefDimension,NomSysteme,typePresta,ligne,Quantite,formule,cte1,DateModif) values (14,'ALIM_REL_DN63','MATIERE',136,null,'1*CTE1','REL_COUDES90DN50',now());
</v>
      </c>
      <c r="AM7" t="str">
        <f t="shared" si="0"/>
        <v xml:space="preserve">INSERT INTO SC_SystemeProduits(RefDimension,NomSysteme,typePresta,ligne,Quantite,formule,cte1,DateModif) values (15,'ALIM_REL_DN63','MATIERE',136,null,'1*CTE1','REL_COUDES90DN50',now());
</v>
      </c>
      <c r="AN7" t="str">
        <f t="shared" si="0"/>
        <v xml:space="preserve">INSERT INTO SC_SystemeProduits(RefDimension,NomSysteme,typePresta,ligne,Quantite,formule,cte1,DateModif) values (16,'ALIM_REL_DN63','MATIERE',136,null,'1*CTE1','REL_COUDES90DN50',now());
</v>
      </c>
      <c r="AO7" t="str">
        <f t="shared" si="0"/>
        <v xml:space="preserve">INSERT INTO SC_SystemeProduits(RefDimension,NomSysteme,typePresta,ligne,Quantite,formule,cte1,DateModif) values (17,'ALIM_REL_DN63','MATIERE',136,null,'1*CTE1','REL_COUDES90DN50',now());
</v>
      </c>
      <c r="AP7" t="str">
        <f t="shared" si="0"/>
        <v xml:space="preserve">INSERT INTO SC_SystemeProduits(RefDimension,NomSysteme,typePresta,ligne,Quantite,formule,cte1,DateModif) values (18,'ALIM_REL_DN63','MATIERE',136,null,'1*CTE1','REL_COUDES90DN50',now());
</v>
      </c>
    </row>
    <row r="8" spans="1:42" x14ac:dyDescent="0.3">
      <c r="Y8" t="str">
        <f t="shared" si="1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</row>
    <row r="9" spans="1:42" x14ac:dyDescent="0.3">
      <c r="A9" s="12">
        <f>VLOOKUP($C9,[1]CHANTIER!$A$2:$K$291,11,0)</f>
        <v>10</v>
      </c>
      <c r="B9" t="s">
        <v>332</v>
      </c>
      <c r="C9" s="38" t="s">
        <v>100</v>
      </c>
      <c r="D9" t="s">
        <v>8</v>
      </c>
      <c r="E9" s="14" t="s">
        <v>891</v>
      </c>
      <c r="F9" s="14" t="s">
        <v>1080</v>
      </c>
      <c r="Y9" t="str">
        <f t="shared" si="1"/>
        <v xml:space="preserve">INSERT INTO SC_SystemeProduits(RefDimension,NomSysteme,typePresta,ligne,Quantite,formule,cte1,DateModif) values (1,'ALIM_REL_DN63','MOC',10,null,'0.5*CTE1','REL_REPARTITEURS',now());
</v>
      </c>
      <c r="Z9" t="str">
        <f t="shared" si="0"/>
        <v xml:space="preserve">INSERT INTO SC_SystemeProduits(RefDimension,NomSysteme,typePresta,ligne,Quantite,formule,cte1,DateModif) values (2,'ALIM_REL_DN63','MOC',10,null,'0.5*CTE1','REL_REPARTITEURS',now());
</v>
      </c>
      <c r="AA9" t="str">
        <f t="shared" si="0"/>
        <v xml:space="preserve">INSERT INTO SC_SystemeProduits(RefDimension,NomSysteme,typePresta,ligne,Quantite,formule,cte1,DateModif) values (3,'ALIM_REL_DN63','MOC',10,null,'0.5*CTE1','REL_REPARTITEURS',now());
</v>
      </c>
      <c r="AB9" t="str">
        <f t="shared" si="0"/>
        <v xml:space="preserve">INSERT INTO SC_SystemeProduits(RefDimension,NomSysteme,typePresta,ligne,Quantite,formule,cte1,DateModif) values (4,'ALIM_REL_DN63','MOC',10,null,'0.5*CTE1','REL_REPARTITEURS',now());
</v>
      </c>
      <c r="AC9" t="str">
        <f t="shared" si="0"/>
        <v xml:space="preserve">INSERT INTO SC_SystemeProduits(RefDimension,NomSysteme,typePresta,ligne,Quantite,formule,cte1,DateModif) values (5,'ALIM_REL_DN63','MOC',10,null,'0.5*CTE1','REL_REPARTITEURS',now());
</v>
      </c>
      <c r="AD9" t="str">
        <f t="shared" si="0"/>
        <v xml:space="preserve">INSERT INTO SC_SystemeProduits(RefDimension,NomSysteme,typePresta,ligne,Quantite,formule,cte1,DateModif) values (6,'ALIM_REL_DN63','MOC',10,null,'0.5*CTE1','REL_REPARTITEURS',now());
</v>
      </c>
      <c r="AE9" t="str">
        <f t="shared" si="0"/>
        <v xml:space="preserve">INSERT INTO SC_SystemeProduits(RefDimension,NomSysteme,typePresta,ligne,Quantite,formule,cte1,DateModif) values (7,'ALIM_REL_DN63','MOC',10,null,'0.5*CTE1','REL_REPARTITEURS',now());
</v>
      </c>
      <c r="AF9" t="str">
        <f t="shared" si="0"/>
        <v xml:space="preserve">INSERT INTO SC_SystemeProduits(RefDimension,NomSysteme,typePresta,ligne,Quantite,formule,cte1,DateModif) values (8,'ALIM_REL_DN63','MOC',10,null,'0.5*CTE1','REL_REPARTITEURS',now());
</v>
      </c>
      <c r="AG9" t="str">
        <f t="shared" si="0"/>
        <v xml:space="preserve">INSERT INTO SC_SystemeProduits(RefDimension,NomSysteme,typePresta,ligne,Quantite,formule,cte1,DateModif) values (9,'ALIM_REL_DN63','MOC',10,null,'0.5*CTE1','REL_REPARTITEURS',now());
</v>
      </c>
      <c r="AH9" t="str">
        <f t="shared" si="0"/>
        <v xml:space="preserve">INSERT INTO SC_SystemeProduits(RefDimension,NomSysteme,typePresta,ligne,Quantite,formule,cte1,DateModif) values (10,'ALIM_REL_DN63','MOC',10,null,'0.5*CTE1','REL_REPARTITEURS',now());
</v>
      </c>
      <c r="AI9" t="str">
        <f t="shared" si="0"/>
        <v xml:space="preserve">INSERT INTO SC_SystemeProduits(RefDimension,NomSysteme,typePresta,ligne,Quantite,formule,cte1,DateModif) values (11,'ALIM_REL_DN63','MOC',10,null,'0.5*CTE1','REL_REPARTITEURS',now());
</v>
      </c>
      <c r="AJ9" t="str">
        <f t="shared" si="0"/>
        <v xml:space="preserve">INSERT INTO SC_SystemeProduits(RefDimension,NomSysteme,typePresta,ligne,Quantite,formule,cte1,DateModif) values (12,'ALIM_REL_DN63','MOC',10,null,'0.5*CTE1','REL_REPARTITEURS',now());
</v>
      </c>
      <c r="AK9" t="str">
        <f t="shared" si="0"/>
        <v xml:space="preserve">INSERT INTO SC_SystemeProduits(RefDimension,NomSysteme,typePresta,ligne,Quantite,formule,cte1,DateModif) values (13,'ALIM_REL_DN63','MOC',10,null,'0.5*CTE1','REL_REPARTITEURS',now());
</v>
      </c>
      <c r="AL9" t="str">
        <f t="shared" si="0"/>
        <v xml:space="preserve">INSERT INTO SC_SystemeProduits(RefDimension,NomSysteme,typePresta,ligne,Quantite,formule,cte1,DateModif) values (14,'ALIM_REL_DN63','MOC',10,null,'0.5*CTE1','REL_REPARTITEURS',now());
</v>
      </c>
      <c r="AM9" t="str">
        <f t="shared" si="0"/>
        <v xml:space="preserve">INSERT INTO SC_SystemeProduits(RefDimension,NomSysteme,typePresta,ligne,Quantite,formule,cte1,DateModif) values (15,'ALIM_REL_DN63','MOC',10,null,'0.5*CTE1','REL_REPARTITEURS',now());
</v>
      </c>
      <c r="AN9" t="str">
        <f t="shared" si="0"/>
        <v xml:space="preserve">INSERT INTO SC_SystemeProduits(RefDimension,NomSysteme,typePresta,ligne,Quantite,formule,cte1,DateModif) values (16,'ALIM_REL_DN63','MOC',10,null,'0.5*CTE1','REL_REPARTITEURS',now());
</v>
      </c>
      <c r="AO9" t="str">
        <f t="shared" si="0"/>
        <v xml:space="preserve">INSERT INTO SC_SystemeProduits(RefDimension,NomSysteme,typePresta,ligne,Quantite,formule,cte1,DateModif) values (17,'ALIM_REL_DN63','MOC',10,null,'0.5*CTE1','REL_REPARTITEURS',now());
</v>
      </c>
      <c r="AP9" t="str">
        <f t="shared" si="0"/>
        <v xml:space="preserve">INSERT INTO SC_SystemeProduits(RefDimension,NomSysteme,typePresta,ligne,Quantite,formule,cte1,DateModif) values (18,'ALIM_REL_DN63','MOC',10,null,'0.5*CTE1','REL_REPARTITEURS',now());
</v>
      </c>
    </row>
    <row r="10" spans="1:42" x14ac:dyDescent="0.3">
      <c r="A10" s="12">
        <f>VLOOKUP($C10,[1]CHANTIER!$A$2:$K$291,11,0)</f>
        <v>9</v>
      </c>
      <c r="B10" t="s">
        <v>332</v>
      </c>
      <c r="C10" s="38" t="s">
        <v>98</v>
      </c>
      <c r="D10" s="27" t="str">
        <f>IF(C10="","",VLOOKUP($C10,[2]CHANTIER!$A$2:$C$83,3,0))</f>
        <v>pc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t="str">
        <f t="shared" si="1"/>
        <v xml:space="preserve">INSERT INTO SC_SystemeProduits(RefDimension,NomSysteme,typePresta,ligne,Quantite,formule,cte1,DateModif) values (1,'ALIM_REL_DN63','MOC',9,1,null,null,now());
</v>
      </c>
      <c r="Z10" t="str">
        <f t="shared" si="0"/>
        <v xml:space="preserve">INSERT INTO SC_SystemeProduits(RefDimension,NomSysteme,typePresta,ligne,Quantite,formule,cte1,DateModif) values (2,'ALIM_REL_DN63','MOC',9,1,null,null,now());
</v>
      </c>
      <c r="AA10" t="str">
        <f t="shared" si="0"/>
        <v xml:space="preserve">INSERT INTO SC_SystemeProduits(RefDimension,NomSysteme,typePresta,ligne,Quantite,formule,cte1,DateModif) values (3,'ALIM_REL_DN63','MOC',9,1,null,null,now());
</v>
      </c>
      <c r="AB10" t="str">
        <f t="shared" si="0"/>
        <v xml:space="preserve">INSERT INTO SC_SystemeProduits(RefDimension,NomSysteme,typePresta,ligne,Quantite,formule,cte1,DateModif) values (4,'ALIM_REL_DN63','MOC',9,1,null,null,now());
</v>
      </c>
      <c r="AC10" t="str">
        <f t="shared" si="0"/>
        <v xml:space="preserve">INSERT INTO SC_SystemeProduits(RefDimension,NomSysteme,typePresta,ligne,Quantite,formule,cte1,DateModif) values (5,'ALIM_REL_DN63','MOC',9,1,null,null,now());
</v>
      </c>
      <c r="AD10" t="str">
        <f t="shared" si="0"/>
        <v xml:space="preserve">INSERT INTO SC_SystemeProduits(RefDimension,NomSysteme,typePresta,ligne,Quantite,formule,cte1,DateModif) values (6,'ALIM_REL_DN63','MOC',9,1,null,null,now());
</v>
      </c>
      <c r="AE10" t="str">
        <f t="shared" si="0"/>
        <v xml:space="preserve">INSERT INTO SC_SystemeProduits(RefDimension,NomSysteme,typePresta,ligne,Quantite,formule,cte1,DateModif) values (7,'ALIM_REL_DN63','MOC',9,1,null,null,now());
</v>
      </c>
      <c r="AF10" t="str">
        <f t="shared" si="0"/>
        <v xml:space="preserve">INSERT INTO SC_SystemeProduits(RefDimension,NomSysteme,typePresta,ligne,Quantite,formule,cte1,DateModif) values (8,'ALIM_REL_DN63','MOC',9,1,null,null,now());
</v>
      </c>
      <c r="AG10" t="str">
        <f t="shared" si="0"/>
        <v xml:space="preserve">INSERT INTO SC_SystemeProduits(RefDimension,NomSysteme,typePresta,ligne,Quantite,formule,cte1,DateModif) values (9,'ALIM_REL_DN63','MOC',9,1,null,null,now());
</v>
      </c>
      <c r="AH10" t="str">
        <f t="shared" si="0"/>
        <v xml:space="preserve">INSERT INTO SC_SystemeProduits(RefDimension,NomSysteme,typePresta,ligne,Quantite,formule,cte1,DateModif) values (10,'ALIM_REL_DN63','MOC',9,1,null,null,now());
</v>
      </c>
      <c r="AI10" t="str">
        <f t="shared" si="0"/>
        <v xml:space="preserve">INSERT INTO SC_SystemeProduits(RefDimension,NomSysteme,typePresta,ligne,Quantite,formule,cte1,DateModif) values (11,'ALIM_REL_DN63','MOC',9,1,null,null,now());
</v>
      </c>
      <c r="AJ10" t="str">
        <f t="shared" si="0"/>
        <v xml:space="preserve">INSERT INTO SC_SystemeProduits(RefDimension,NomSysteme,typePresta,ligne,Quantite,formule,cte1,DateModif) values (12,'ALIM_REL_DN63','MOC',9,1,null,null,now());
</v>
      </c>
      <c r="AK10" t="str">
        <f t="shared" si="0"/>
        <v xml:space="preserve">INSERT INTO SC_SystemeProduits(RefDimension,NomSysteme,typePresta,ligne,Quantite,formule,cte1,DateModif) values (13,'ALIM_REL_DN63','MOC',9,1,null,null,now());
</v>
      </c>
      <c r="AL10" t="str">
        <f t="shared" si="0"/>
        <v xml:space="preserve">INSERT INTO SC_SystemeProduits(RefDimension,NomSysteme,typePresta,ligne,Quantite,formule,cte1,DateModif) values (14,'ALIM_REL_DN63','MOC',9,1,null,null,now());
</v>
      </c>
      <c r="AM10" t="str">
        <f t="shared" si="0"/>
        <v xml:space="preserve">INSERT INTO SC_SystemeProduits(RefDimension,NomSysteme,typePresta,ligne,Quantite,formule,cte1,DateModif) values (15,'ALIM_REL_DN63','MOC',9,1,null,null,now());
</v>
      </c>
      <c r="AN10" t="str">
        <f t="shared" si="0"/>
        <v xml:space="preserve">INSERT INTO SC_SystemeProduits(RefDimension,NomSysteme,typePresta,ligne,Quantite,formule,cte1,DateModif) values (16,'ALIM_REL_DN63','MOC',9,1,null,null,now());
</v>
      </c>
      <c r="AO10" t="str">
        <f t="shared" si="0"/>
        <v xml:space="preserve">INSERT INTO SC_SystemeProduits(RefDimension,NomSysteme,typePresta,ligne,Quantite,formule,cte1,DateModif) values (17,'ALIM_REL_DN63','MOC',9,1,null,null,now());
</v>
      </c>
      <c r="AP10" t="str">
        <f t="shared" si="0"/>
        <v xml:space="preserve">INSERT INTO SC_SystemeProduits(RefDimension,NomSysteme,typePresta,ligne,Quantite,formule,cte1,DateModif) values (18,'ALIM_REL_DN63','MOC',9,1,null,null,now());
</v>
      </c>
    </row>
    <row r="11" spans="1:42" x14ac:dyDescent="0.3">
      <c r="A11" s="12">
        <f>VLOOKUP($C11,[1]CHANTIER!$A$2:$K$291,11,0)</f>
        <v>6</v>
      </c>
      <c r="B11" t="s">
        <v>332</v>
      </c>
      <c r="C11" s="38" t="s">
        <v>91</v>
      </c>
      <c r="D11" s="27" t="str">
        <f>IF(C11="","",VLOOKUP($C11,[2]CHANTIER!$A$2:$C$83,3,0))</f>
        <v>pc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t="str">
        <f t="shared" si="1"/>
        <v xml:space="preserve">INSERT INTO SC_SystemeProduits(RefDimension,NomSysteme,typePresta,ligne,Quantite,formule,cte1,DateModif) values (1,'ALIM_REL_DN63','MOC',6,1,null,null,now());
</v>
      </c>
      <c r="Z11" t="str">
        <f t="shared" si="0"/>
        <v xml:space="preserve">INSERT INTO SC_SystemeProduits(RefDimension,NomSysteme,typePresta,ligne,Quantite,formule,cte1,DateModif) values (2,'ALIM_REL_DN63','MOC',6,1,null,null,now());
</v>
      </c>
      <c r="AA11" t="str">
        <f t="shared" si="0"/>
        <v xml:space="preserve">INSERT INTO SC_SystemeProduits(RefDimension,NomSysteme,typePresta,ligne,Quantite,formule,cte1,DateModif) values (3,'ALIM_REL_DN63','MOC',6,1,null,null,now());
</v>
      </c>
      <c r="AB11" t="str">
        <f t="shared" si="0"/>
        <v xml:space="preserve">INSERT INTO SC_SystemeProduits(RefDimension,NomSysteme,typePresta,ligne,Quantite,formule,cte1,DateModif) values (4,'ALIM_REL_DN63','MOC',6,1,null,null,now());
</v>
      </c>
      <c r="AC11" t="str">
        <f t="shared" si="0"/>
        <v xml:space="preserve">INSERT INTO SC_SystemeProduits(RefDimension,NomSysteme,typePresta,ligne,Quantite,formule,cte1,DateModif) values (5,'ALIM_REL_DN63','MOC',6,1,null,null,now());
</v>
      </c>
      <c r="AD11" t="str">
        <f t="shared" si="0"/>
        <v xml:space="preserve">INSERT INTO SC_SystemeProduits(RefDimension,NomSysteme,typePresta,ligne,Quantite,formule,cte1,DateModif) values (6,'ALIM_REL_DN63','MOC',6,1,null,null,now());
</v>
      </c>
      <c r="AE11" t="str">
        <f t="shared" si="0"/>
        <v xml:space="preserve">INSERT INTO SC_SystemeProduits(RefDimension,NomSysteme,typePresta,ligne,Quantite,formule,cte1,DateModif) values (7,'ALIM_REL_DN63','MOC',6,1,null,null,now());
</v>
      </c>
      <c r="AF11" t="str">
        <f t="shared" si="0"/>
        <v xml:space="preserve">INSERT INTO SC_SystemeProduits(RefDimension,NomSysteme,typePresta,ligne,Quantite,formule,cte1,DateModif) values (8,'ALIM_REL_DN63','MOC',6,1,null,null,now());
</v>
      </c>
      <c r="AG11" t="str">
        <f t="shared" si="0"/>
        <v xml:space="preserve">INSERT INTO SC_SystemeProduits(RefDimension,NomSysteme,typePresta,ligne,Quantite,formule,cte1,DateModif) values (9,'ALIM_REL_DN63','MOC',6,1,null,null,now());
</v>
      </c>
      <c r="AH11" t="str">
        <f t="shared" si="0"/>
        <v xml:space="preserve">INSERT INTO SC_SystemeProduits(RefDimension,NomSysteme,typePresta,ligne,Quantite,formule,cte1,DateModif) values (10,'ALIM_REL_DN63','MOC',6,1,null,null,now());
</v>
      </c>
      <c r="AI11" t="str">
        <f t="shared" si="0"/>
        <v xml:space="preserve">INSERT INTO SC_SystemeProduits(RefDimension,NomSysteme,typePresta,ligne,Quantite,formule,cte1,DateModif) values (11,'ALIM_REL_DN63','MOC',6,1,null,null,now());
</v>
      </c>
      <c r="AJ11" t="str">
        <f t="shared" si="0"/>
        <v xml:space="preserve">INSERT INTO SC_SystemeProduits(RefDimension,NomSysteme,typePresta,ligne,Quantite,formule,cte1,DateModif) values (12,'ALIM_REL_DN63','MOC',6,1,null,null,now());
</v>
      </c>
      <c r="AK11" t="str">
        <f t="shared" si="0"/>
        <v xml:space="preserve">INSERT INTO SC_SystemeProduits(RefDimension,NomSysteme,typePresta,ligne,Quantite,formule,cte1,DateModif) values (13,'ALIM_REL_DN63','MOC',6,1,null,null,now());
</v>
      </c>
      <c r="AL11" t="str">
        <f t="shared" si="0"/>
        <v xml:space="preserve">INSERT INTO SC_SystemeProduits(RefDimension,NomSysteme,typePresta,ligne,Quantite,formule,cte1,DateModif) values (14,'ALIM_REL_DN63','MOC',6,1,null,null,now());
</v>
      </c>
      <c r="AM11" t="str">
        <f t="shared" si="0"/>
        <v xml:space="preserve">INSERT INTO SC_SystemeProduits(RefDimension,NomSysteme,typePresta,ligne,Quantite,formule,cte1,DateModif) values (15,'ALIM_REL_DN63','MOC',6,1,null,null,now());
</v>
      </c>
      <c r="AN11" t="str">
        <f t="shared" si="0"/>
        <v xml:space="preserve">INSERT INTO SC_SystemeProduits(RefDimension,NomSysteme,typePresta,ligne,Quantite,formule,cte1,DateModif) values (16,'ALIM_REL_DN63','MOC',6,1,null,null,now());
</v>
      </c>
      <c r="AO11" t="str">
        <f t="shared" si="0"/>
        <v xml:space="preserve">INSERT INTO SC_SystemeProduits(RefDimension,NomSysteme,typePresta,ligne,Quantite,formule,cte1,DateModif) values (17,'ALIM_REL_DN63','MOC',6,1,null,null,now());
</v>
      </c>
      <c r="AP11" t="str">
        <f t="shared" si="0"/>
        <v xml:space="preserve">INSERT INTO SC_SystemeProduits(RefDimension,NomSysteme,typePresta,ligne,Quantite,formule,cte1,DateModif) values (18,'ALIM_REL_DN63','MOC',6,1,null,null,now());
</v>
      </c>
    </row>
    <row r="12" spans="1:42" x14ac:dyDescent="0.3">
      <c r="Y12" t="str">
        <f t="shared" si="1"/>
        <v/>
      </c>
      <c r="Z12" t="str">
        <f t="shared" si="0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  <c r="AP12" t="str">
        <f t="shared" si="0"/>
        <v/>
      </c>
    </row>
    <row r="13" spans="1:42" x14ac:dyDescent="0.3">
      <c r="A13" s="12">
        <f>VLOOKUP($C13,[1]MINIPELLE!$A$2:$K$291,11,0)</f>
        <v>14</v>
      </c>
      <c r="B13" t="s">
        <v>333</v>
      </c>
      <c r="C13" s="38" t="s">
        <v>253</v>
      </c>
      <c r="D13" s="27" t="str">
        <f>IF(C13="","",VLOOKUP($C13,[2]MINIPELLE!$A$2:$C$28,3,0))</f>
        <v>pc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 t="str">
        <f t="shared" si="1"/>
        <v/>
      </c>
      <c r="Z13" t="str">
        <f t="shared" si="0"/>
        <v xml:space="preserve">INSERT INTO SC_SystemeProduits(RefDimension,NomSysteme,typePresta,ligne,Quantite,formule,cte1,DateModif) values (2,'ALIM_REL_DN63','MP',14,2,null,null,now());
</v>
      </c>
      <c r="AA13" t="str">
        <f t="shared" si="0"/>
        <v xml:space="preserve">INSERT INTO SC_SystemeProduits(RefDimension,NomSysteme,typePresta,ligne,Quantite,formule,cte1,DateModif) values (3,'ALIM_REL_DN63','MP',14,2,null,null,now());
</v>
      </c>
      <c r="AB13" t="str">
        <f t="shared" si="0"/>
        <v xml:space="preserve">INSERT INTO SC_SystemeProduits(RefDimension,NomSysteme,typePresta,ligne,Quantite,formule,cte1,DateModif) values (4,'ALIM_REL_DN63','MP',14,2,null,null,now());
</v>
      </c>
      <c r="AC13" t="str">
        <f t="shared" si="0"/>
        <v xml:space="preserve">INSERT INTO SC_SystemeProduits(RefDimension,NomSysteme,typePresta,ligne,Quantite,formule,cte1,DateModif) values (5,'ALIM_REL_DN63','MP',14,2,null,null,now());
</v>
      </c>
      <c r="AD13" t="str">
        <f t="shared" si="0"/>
        <v xml:space="preserve">INSERT INTO SC_SystemeProduits(RefDimension,NomSysteme,typePresta,ligne,Quantite,formule,cte1,DateModif) values (6,'ALIM_REL_DN63','MP',14,2,null,null,now());
</v>
      </c>
      <c r="AE13" t="str">
        <f t="shared" si="0"/>
        <v xml:space="preserve">INSERT INTO SC_SystemeProduits(RefDimension,NomSysteme,typePresta,ligne,Quantite,formule,cte1,DateModif) values (7,'ALIM_REL_DN63','MP',14,2,null,null,now());
</v>
      </c>
      <c r="AF13" t="str">
        <f t="shared" si="0"/>
        <v xml:space="preserve">INSERT INTO SC_SystemeProduits(RefDimension,NomSysteme,typePresta,ligne,Quantite,formule,cte1,DateModif) values (8,'ALIM_REL_DN63','MP',14,2,null,null,now());
</v>
      </c>
      <c r="AG13" t="str">
        <f t="shared" si="0"/>
        <v xml:space="preserve">INSERT INTO SC_SystemeProduits(RefDimension,NomSysteme,typePresta,ligne,Quantite,formule,cte1,DateModif) values (9,'ALIM_REL_DN63','MP',14,2,null,null,now());
</v>
      </c>
      <c r="AH13" t="str">
        <f t="shared" si="0"/>
        <v xml:space="preserve">INSERT INTO SC_SystemeProduits(RefDimension,NomSysteme,typePresta,ligne,Quantite,formule,cte1,DateModif) values (10,'ALIM_REL_DN63','MP',14,2,null,null,now());
</v>
      </c>
      <c r="AI13" t="str">
        <f t="shared" si="0"/>
        <v xml:space="preserve">INSERT INTO SC_SystemeProduits(RefDimension,NomSysteme,typePresta,ligne,Quantite,formule,cte1,DateModif) values (11,'ALIM_REL_DN63','MP',14,2,null,null,now());
</v>
      </c>
      <c r="AJ13" t="str">
        <f t="shared" si="0"/>
        <v xml:space="preserve">INSERT INTO SC_SystemeProduits(RefDimension,NomSysteme,typePresta,ligne,Quantite,formule,cte1,DateModif) values (12,'ALIM_REL_DN63','MP',14,2,null,null,now());
</v>
      </c>
      <c r="AK13" t="str">
        <f t="shared" si="0"/>
        <v xml:space="preserve">INSERT INTO SC_SystemeProduits(RefDimension,NomSysteme,typePresta,ligne,Quantite,formule,cte1,DateModif) values (13,'ALIM_REL_DN63','MP',14,2,null,null,now());
</v>
      </c>
      <c r="AL13" t="str">
        <f t="shared" si="0"/>
        <v xml:space="preserve">INSERT INTO SC_SystemeProduits(RefDimension,NomSysteme,typePresta,ligne,Quantite,formule,cte1,DateModif) values (14,'ALIM_REL_DN63','MP',14,2,null,null,now());
</v>
      </c>
      <c r="AM13" t="str">
        <f t="shared" si="0"/>
        <v xml:space="preserve">INSERT INTO SC_SystemeProduits(RefDimension,NomSysteme,typePresta,ligne,Quantite,formule,cte1,DateModif) values (15,'ALIM_REL_DN63','MP',14,2,null,null,now());
</v>
      </c>
      <c r="AN13" t="str">
        <f t="shared" si="0"/>
        <v xml:space="preserve">INSERT INTO SC_SystemeProduits(RefDimension,NomSysteme,typePresta,ligne,Quantite,formule,cte1,DateModif) values (16,'ALIM_REL_DN63','MP',14,2,null,null,now());
</v>
      </c>
      <c r="AO13" t="str">
        <f t="shared" si="0"/>
        <v xml:space="preserve">INSERT INTO SC_SystemeProduits(RefDimension,NomSysteme,typePresta,ligne,Quantite,formule,cte1,DateModif) values (17,'ALIM_REL_DN63','MP',14,2,null,null,now());
</v>
      </c>
      <c r="AP13" t="str">
        <f t="shared" si="0"/>
        <v xml:space="preserve">INSERT INTO SC_SystemeProduits(RefDimension,NomSysteme,typePresta,ligne,Quantite,formule,cte1,DateModif) values (18,'ALIM_REL_DN63','MP',14,2,null,null,now());
</v>
      </c>
    </row>
    <row r="14" spans="1:42" x14ac:dyDescent="0.3">
      <c r="A14" s="12">
        <f>VLOOKUP($C14,[1]MINIPELLE!$A$2:$K$291,11,0)</f>
        <v>15</v>
      </c>
      <c r="B14" t="s">
        <v>333</v>
      </c>
      <c r="C14" s="38" t="s">
        <v>254</v>
      </c>
      <c r="D14" s="27" t="str">
        <f>IF(C14="","",VLOOKUP($C14,[2]MINIPELLE!$A$2:$C$28,3,0))</f>
        <v>pc</v>
      </c>
      <c r="G14">
        <v>1</v>
      </c>
      <c r="Y14" t="str">
        <f t="shared" si="1"/>
        <v xml:space="preserve">INSERT INTO SC_SystemeProduits(RefDimension,NomSysteme,typePresta,ligne,Quantite,formule,cte1,DateModif) values (1,'ALIM_REL_DN63','MP',15,1,null,null,now());
</v>
      </c>
      <c r="Z14" t="str">
        <f t="shared" si="0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  <c r="AP14" t="str">
        <f t="shared" si="0"/>
        <v/>
      </c>
    </row>
    <row r="15" spans="1:42" x14ac:dyDescent="0.3">
      <c r="A15" s="12">
        <f>VLOOKUP($C15,[1]MINIPELLE!$A$2:$K$291,11,0)</f>
        <v>16</v>
      </c>
      <c r="B15" t="s">
        <v>333</v>
      </c>
      <c r="C15" s="38" t="s">
        <v>255</v>
      </c>
      <c r="D15" s="27" t="str">
        <f>IF(C15="","",VLOOKUP($C15,[2]MINIPELLE!$A$2:$C$28,3,0))</f>
        <v>pc</v>
      </c>
      <c r="G15">
        <v>1</v>
      </c>
      <c r="Y15" t="str">
        <f t="shared" si="1"/>
        <v xml:space="preserve">INSERT INTO SC_SystemeProduits(RefDimension,NomSysteme,typePresta,ligne,Quantite,formule,cte1,DateModif) values (1,'ALIM_REL_DN63','MP',16,1,null,null,now());
</v>
      </c>
      <c r="Z15" t="str">
        <f t="shared" si="0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  <c r="AP15" t="str">
        <f t="shared" si="0"/>
        <v/>
      </c>
    </row>
    <row r="18" spans="1:1" x14ac:dyDescent="0.3">
      <c r="A18" s="21" t="s">
        <v>1125</v>
      </c>
    </row>
  </sheetData>
  <dataValidations count="4">
    <dataValidation type="list" allowBlank="1" showInputMessage="1" promptTitle="MINIPELLE" prompt="choisir la prestation" sqref="C13:C15" xr:uid="{00000000-0002-0000-1500-000000000000}">
      <formula1>INDIRECT(B13)</formula1>
    </dataValidation>
    <dataValidation type="list" allowBlank="1" showInputMessage="1" promptTitle="Main d'oeuvre CHANTIER" prompt="choisir la prestation" sqref="C9:C11" xr:uid="{00000000-0002-0000-1500-000001000000}">
      <formula1>INDIRECT(B9)</formula1>
    </dataValidation>
    <dataValidation type="list" allowBlank="1" showInputMessage="1" showErrorMessage="1" promptTitle="MATIERES" prompt="choisir le produit" sqref="C6:C7" xr:uid="{00000000-0002-0000-1500-000002000000}">
      <formula1>INDIRECT(B8)</formula1>
    </dataValidation>
    <dataValidation type="list" allowBlank="1" showInputMessage="1" showErrorMessage="1" promptTitle="MATIERES" prompt="choisir le produit" sqref="C4:C5" xr:uid="{00000000-0002-0000-1500-000003000000}">
      <formula1>INDIRECT(B4)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P18"/>
  <sheetViews>
    <sheetView workbookViewId="0">
      <selection activeCell="B21" sqref="B21:B22"/>
    </sheetView>
  </sheetViews>
  <sheetFormatPr baseColWidth="10" defaultRowHeight="14.4" x14ac:dyDescent="0.3"/>
  <cols>
    <col min="1" max="1" width="17.109375" customWidth="1"/>
    <col min="3" max="3" width="33.5546875" customWidth="1"/>
    <col min="8" max="24" width="3.109375" customWidth="1"/>
    <col min="25" max="42" width="2.6640625" customWidth="1"/>
  </cols>
  <sheetData>
    <row r="1" spans="1:42" x14ac:dyDescent="0.3">
      <c r="A1" t="s">
        <v>1122</v>
      </c>
      <c r="D1" t="s">
        <v>330</v>
      </c>
      <c r="E1" s="14"/>
      <c r="F1" s="14"/>
      <c r="G1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Z1" s="14"/>
      <c r="AA1" s="14"/>
      <c r="AC1" s="14"/>
      <c r="AD1" s="14"/>
    </row>
    <row r="2" spans="1:42" x14ac:dyDescent="0.3">
      <c r="C2" t="s">
        <v>275</v>
      </c>
      <c r="D2" t="s">
        <v>276</v>
      </c>
      <c r="E2" s="14"/>
      <c r="F2" s="14"/>
      <c r="G2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>
        <v>1</v>
      </c>
      <c r="Z2" s="14">
        <v>2</v>
      </c>
      <c r="AA2">
        <v>3</v>
      </c>
      <c r="AB2" s="14">
        <v>4</v>
      </c>
      <c r="AC2">
        <v>5</v>
      </c>
      <c r="AD2" s="14">
        <v>6</v>
      </c>
      <c r="AE2">
        <v>7</v>
      </c>
      <c r="AF2" s="14">
        <v>8</v>
      </c>
      <c r="AG2">
        <v>9</v>
      </c>
      <c r="AH2" s="14">
        <v>10</v>
      </c>
      <c r="AI2">
        <v>11</v>
      </c>
      <c r="AJ2" s="14">
        <v>12</v>
      </c>
      <c r="AK2">
        <v>13</v>
      </c>
      <c r="AL2" s="14">
        <v>14</v>
      </c>
      <c r="AM2">
        <v>15</v>
      </c>
      <c r="AN2" s="14">
        <v>16</v>
      </c>
      <c r="AO2">
        <v>17</v>
      </c>
      <c r="AP2" s="14">
        <v>18</v>
      </c>
    </row>
    <row r="3" spans="1:42" x14ac:dyDescent="0.3">
      <c r="D3" t="s">
        <v>277</v>
      </c>
      <c r="E3" s="14"/>
      <c r="F3" s="14"/>
      <c r="G3" t="s">
        <v>278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Z3" s="14"/>
      <c r="AA3" s="14"/>
      <c r="AC3" s="14"/>
      <c r="AD3" s="14"/>
    </row>
    <row r="4" spans="1:42" ht="21" customHeight="1" x14ac:dyDescent="0.3">
      <c r="A4" s="12">
        <f>VLOOKUP($C4,[1]MATIERES!$A$2:$K$379,11,0)</f>
        <v>324</v>
      </c>
      <c r="B4" t="s">
        <v>328</v>
      </c>
      <c r="C4" s="23" t="s">
        <v>728</v>
      </c>
      <c r="D4" s="27" t="str">
        <f>IF($C4="","",VLOOKUP($C4,[2]MATIERES!$A$2:$F$413,5,0))</f>
        <v>pc</v>
      </c>
      <c r="E4" s="14" t="s">
        <v>891</v>
      </c>
      <c r="F4" s="14" t="s">
        <v>1080</v>
      </c>
      <c r="G4" s="28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t="str">
        <f>IF(AND(G4="",$E4=""),"",SUBSTITUTE(SUBSTITUTE(SUBSTITUTE(SUBSTITUTE(SUBSTITUTE(SUBSTITUTE(SUBSTITUTE($Y$1,"#SYSTEME#",$A$1),"#DIM#",Y$2),"#TYPE#",$B4),"#LIGNE#",$A4),"#Q#",IF($E4="",SUBSTITUTE(G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(1,'ALIM_REL_DN50','MATIERE',324,null,'0.5*CTE1','REL_REPARTITEURS',now());
</v>
      </c>
      <c r="Z4" t="str">
        <f t="shared" ref="Z4:AP4" si="0">IF(AND(H4="",$E4=""),"",SUBSTITUTE(SUBSTITUTE(SUBSTITUTE(SUBSTITUTE(SUBSTITUTE(SUBSTITUTE(SUBSTITUTE($Y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(2,'ALIM_REL_DN50','MATIERE',324,null,'0.5*CTE1','REL_REPARTITEURS',now());
</v>
      </c>
      <c r="AA4" t="str">
        <f t="shared" si="0"/>
        <v xml:space="preserve">INSERT INTO SC_SystemeProduits(RefDimension,NomSysteme,typePresta,ligne,Quantite,formule,cte1,DateModif) values (3,'ALIM_REL_DN50','MATIERE',324,null,'0.5*CTE1','REL_REPARTITEURS',now());
</v>
      </c>
      <c r="AB4" t="str">
        <f t="shared" si="0"/>
        <v xml:space="preserve">INSERT INTO SC_SystemeProduits(RefDimension,NomSysteme,typePresta,ligne,Quantite,formule,cte1,DateModif) values (4,'ALIM_REL_DN50','MATIERE',324,null,'0.5*CTE1','REL_REPARTITEURS',now());
</v>
      </c>
      <c r="AC4" t="str">
        <f t="shared" si="0"/>
        <v xml:space="preserve">INSERT INTO SC_SystemeProduits(RefDimension,NomSysteme,typePresta,ligne,Quantite,formule,cte1,DateModif) values (5,'ALIM_REL_DN50','MATIERE',324,null,'0.5*CTE1','REL_REPARTITEURS',now());
</v>
      </c>
      <c r="AD4" t="str">
        <f t="shared" si="0"/>
        <v xml:space="preserve">INSERT INTO SC_SystemeProduits(RefDimension,NomSysteme,typePresta,ligne,Quantite,formule,cte1,DateModif) values (6,'ALIM_REL_DN50','MATIERE',324,null,'0.5*CTE1','REL_REPARTITEURS',now());
</v>
      </c>
      <c r="AE4" t="str">
        <f t="shared" si="0"/>
        <v xml:space="preserve">INSERT INTO SC_SystemeProduits(RefDimension,NomSysteme,typePresta,ligne,Quantite,formule,cte1,DateModif) values (7,'ALIM_REL_DN50','MATIERE',324,null,'0.5*CTE1','REL_REPARTITEURS',now());
</v>
      </c>
      <c r="AF4" t="str">
        <f t="shared" si="0"/>
        <v xml:space="preserve">INSERT INTO SC_SystemeProduits(RefDimension,NomSysteme,typePresta,ligne,Quantite,formule,cte1,DateModif) values (8,'ALIM_REL_DN50','MATIERE',324,null,'0.5*CTE1','REL_REPARTITEURS',now());
</v>
      </c>
      <c r="AG4" t="str">
        <f t="shared" si="0"/>
        <v xml:space="preserve">INSERT INTO SC_SystemeProduits(RefDimension,NomSysteme,typePresta,ligne,Quantite,formule,cte1,DateModif) values (9,'ALIM_REL_DN50','MATIERE',324,null,'0.5*CTE1','REL_REPARTITEURS',now());
</v>
      </c>
      <c r="AH4" t="str">
        <f t="shared" si="0"/>
        <v xml:space="preserve">INSERT INTO SC_SystemeProduits(RefDimension,NomSysteme,typePresta,ligne,Quantite,formule,cte1,DateModif) values (10,'ALIM_REL_DN50','MATIERE',324,null,'0.5*CTE1','REL_REPARTITEURS',now());
</v>
      </c>
      <c r="AI4" t="str">
        <f t="shared" si="0"/>
        <v xml:space="preserve">INSERT INTO SC_SystemeProduits(RefDimension,NomSysteme,typePresta,ligne,Quantite,formule,cte1,DateModif) values (11,'ALIM_REL_DN50','MATIERE',324,null,'0.5*CTE1','REL_REPARTITEURS',now());
</v>
      </c>
      <c r="AJ4" t="str">
        <f t="shared" si="0"/>
        <v xml:space="preserve">INSERT INTO SC_SystemeProduits(RefDimension,NomSysteme,typePresta,ligne,Quantite,formule,cte1,DateModif) values (12,'ALIM_REL_DN50','MATIERE',324,null,'0.5*CTE1','REL_REPARTITEURS',now());
</v>
      </c>
      <c r="AK4" t="str">
        <f t="shared" si="0"/>
        <v xml:space="preserve">INSERT INTO SC_SystemeProduits(RefDimension,NomSysteme,typePresta,ligne,Quantite,formule,cte1,DateModif) values (13,'ALIM_REL_DN50','MATIERE',324,null,'0.5*CTE1','REL_REPARTITEURS',now());
</v>
      </c>
      <c r="AL4" t="str">
        <f t="shared" si="0"/>
        <v xml:space="preserve">INSERT INTO SC_SystemeProduits(RefDimension,NomSysteme,typePresta,ligne,Quantite,formule,cte1,DateModif) values (14,'ALIM_REL_DN50','MATIERE',324,null,'0.5*CTE1','REL_REPARTITEURS',now());
</v>
      </c>
      <c r="AM4" t="str">
        <f t="shared" si="0"/>
        <v xml:space="preserve">INSERT INTO SC_SystemeProduits(RefDimension,NomSysteme,typePresta,ligne,Quantite,formule,cte1,DateModif) values (15,'ALIM_REL_DN50','MATIERE',324,null,'0.5*CTE1','REL_REPARTITEURS',now());
</v>
      </c>
      <c r="AN4" t="str">
        <f t="shared" si="0"/>
        <v xml:space="preserve">INSERT INTO SC_SystemeProduits(RefDimension,NomSysteme,typePresta,ligne,Quantite,formule,cte1,DateModif) values (16,'ALIM_REL_DN50','MATIERE',324,null,'0.5*CTE1','REL_REPARTITEURS',now());
</v>
      </c>
      <c r="AO4" t="str">
        <f t="shared" si="0"/>
        <v xml:space="preserve">INSERT INTO SC_SystemeProduits(RefDimension,NomSysteme,typePresta,ligne,Quantite,formule,cte1,DateModif) values (17,'ALIM_REL_DN50','MATIERE',324,null,'0.5*CTE1','REL_REPARTITEURS',now());
</v>
      </c>
      <c r="AP4" t="str">
        <f t="shared" si="0"/>
        <v xml:space="preserve">INSERT INTO SC_SystemeProduits(RefDimension,NomSysteme,typePresta,ligne,Quantite,formule,cte1,DateModif) values (18,'ALIM_REL_DN50','MATIERE',324,null,'0.5*CTE1','REL_REPARTITEURS',now());
</v>
      </c>
    </row>
    <row r="5" spans="1:42" x14ac:dyDescent="0.3">
      <c r="A5" s="12">
        <f>VLOOKUP($C5,[1]MATIERES!$A$2:$K$379,11,0)</f>
        <v>138</v>
      </c>
      <c r="B5" t="s">
        <v>328</v>
      </c>
      <c r="C5" s="23" t="s">
        <v>482</v>
      </c>
      <c r="D5" s="27" t="str">
        <f>IF($C5="","",VLOOKUP($C5,[2]MATIERES!$A$2:$F$413,5,0))</f>
        <v>pc</v>
      </c>
      <c r="E5" t="s">
        <v>882</v>
      </c>
      <c r="F5" t="s">
        <v>1081</v>
      </c>
      <c r="Y5" t="str">
        <f t="shared" ref="Y5:Y15" si="1">IF(AND(G5="",$E5=""),"",SUBSTITUTE(SUBSTITUTE(SUBSTITUTE(SUBSTITUTE(SUBSTITUTE(SUBSTITUTE(SUBSTITUTE($Y$1,"#SYSTEME#",$A$1),"#DIM#",Y$2),"#TYPE#",$B5),"#LIGNE#",$A5),"#Q#",IF($E5="",SUBSTITUTE(G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(1,'ALIM_REL_DN50','MATIERE',138,null,'1*CTE1','REL_T_PRESSION',now());
</v>
      </c>
      <c r="Z5" t="str">
        <f t="shared" ref="Z5:Z15" si="2">IF(AND(H5="",$E5=""),"",SUBSTITUTE(SUBSTITUTE(SUBSTITUTE(SUBSTITUTE(SUBSTITUTE(SUBSTITUTE(SUBSTITUTE($Y$1,"#SYSTEME#",$A$1),"#DIM#",Z$2),"#TYPE#",$B5),"#LIGNE#",$A5),"#Q#",IF($E5="",SUBSTITUTE(H5,",","."),"null")),"#FORMULE#",IF($E5="","null",CONCATENATE("'",$E5,"'"))),"#CTE1#",IF($F5="","null",CONCATENATE("'",$F5,"'"))))</f>
        <v xml:space="preserve">INSERT INTO SC_SystemeProduits(RefDimension,NomSysteme,typePresta,ligne,Quantite,formule,cte1,DateModif) values (2,'ALIM_REL_DN50','MATIERE',138,null,'1*CTE1','REL_T_PRESSION',now());
</v>
      </c>
      <c r="AA5" t="str">
        <f t="shared" ref="AA5:AA15" si="3">IF(AND(I5="",$E5=""),"",SUBSTITUTE(SUBSTITUTE(SUBSTITUTE(SUBSTITUTE(SUBSTITUTE(SUBSTITUTE(SUBSTITUTE($Y$1,"#SYSTEME#",$A$1),"#DIM#",AA$2),"#TYPE#",$B5),"#LIGNE#",$A5),"#Q#",IF($E5="",SUBSTITUTE(I5,",","."),"null")),"#FORMULE#",IF($E5="","null",CONCATENATE("'",$E5,"'"))),"#CTE1#",IF($F5="","null",CONCATENATE("'",$F5,"'"))))</f>
        <v xml:space="preserve">INSERT INTO SC_SystemeProduits(RefDimension,NomSysteme,typePresta,ligne,Quantite,formule,cte1,DateModif) values (3,'ALIM_REL_DN50','MATIERE',138,null,'1*CTE1','REL_T_PRESSION',now());
</v>
      </c>
      <c r="AB5" t="str">
        <f t="shared" ref="AB5:AB15" si="4">IF(AND(J5="",$E5=""),"",SUBSTITUTE(SUBSTITUTE(SUBSTITUTE(SUBSTITUTE(SUBSTITUTE(SUBSTITUTE(SUBSTITUTE($Y$1,"#SYSTEME#",$A$1),"#DIM#",AB$2),"#TYPE#",$B5),"#LIGNE#",$A5),"#Q#",IF($E5="",SUBSTITUTE(J5,",","."),"null")),"#FORMULE#",IF($E5="","null",CONCATENATE("'",$E5,"'"))),"#CTE1#",IF($F5="","null",CONCATENATE("'",$F5,"'"))))</f>
        <v xml:space="preserve">INSERT INTO SC_SystemeProduits(RefDimension,NomSysteme,typePresta,ligne,Quantite,formule,cte1,DateModif) values (4,'ALIM_REL_DN50','MATIERE',138,null,'1*CTE1','REL_T_PRESSION',now());
</v>
      </c>
      <c r="AC5" t="str">
        <f t="shared" ref="AC5:AC15" si="5">IF(AND(K5="",$E5=""),"",SUBSTITUTE(SUBSTITUTE(SUBSTITUTE(SUBSTITUTE(SUBSTITUTE(SUBSTITUTE(SUBSTITUTE($Y$1,"#SYSTEME#",$A$1),"#DIM#",AC$2),"#TYPE#",$B5),"#LIGNE#",$A5),"#Q#",IF($E5="",SUBSTITUTE(K5,",","."),"null")),"#FORMULE#",IF($E5="","null",CONCATENATE("'",$E5,"'"))),"#CTE1#",IF($F5="","null",CONCATENATE("'",$F5,"'"))))</f>
        <v xml:space="preserve">INSERT INTO SC_SystemeProduits(RefDimension,NomSysteme,typePresta,ligne,Quantite,formule,cte1,DateModif) values (5,'ALIM_REL_DN50','MATIERE',138,null,'1*CTE1','REL_T_PRESSION',now());
</v>
      </c>
      <c r="AD5" t="str">
        <f t="shared" ref="AD5:AD15" si="6">IF(AND(L5="",$E5=""),"",SUBSTITUTE(SUBSTITUTE(SUBSTITUTE(SUBSTITUTE(SUBSTITUTE(SUBSTITUTE(SUBSTITUTE($Y$1,"#SYSTEME#",$A$1),"#DIM#",AD$2),"#TYPE#",$B5),"#LIGNE#",$A5),"#Q#",IF($E5="",SUBSTITUTE(L5,",","."),"null")),"#FORMULE#",IF($E5="","null",CONCATENATE("'",$E5,"'"))),"#CTE1#",IF($F5="","null",CONCATENATE("'",$F5,"'"))))</f>
        <v xml:space="preserve">INSERT INTO SC_SystemeProduits(RefDimension,NomSysteme,typePresta,ligne,Quantite,formule,cte1,DateModif) values (6,'ALIM_REL_DN50','MATIERE',138,null,'1*CTE1','REL_T_PRESSION',now());
</v>
      </c>
      <c r="AE5" t="str">
        <f t="shared" ref="AE5:AE15" si="7">IF(AND(M5="",$E5=""),"",SUBSTITUTE(SUBSTITUTE(SUBSTITUTE(SUBSTITUTE(SUBSTITUTE(SUBSTITUTE(SUBSTITUTE($Y$1,"#SYSTEME#",$A$1),"#DIM#",AE$2),"#TYPE#",$B5),"#LIGNE#",$A5),"#Q#",IF($E5="",SUBSTITUTE(M5,",","."),"null")),"#FORMULE#",IF($E5="","null",CONCATENATE("'",$E5,"'"))),"#CTE1#",IF($F5="","null",CONCATENATE("'",$F5,"'"))))</f>
        <v xml:space="preserve">INSERT INTO SC_SystemeProduits(RefDimension,NomSysteme,typePresta,ligne,Quantite,formule,cte1,DateModif) values (7,'ALIM_REL_DN50','MATIERE',138,null,'1*CTE1','REL_T_PRESSION',now());
</v>
      </c>
      <c r="AF5" t="str">
        <f t="shared" ref="AF5:AF15" si="8">IF(AND(N5="",$E5=""),"",SUBSTITUTE(SUBSTITUTE(SUBSTITUTE(SUBSTITUTE(SUBSTITUTE(SUBSTITUTE(SUBSTITUTE($Y$1,"#SYSTEME#",$A$1),"#DIM#",AF$2),"#TYPE#",$B5),"#LIGNE#",$A5),"#Q#",IF($E5="",SUBSTITUTE(N5,",","."),"null")),"#FORMULE#",IF($E5="","null",CONCATENATE("'",$E5,"'"))),"#CTE1#",IF($F5="","null",CONCATENATE("'",$F5,"'"))))</f>
        <v xml:space="preserve">INSERT INTO SC_SystemeProduits(RefDimension,NomSysteme,typePresta,ligne,Quantite,formule,cte1,DateModif) values (8,'ALIM_REL_DN50','MATIERE',138,null,'1*CTE1','REL_T_PRESSION',now());
</v>
      </c>
      <c r="AG5" t="str">
        <f t="shared" ref="AG5:AG15" si="9">IF(AND(O5="",$E5=""),"",SUBSTITUTE(SUBSTITUTE(SUBSTITUTE(SUBSTITUTE(SUBSTITUTE(SUBSTITUTE(SUBSTITUTE($Y$1,"#SYSTEME#",$A$1),"#DIM#",AG$2),"#TYPE#",$B5),"#LIGNE#",$A5),"#Q#",IF($E5="",SUBSTITUTE(O5,",","."),"null")),"#FORMULE#",IF($E5="","null",CONCATENATE("'",$E5,"'"))),"#CTE1#",IF($F5="","null",CONCATENATE("'",$F5,"'"))))</f>
        <v xml:space="preserve">INSERT INTO SC_SystemeProduits(RefDimension,NomSysteme,typePresta,ligne,Quantite,formule,cte1,DateModif) values (9,'ALIM_REL_DN50','MATIERE',138,null,'1*CTE1','REL_T_PRESSION',now());
</v>
      </c>
      <c r="AH5" t="str">
        <f t="shared" ref="AH5:AH15" si="10">IF(AND(P5="",$E5=""),"",SUBSTITUTE(SUBSTITUTE(SUBSTITUTE(SUBSTITUTE(SUBSTITUTE(SUBSTITUTE(SUBSTITUTE($Y$1,"#SYSTEME#",$A$1),"#DIM#",AH$2),"#TYPE#",$B5),"#LIGNE#",$A5),"#Q#",IF($E5="",SUBSTITUTE(P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(10,'ALIM_REL_DN50','MATIERE',138,null,'1*CTE1','REL_T_PRESSION',now());
</v>
      </c>
      <c r="AI5" t="str">
        <f t="shared" ref="AI5:AI15" si="11">IF(AND(Q5="",$E5=""),"",SUBSTITUTE(SUBSTITUTE(SUBSTITUTE(SUBSTITUTE(SUBSTITUTE(SUBSTITUTE(SUBSTITUTE($Y$1,"#SYSTEME#",$A$1),"#DIM#",AI$2),"#TYPE#",$B5),"#LIGNE#",$A5),"#Q#",IF($E5="",SUBSTITUTE(Q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(11,'ALIM_REL_DN50','MATIERE',138,null,'1*CTE1','REL_T_PRESSION',now());
</v>
      </c>
      <c r="AJ5" t="str">
        <f t="shared" ref="AJ5:AJ15" si="12">IF(AND(R5="",$E5=""),"",SUBSTITUTE(SUBSTITUTE(SUBSTITUTE(SUBSTITUTE(SUBSTITUTE(SUBSTITUTE(SUBSTITUTE($Y$1,"#SYSTEME#",$A$1),"#DIM#",AJ$2),"#TYPE#",$B5),"#LIGNE#",$A5),"#Q#",IF($E5="",SUBSTITUTE(R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(12,'ALIM_REL_DN50','MATIERE',138,null,'1*CTE1','REL_T_PRESSION',now());
</v>
      </c>
      <c r="AK5" t="str">
        <f t="shared" ref="AK5:AK15" si="13">IF(AND(S5="",$E5=""),"",SUBSTITUTE(SUBSTITUTE(SUBSTITUTE(SUBSTITUTE(SUBSTITUTE(SUBSTITUTE(SUBSTITUTE($Y$1,"#SYSTEME#",$A$1),"#DIM#",AK$2),"#TYPE#",$B5),"#LIGNE#",$A5),"#Q#",IF($E5="",SUBSTITUTE(S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(13,'ALIM_REL_DN50','MATIERE',138,null,'1*CTE1','REL_T_PRESSION',now());
</v>
      </c>
      <c r="AL5" t="str">
        <f t="shared" ref="AL5:AL15" si="14">IF(AND(T5="",$E5=""),"",SUBSTITUTE(SUBSTITUTE(SUBSTITUTE(SUBSTITUTE(SUBSTITUTE(SUBSTITUTE(SUBSTITUTE($Y$1,"#SYSTEME#",$A$1),"#DIM#",AL$2),"#TYPE#",$B5),"#LIGNE#",$A5),"#Q#",IF($E5="",SUBSTITUTE(T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(14,'ALIM_REL_DN50','MATIERE',138,null,'1*CTE1','REL_T_PRESSION',now());
</v>
      </c>
      <c r="AM5" t="str">
        <f t="shared" ref="AM5:AM15" si="15">IF(AND(U5="",$E5=""),"",SUBSTITUTE(SUBSTITUTE(SUBSTITUTE(SUBSTITUTE(SUBSTITUTE(SUBSTITUTE(SUBSTITUTE($Y$1,"#SYSTEME#",$A$1),"#DIM#",AM$2),"#TYPE#",$B5),"#LIGNE#",$A5),"#Q#",IF($E5="",SUBSTITUTE(U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(15,'ALIM_REL_DN50','MATIERE',138,null,'1*CTE1','REL_T_PRESSION',now());
</v>
      </c>
      <c r="AN5" t="str">
        <f t="shared" ref="AN5:AN15" si="16">IF(AND(V5="",$E5=""),"",SUBSTITUTE(SUBSTITUTE(SUBSTITUTE(SUBSTITUTE(SUBSTITUTE(SUBSTITUTE(SUBSTITUTE($Y$1,"#SYSTEME#",$A$1),"#DIM#",AN$2),"#TYPE#",$B5),"#LIGNE#",$A5),"#Q#",IF($E5="",SUBSTITUTE(V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(16,'ALIM_REL_DN50','MATIERE',138,null,'1*CTE1','REL_T_PRESSION',now());
</v>
      </c>
      <c r="AO5" t="str">
        <f t="shared" ref="AO5:AO15" si="17">IF(AND(W5="",$E5=""),"",SUBSTITUTE(SUBSTITUTE(SUBSTITUTE(SUBSTITUTE(SUBSTITUTE(SUBSTITUTE(SUBSTITUTE($Y$1,"#SYSTEME#",$A$1),"#DIM#",AO$2),"#TYPE#",$B5),"#LIGNE#",$A5),"#Q#",IF($E5="",SUBSTITUTE(W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(17,'ALIM_REL_DN50','MATIERE',138,null,'1*CTE1','REL_T_PRESSION',now());
</v>
      </c>
      <c r="AP5" t="str">
        <f t="shared" ref="AP5:AP15" si="18">IF(AND(X5="",$E5=""),"",SUBSTITUTE(SUBSTITUTE(SUBSTITUTE(SUBSTITUTE(SUBSTITUTE(SUBSTITUTE(SUBSTITUTE($Y$1,"#SYSTEME#",$A$1),"#DIM#",AP$2),"#TYPE#",$B5),"#LIGNE#",$A5),"#Q#",IF($E5="",SUBSTITUTE(X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(18,'ALIM_REL_DN50','MATIERE',138,null,'1*CTE1','REL_T_PRESSION',now());
</v>
      </c>
    </row>
    <row r="6" spans="1:42" x14ac:dyDescent="0.3">
      <c r="A6" s="12">
        <f>VLOOKUP($C6,[1]MATIERES!$A$2:$K$379,11,0)</f>
        <v>132</v>
      </c>
      <c r="B6" t="s">
        <v>328</v>
      </c>
      <c r="C6" s="23" t="s">
        <v>366</v>
      </c>
      <c r="D6" s="27" t="str">
        <f>IF($C6="","",VLOOKUP($C6,[2]MATIERES!$A$2:$F$413,5,0))</f>
        <v>pc</v>
      </c>
      <c r="E6" t="s">
        <v>882</v>
      </c>
      <c r="F6" t="s">
        <v>1078</v>
      </c>
      <c r="Y6" t="str">
        <f t="shared" si="1"/>
        <v xml:space="preserve">INSERT INTO SC_SystemeProduits(RefDimension,NomSysteme,typePresta,ligne,Quantite,formule,cte1,DateModif) values (1,'ALIM_REL_DN50','MATIERE',132,null,'1*CTE1','REL_PVCDN50',now());
</v>
      </c>
      <c r="Z6" t="str">
        <f t="shared" si="2"/>
        <v xml:space="preserve">INSERT INTO SC_SystemeProduits(RefDimension,NomSysteme,typePresta,ligne,Quantite,formule,cte1,DateModif) values (2,'ALIM_REL_DN50','MATIERE',132,null,'1*CTE1','REL_PVCDN50',now());
</v>
      </c>
      <c r="AA6" t="str">
        <f t="shared" si="3"/>
        <v xml:space="preserve">INSERT INTO SC_SystemeProduits(RefDimension,NomSysteme,typePresta,ligne,Quantite,formule,cte1,DateModif) values (3,'ALIM_REL_DN50','MATIERE',132,null,'1*CTE1','REL_PVCDN50',now());
</v>
      </c>
      <c r="AB6" t="str">
        <f t="shared" si="4"/>
        <v xml:space="preserve">INSERT INTO SC_SystemeProduits(RefDimension,NomSysteme,typePresta,ligne,Quantite,formule,cte1,DateModif) values (4,'ALIM_REL_DN50','MATIERE',132,null,'1*CTE1','REL_PVCDN50',now());
</v>
      </c>
      <c r="AC6" t="str">
        <f t="shared" si="5"/>
        <v xml:space="preserve">INSERT INTO SC_SystemeProduits(RefDimension,NomSysteme,typePresta,ligne,Quantite,formule,cte1,DateModif) values (5,'ALIM_REL_DN50','MATIERE',132,null,'1*CTE1','REL_PVCDN50',now());
</v>
      </c>
      <c r="AD6" t="str">
        <f t="shared" si="6"/>
        <v xml:space="preserve">INSERT INTO SC_SystemeProduits(RefDimension,NomSysteme,typePresta,ligne,Quantite,formule,cte1,DateModif) values (6,'ALIM_REL_DN50','MATIERE',132,null,'1*CTE1','REL_PVCDN50',now());
</v>
      </c>
      <c r="AE6" t="str">
        <f t="shared" si="7"/>
        <v xml:space="preserve">INSERT INTO SC_SystemeProduits(RefDimension,NomSysteme,typePresta,ligne,Quantite,formule,cte1,DateModif) values (7,'ALIM_REL_DN50','MATIERE',132,null,'1*CTE1','REL_PVCDN50',now());
</v>
      </c>
      <c r="AF6" t="str">
        <f t="shared" si="8"/>
        <v xml:space="preserve">INSERT INTO SC_SystemeProduits(RefDimension,NomSysteme,typePresta,ligne,Quantite,formule,cte1,DateModif) values (8,'ALIM_REL_DN50','MATIERE',132,null,'1*CTE1','REL_PVCDN50',now());
</v>
      </c>
      <c r="AG6" t="str">
        <f t="shared" si="9"/>
        <v xml:space="preserve">INSERT INTO SC_SystemeProduits(RefDimension,NomSysteme,typePresta,ligne,Quantite,formule,cte1,DateModif) values (9,'ALIM_REL_DN50','MATIERE',132,null,'1*CTE1','REL_PVCDN50',now());
</v>
      </c>
      <c r="AH6" t="str">
        <f t="shared" si="10"/>
        <v xml:space="preserve">INSERT INTO SC_SystemeProduits(RefDimension,NomSysteme,typePresta,ligne,Quantite,formule,cte1,DateModif) values (10,'ALIM_REL_DN50','MATIERE',132,null,'1*CTE1','REL_PVCDN50',now());
</v>
      </c>
      <c r="AI6" t="str">
        <f t="shared" si="11"/>
        <v xml:space="preserve">INSERT INTO SC_SystemeProduits(RefDimension,NomSysteme,typePresta,ligne,Quantite,formule,cte1,DateModif) values (11,'ALIM_REL_DN50','MATIERE',132,null,'1*CTE1','REL_PVCDN50',now());
</v>
      </c>
      <c r="AJ6" t="str">
        <f t="shared" si="12"/>
        <v xml:space="preserve">INSERT INTO SC_SystemeProduits(RefDimension,NomSysteme,typePresta,ligne,Quantite,formule,cte1,DateModif) values (12,'ALIM_REL_DN50','MATIERE',132,null,'1*CTE1','REL_PVCDN50',now());
</v>
      </c>
      <c r="AK6" t="str">
        <f t="shared" si="13"/>
        <v xml:space="preserve">INSERT INTO SC_SystemeProduits(RefDimension,NomSysteme,typePresta,ligne,Quantite,formule,cte1,DateModif) values (13,'ALIM_REL_DN50','MATIERE',132,null,'1*CTE1','REL_PVCDN50',now());
</v>
      </c>
      <c r="AL6" t="str">
        <f t="shared" si="14"/>
        <v xml:space="preserve">INSERT INTO SC_SystemeProduits(RefDimension,NomSysteme,typePresta,ligne,Quantite,formule,cte1,DateModif) values (14,'ALIM_REL_DN50','MATIERE',132,null,'1*CTE1','REL_PVCDN50',now());
</v>
      </c>
      <c r="AM6" t="str">
        <f t="shared" si="15"/>
        <v xml:space="preserve">INSERT INTO SC_SystemeProduits(RefDimension,NomSysteme,typePresta,ligne,Quantite,formule,cte1,DateModif) values (15,'ALIM_REL_DN50','MATIERE',132,null,'1*CTE1','REL_PVCDN50',now());
</v>
      </c>
      <c r="AN6" t="str">
        <f t="shared" si="16"/>
        <v xml:space="preserve">INSERT INTO SC_SystemeProduits(RefDimension,NomSysteme,typePresta,ligne,Quantite,formule,cte1,DateModif) values (16,'ALIM_REL_DN50','MATIERE',132,null,'1*CTE1','REL_PVCDN50',now());
</v>
      </c>
      <c r="AO6" t="str">
        <f t="shared" si="17"/>
        <v xml:space="preserve">INSERT INTO SC_SystemeProduits(RefDimension,NomSysteme,typePresta,ligne,Quantite,formule,cte1,DateModif) values (17,'ALIM_REL_DN50','MATIERE',132,null,'1*CTE1','REL_PVCDN50',now());
</v>
      </c>
      <c r="AP6" t="str">
        <f t="shared" si="18"/>
        <v xml:space="preserve">INSERT INTO SC_SystemeProduits(RefDimension,NomSysteme,typePresta,ligne,Quantite,formule,cte1,DateModif) values (18,'ALIM_REL_DN50','MATIERE',132,null,'1*CTE1','REL_PVCDN50',now());
</v>
      </c>
    </row>
    <row r="7" spans="1:42" x14ac:dyDescent="0.3">
      <c r="A7" s="12">
        <f>VLOOKUP($C7,[1]MATIERES!$A$2:$K$379,11,0)</f>
        <v>136</v>
      </c>
      <c r="B7" t="s">
        <v>328</v>
      </c>
      <c r="C7" s="23" t="s">
        <v>480</v>
      </c>
      <c r="D7" s="27" t="str">
        <f>IF($C7="","",VLOOKUP($C7,[2]MATIERES!$A$2:$F$413,5,0))</f>
        <v>pc</v>
      </c>
      <c r="E7" t="s">
        <v>882</v>
      </c>
      <c r="F7" t="s">
        <v>1079</v>
      </c>
      <c r="Y7" t="str">
        <f t="shared" si="1"/>
        <v xml:space="preserve">INSERT INTO SC_SystemeProduits(RefDimension,NomSysteme,typePresta,ligne,Quantite,formule,cte1,DateModif) values (1,'ALIM_REL_DN50','MATIERE',136,null,'1*CTE1','REL_COUDES90DN50',now());
</v>
      </c>
      <c r="Z7" t="str">
        <f t="shared" si="2"/>
        <v xml:space="preserve">INSERT INTO SC_SystemeProduits(RefDimension,NomSysteme,typePresta,ligne,Quantite,formule,cte1,DateModif) values (2,'ALIM_REL_DN50','MATIERE',136,null,'1*CTE1','REL_COUDES90DN50',now());
</v>
      </c>
      <c r="AA7" t="str">
        <f t="shared" si="3"/>
        <v xml:space="preserve">INSERT INTO SC_SystemeProduits(RefDimension,NomSysteme,typePresta,ligne,Quantite,formule,cte1,DateModif) values (3,'ALIM_REL_DN50','MATIERE',136,null,'1*CTE1','REL_COUDES90DN50',now());
</v>
      </c>
      <c r="AB7" t="str">
        <f t="shared" si="4"/>
        <v xml:space="preserve">INSERT INTO SC_SystemeProduits(RefDimension,NomSysteme,typePresta,ligne,Quantite,formule,cte1,DateModif) values (4,'ALIM_REL_DN50','MATIERE',136,null,'1*CTE1','REL_COUDES90DN50',now());
</v>
      </c>
      <c r="AC7" t="str">
        <f t="shared" si="5"/>
        <v xml:space="preserve">INSERT INTO SC_SystemeProduits(RefDimension,NomSysteme,typePresta,ligne,Quantite,formule,cte1,DateModif) values (5,'ALIM_REL_DN50','MATIERE',136,null,'1*CTE1','REL_COUDES90DN50',now());
</v>
      </c>
      <c r="AD7" t="str">
        <f t="shared" si="6"/>
        <v xml:space="preserve">INSERT INTO SC_SystemeProduits(RefDimension,NomSysteme,typePresta,ligne,Quantite,formule,cte1,DateModif) values (6,'ALIM_REL_DN50','MATIERE',136,null,'1*CTE1','REL_COUDES90DN50',now());
</v>
      </c>
      <c r="AE7" t="str">
        <f t="shared" si="7"/>
        <v xml:space="preserve">INSERT INTO SC_SystemeProduits(RefDimension,NomSysteme,typePresta,ligne,Quantite,formule,cte1,DateModif) values (7,'ALIM_REL_DN50','MATIERE',136,null,'1*CTE1','REL_COUDES90DN50',now());
</v>
      </c>
      <c r="AF7" t="str">
        <f t="shared" si="8"/>
        <v xml:space="preserve">INSERT INTO SC_SystemeProduits(RefDimension,NomSysteme,typePresta,ligne,Quantite,formule,cte1,DateModif) values (8,'ALIM_REL_DN50','MATIERE',136,null,'1*CTE1','REL_COUDES90DN50',now());
</v>
      </c>
      <c r="AG7" t="str">
        <f t="shared" si="9"/>
        <v xml:space="preserve">INSERT INTO SC_SystemeProduits(RefDimension,NomSysteme,typePresta,ligne,Quantite,formule,cte1,DateModif) values (9,'ALIM_REL_DN50','MATIERE',136,null,'1*CTE1','REL_COUDES90DN50',now());
</v>
      </c>
      <c r="AH7" t="str">
        <f t="shared" si="10"/>
        <v xml:space="preserve">INSERT INTO SC_SystemeProduits(RefDimension,NomSysteme,typePresta,ligne,Quantite,formule,cte1,DateModif) values (10,'ALIM_REL_DN50','MATIERE',136,null,'1*CTE1','REL_COUDES90DN50',now());
</v>
      </c>
      <c r="AI7" t="str">
        <f t="shared" si="11"/>
        <v xml:space="preserve">INSERT INTO SC_SystemeProduits(RefDimension,NomSysteme,typePresta,ligne,Quantite,formule,cte1,DateModif) values (11,'ALIM_REL_DN50','MATIERE',136,null,'1*CTE1','REL_COUDES90DN50',now());
</v>
      </c>
      <c r="AJ7" t="str">
        <f t="shared" si="12"/>
        <v xml:space="preserve">INSERT INTO SC_SystemeProduits(RefDimension,NomSysteme,typePresta,ligne,Quantite,formule,cte1,DateModif) values (12,'ALIM_REL_DN50','MATIERE',136,null,'1*CTE1','REL_COUDES90DN50',now());
</v>
      </c>
      <c r="AK7" t="str">
        <f t="shared" si="13"/>
        <v xml:space="preserve">INSERT INTO SC_SystemeProduits(RefDimension,NomSysteme,typePresta,ligne,Quantite,formule,cte1,DateModif) values (13,'ALIM_REL_DN50','MATIERE',136,null,'1*CTE1','REL_COUDES90DN50',now());
</v>
      </c>
      <c r="AL7" t="str">
        <f t="shared" si="14"/>
        <v xml:space="preserve">INSERT INTO SC_SystemeProduits(RefDimension,NomSysteme,typePresta,ligne,Quantite,formule,cte1,DateModif) values (14,'ALIM_REL_DN50','MATIERE',136,null,'1*CTE1','REL_COUDES90DN50',now());
</v>
      </c>
      <c r="AM7" t="str">
        <f t="shared" si="15"/>
        <v xml:space="preserve">INSERT INTO SC_SystemeProduits(RefDimension,NomSysteme,typePresta,ligne,Quantite,formule,cte1,DateModif) values (15,'ALIM_REL_DN50','MATIERE',136,null,'1*CTE1','REL_COUDES90DN50',now());
</v>
      </c>
      <c r="AN7" t="str">
        <f t="shared" si="16"/>
        <v xml:space="preserve">INSERT INTO SC_SystemeProduits(RefDimension,NomSysteme,typePresta,ligne,Quantite,formule,cte1,DateModif) values (16,'ALIM_REL_DN50','MATIERE',136,null,'1*CTE1','REL_COUDES90DN50',now());
</v>
      </c>
      <c r="AO7" t="str">
        <f t="shared" si="17"/>
        <v xml:space="preserve">INSERT INTO SC_SystemeProduits(RefDimension,NomSysteme,typePresta,ligne,Quantite,formule,cte1,DateModif) values (17,'ALIM_REL_DN50','MATIERE',136,null,'1*CTE1','REL_COUDES90DN50',now());
</v>
      </c>
      <c r="AP7" t="str">
        <f t="shared" si="18"/>
        <v xml:space="preserve">INSERT INTO SC_SystemeProduits(RefDimension,NomSysteme,typePresta,ligne,Quantite,formule,cte1,DateModif) values (18,'ALIM_REL_DN50','MATIERE',136,null,'1*CTE1','REL_COUDES90DN50',now());
</v>
      </c>
    </row>
    <row r="8" spans="1:42" x14ac:dyDescent="0.3">
      <c r="Y8" t="str">
        <f t="shared" si="1"/>
        <v/>
      </c>
      <c r="Z8" t="str">
        <f t="shared" si="2"/>
        <v/>
      </c>
      <c r="AA8" t="str">
        <f t="shared" si="3"/>
        <v/>
      </c>
      <c r="AB8" t="str">
        <f t="shared" si="4"/>
        <v/>
      </c>
      <c r="AC8" t="str">
        <f t="shared" si="5"/>
        <v/>
      </c>
      <c r="AD8" t="str">
        <f t="shared" si="6"/>
        <v/>
      </c>
      <c r="AE8" t="str">
        <f t="shared" si="7"/>
        <v/>
      </c>
      <c r="AF8" t="str">
        <f t="shared" si="8"/>
        <v/>
      </c>
      <c r="AG8" t="str">
        <f t="shared" si="9"/>
        <v/>
      </c>
      <c r="AH8" t="str">
        <f t="shared" si="10"/>
        <v/>
      </c>
      <c r="AI8" t="str">
        <f t="shared" si="11"/>
        <v/>
      </c>
      <c r="AJ8" t="str">
        <f t="shared" si="12"/>
        <v/>
      </c>
      <c r="AK8" t="str">
        <f t="shared" si="13"/>
        <v/>
      </c>
      <c r="AL8" t="str">
        <f t="shared" si="14"/>
        <v/>
      </c>
      <c r="AM8" t="str">
        <f t="shared" si="15"/>
        <v/>
      </c>
      <c r="AN8" t="str">
        <f t="shared" si="16"/>
        <v/>
      </c>
      <c r="AO8" t="str">
        <f t="shared" si="17"/>
        <v/>
      </c>
      <c r="AP8" t="str">
        <f t="shared" si="18"/>
        <v/>
      </c>
    </row>
    <row r="9" spans="1:42" x14ac:dyDescent="0.3">
      <c r="A9" s="12">
        <f>VLOOKUP($C9,[1]CHANTIER!$A$2:$K$291,11,0)</f>
        <v>10</v>
      </c>
      <c r="B9" t="s">
        <v>332</v>
      </c>
      <c r="C9" s="38" t="s">
        <v>100</v>
      </c>
      <c r="D9" t="s">
        <v>8</v>
      </c>
      <c r="E9" s="14" t="s">
        <v>891</v>
      </c>
      <c r="F9" s="14" t="s">
        <v>1080</v>
      </c>
      <c r="Y9" t="str">
        <f t="shared" si="1"/>
        <v xml:space="preserve">INSERT INTO SC_SystemeProduits(RefDimension,NomSysteme,typePresta,ligne,Quantite,formule,cte1,DateModif) values (1,'ALIM_REL_DN50','MOC',10,null,'0.5*CTE1','REL_REPARTITEURS',now());
</v>
      </c>
      <c r="Z9" t="str">
        <f t="shared" si="2"/>
        <v xml:space="preserve">INSERT INTO SC_SystemeProduits(RefDimension,NomSysteme,typePresta,ligne,Quantite,formule,cte1,DateModif) values (2,'ALIM_REL_DN50','MOC',10,null,'0.5*CTE1','REL_REPARTITEURS',now());
</v>
      </c>
      <c r="AA9" t="str">
        <f t="shared" si="3"/>
        <v xml:space="preserve">INSERT INTO SC_SystemeProduits(RefDimension,NomSysteme,typePresta,ligne,Quantite,formule,cte1,DateModif) values (3,'ALIM_REL_DN50','MOC',10,null,'0.5*CTE1','REL_REPARTITEURS',now());
</v>
      </c>
      <c r="AB9" t="str">
        <f t="shared" si="4"/>
        <v xml:space="preserve">INSERT INTO SC_SystemeProduits(RefDimension,NomSysteme,typePresta,ligne,Quantite,formule,cte1,DateModif) values (4,'ALIM_REL_DN50','MOC',10,null,'0.5*CTE1','REL_REPARTITEURS',now());
</v>
      </c>
      <c r="AC9" t="str">
        <f t="shared" si="5"/>
        <v xml:space="preserve">INSERT INTO SC_SystemeProduits(RefDimension,NomSysteme,typePresta,ligne,Quantite,formule,cte1,DateModif) values (5,'ALIM_REL_DN50','MOC',10,null,'0.5*CTE1','REL_REPARTITEURS',now());
</v>
      </c>
      <c r="AD9" t="str">
        <f t="shared" si="6"/>
        <v xml:space="preserve">INSERT INTO SC_SystemeProduits(RefDimension,NomSysteme,typePresta,ligne,Quantite,formule,cte1,DateModif) values (6,'ALIM_REL_DN50','MOC',10,null,'0.5*CTE1','REL_REPARTITEURS',now());
</v>
      </c>
      <c r="AE9" t="str">
        <f t="shared" si="7"/>
        <v xml:space="preserve">INSERT INTO SC_SystemeProduits(RefDimension,NomSysteme,typePresta,ligne,Quantite,formule,cte1,DateModif) values (7,'ALIM_REL_DN50','MOC',10,null,'0.5*CTE1','REL_REPARTITEURS',now());
</v>
      </c>
      <c r="AF9" t="str">
        <f t="shared" si="8"/>
        <v xml:space="preserve">INSERT INTO SC_SystemeProduits(RefDimension,NomSysteme,typePresta,ligne,Quantite,formule,cte1,DateModif) values (8,'ALIM_REL_DN50','MOC',10,null,'0.5*CTE1','REL_REPARTITEURS',now());
</v>
      </c>
      <c r="AG9" t="str">
        <f t="shared" si="9"/>
        <v xml:space="preserve">INSERT INTO SC_SystemeProduits(RefDimension,NomSysteme,typePresta,ligne,Quantite,formule,cte1,DateModif) values (9,'ALIM_REL_DN50','MOC',10,null,'0.5*CTE1','REL_REPARTITEURS',now());
</v>
      </c>
      <c r="AH9" t="str">
        <f t="shared" si="10"/>
        <v xml:space="preserve">INSERT INTO SC_SystemeProduits(RefDimension,NomSysteme,typePresta,ligne,Quantite,formule,cte1,DateModif) values (10,'ALIM_REL_DN50','MOC',10,null,'0.5*CTE1','REL_REPARTITEURS',now());
</v>
      </c>
      <c r="AI9" t="str">
        <f t="shared" si="11"/>
        <v xml:space="preserve">INSERT INTO SC_SystemeProduits(RefDimension,NomSysteme,typePresta,ligne,Quantite,formule,cte1,DateModif) values (11,'ALIM_REL_DN50','MOC',10,null,'0.5*CTE1','REL_REPARTITEURS',now());
</v>
      </c>
      <c r="AJ9" t="str">
        <f t="shared" si="12"/>
        <v xml:space="preserve">INSERT INTO SC_SystemeProduits(RefDimension,NomSysteme,typePresta,ligne,Quantite,formule,cte1,DateModif) values (12,'ALIM_REL_DN50','MOC',10,null,'0.5*CTE1','REL_REPARTITEURS',now());
</v>
      </c>
      <c r="AK9" t="str">
        <f t="shared" si="13"/>
        <v xml:space="preserve">INSERT INTO SC_SystemeProduits(RefDimension,NomSysteme,typePresta,ligne,Quantite,formule,cte1,DateModif) values (13,'ALIM_REL_DN50','MOC',10,null,'0.5*CTE1','REL_REPARTITEURS',now());
</v>
      </c>
      <c r="AL9" t="str">
        <f t="shared" si="14"/>
        <v xml:space="preserve">INSERT INTO SC_SystemeProduits(RefDimension,NomSysteme,typePresta,ligne,Quantite,formule,cte1,DateModif) values (14,'ALIM_REL_DN50','MOC',10,null,'0.5*CTE1','REL_REPARTITEURS',now());
</v>
      </c>
      <c r="AM9" t="str">
        <f t="shared" si="15"/>
        <v xml:space="preserve">INSERT INTO SC_SystemeProduits(RefDimension,NomSysteme,typePresta,ligne,Quantite,formule,cte1,DateModif) values (15,'ALIM_REL_DN50','MOC',10,null,'0.5*CTE1','REL_REPARTITEURS',now());
</v>
      </c>
      <c r="AN9" t="str">
        <f t="shared" si="16"/>
        <v xml:space="preserve">INSERT INTO SC_SystemeProduits(RefDimension,NomSysteme,typePresta,ligne,Quantite,formule,cte1,DateModif) values (16,'ALIM_REL_DN50','MOC',10,null,'0.5*CTE1','REL_REPARTITEURS',now());
</v>
      </c>
      <c r="AO9" t="str">
        <f t="shared" si="17"/>
        <v xml:space="preserve">INSERT INTO SC_SystemeProduits(RefDimension,NomSysteme,typePresta,ligne,Quantite,formule,cte1,DateModif) values (17,'ALIM_REL_DN50','MOC',10,null,'0.5*CTE1','REL_REPARTITEURS',now());
</v>
      </c>
      <c r="AP9" t="str">
        <f t="shared" si="18"/>
        <v xml:space="preserve">INSERT INTO SC_SystemeProduits(RefDimension,NomSysteme,typePresta,ligne,Quantite,formule,cte1,DateModif) values (18,'ALIM_REL_DN50','MOC',10,null,'0.5*CTE1','REL_REPARTITEURS',now());
</v>
      </c>
    </row>
    <row r="10" spans="1:42" x14ac:dyDescent="0.3">
      <c r="A10" s="12">
        <f>VLOOKUP($C10,[1]CHANTIER!$A$2:$K$291,11,0)</f>
        <v>9</v>
      </c>
      <c r="B10" t="s">
        <v>332</v>
      </c>
      <c r="C10" s="38" t="s">
        <v>98</v>
      </c>
      <c r="D10" s="27" t="str">
        <f>IF(C10="","",VLOOKUP($C10,[2]CHANTIER!$A$2:$C$83,3,0))</f>
        <v>pc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t="str">
        <f t="shared" si="1"/>
        <v xml:space="preserve">INSERT INTO SC_SystemeProduits(RefDimension,NomSysteme,typePresta,ligne,Quantite,formule,cte1,DateModif) values (1,'ALIM_REL_DN50','MOC',9,1,null,null,now());
</v>
      </c>
      <c r="Z10" t="str">
        <f t="shared" si="2"/>
        <v xml:space="preserve">INSERT INTO SC_SystemeProduits(RefDimension,NomSysteme,typePresta,ligne,Quantite,formule,cte1,DateModif) values (2,'ALIM_REL_DN50','MOC',9,1,null,null,now());
</v>
      </c>
      <c r="AA10" t="str">
        <f t="shared" si="3"/>
        <v xml:space="preserve">INSERT INTO SC_SystemeProduits(RefDimension,NomSysteme,typePresta,ligne,Quantite,formule,cte1,DateModif) values (3,'ALIM_REL_DN50','MOC',9,1,null,null,now());
</v>
      </c>
      <c r="AB10" t="str">
        <f t="shared" si="4"/>
        <v xml:space="preserve">INSERT INTO SC_SystemeProduits(RefDimension,NomSysteme,typePresta,ligne,Quantite,formule,cte1,DateModif) values (4,'ALIM_REL_DN50','MOC',9,1,null,null,now());
</v>
      </c>
      <c r="AC10" t="str">
        <f t="shared" si="5"/>
        <v xml:space="preserve">INSERT INTO SC_SystemeProduits(RefDimension,NomSysteme,typePresta,ligne,Quantite,formule,cte1,DateModif) values (5,'ALIM_REL_DN50','MOC',9,1,null,null,now());
</v>
      </c>
      <c r="AD10" t="str">
        <f t="shared" si="6"/>
        <v xml:space="preserve">INSERT INTO SC_SystemeProduits(RefDimension,NomSysteme,typePresta,ligne,Quantite,formule,cte1,DateModif) values (6,'ALIM_REL_DN50','MOC',9,1,null,null,now());
</v>
      </c>
      <c r="AE10" t="str">
        <f t="shared" si="7"/>
        <v xml:space="preserve">INSERT INTO SC_SystemeProduits(RefDimension,NomSysteme,typePresta,ligne,Quantite,formule,cte1,DateModif) values (7,'ALIM_REL_DN50','MOC',9,1,null,null,now());
</v>
      </c>
      <c r="AF10" t="str">
        <f t="shared" si="8"/>
        <v xml:space="preserve">INSERT INTO SC_SystemeProduits(RefDimension,NomSysteme,typePresta,ligne,Quantite,formule,cte1,DateModif) values (8,'ALIM_REL_DN50','MOC',9,1,null,null,now());
</v>
      </c>
      <c r="AG10" t="str">
        <f t="shared" si="9"/>
        <v xml:space="preserve">INSERT INTO SC_SystemeProduits(RefDimension,NomSysteme,typePresta,ligne,Quantite,formule,cte1,DateModif) values (9,'ALIM_REL_DN50','MOC',9,1,null,null,now());
</v>
      </c>
      <c r="AH10" t="str">
        <f t="shared" si="10"/>
        <v xml:space="preserve">INSERT INTO SC_SystemeProduits(RefDimension,NomSysteme,typePresta,ligne,Quantite,formule,cte1,DateModif) values (10,'ALIM_REL_DN50','MOC',9,1,null,null,now());
</v>
      </c>
      <c r="AI10" t="str">
        <f t="shared" si="11"/>
        <v xml:space="preserve">INSERT INTO SC_SystemeProduits(RefDimension,NomSysteme,typePresta,ligne,Quantite,formule,cte1,DateModif) values (11,'ALIM_REL_DN50','MOC',9,1,null,null,now());
</v>
      </c>
      <c r="AJ10" t="str">
        <f t="shared" si="12"/>
        <v xml:space="preserve">INSERT INTO SC_SystemeProduits(RefDimension,NomSysteme,typePresta,ligne,Quantite,formule,cte1,DateModif) values (12,'ALIM_REL_DN50','MOC',9,1,null,null,now());
</v>
      </c>
      <c r="AK10" t="str">
        <f t="shared" si="13"/>
        <v xml:space="preserve">INSERT INTO SC_SystemeProduits(RefDimension,NomSysteme,typePresta,ligne,Quantite,formule,cte1,DateModif) values (13,'ALIM_REL_DN50','MOC',9,1,null,null,now());
</v>
      </c>
      <c r="AL10" t="str">
        <f t="shared" si="14"/>
        <v xml:space="preserve">INSERT INTO SC_SystemeProduits(RefDimension,NomSysteme,typePresta,ligne,Quantite,formule,cte1,DateModif) values (14,'ALIM_REL_DN50','MOC',9,1,null,null,now());
</v>
      </c>
      <c r="AM10" t="str">
        <f t="shared" si="15"/>
        <v xml:space="preserve">INSERT INTO SC_SystemeProduits(RefDimension,NomSysteme,typePresta,ligne,Quantite,formule,cte1,DateModif) values (15,'ALIM_REL_DN50','MOC',9,1,null,null,now());
</v>
      </c>
      <c r="AN10" t="str">
        <f t="shared" si="16"/>
        <v xml:space="preserve">INSERT INTO SC_SystemeProduits(RefDimension,NomSysteme,typePresta,ligne,Quantite,formule,cte1,DateModif) values (16,'ALIM_REL_DN50','MOC',9,1,null,null,now());
</v>
      </c>
      <c r="AO10" t="str">
        <f t="shared" si="17"/>
        <v xml:space="preserve">INSERT INTO SC_SystemeProduits(RefDimension,NomSysteme,typePresta,ligne,Quantite,formule,cte1,DateModif) values (17,'ALIM_REL_DN50','MOC',9,1,null,null,now());
</v>
      </c>
      <c r="AP10" t="str">
        <f t="shared" si="18"/>
        <v xml:space="preserve">INSERT INTO SC_SystemeProduits(RefDimension,NomSysteme,typePresta,ligne,Quantite,formule,cte1,DateModif) values (18,'ALIM_REL_DN50','MOC',9,1,null,null,now());
</v>
      </c>
    </row>
    <row r="11" spans="1:42" x14ac:dyDescent="0.3">
      <c r="A11" s="12">
        <f>VLOOKUP($C11,[1]CHANTIER!$A$2:$K$291,11,0)</f>
        <v>6</v>
      </c>
      <c r="B11" t="s">
        <v>332</v>
      </c>
      <c r="C11" s="38" t="s">
        <v>91</v>
      </c>
      <c r="D11" s="27" t="str">
        <f>IF(C11="","",VLOOKUP($C11,[2]CHANTIER!$A$2:$C$83,3,0))</f>
        <v>pc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t="str">
        <f t="shared" si="1"/>
        <v xml:space="preserve">INSERT INTO SC_SystemeProduits(RefDimension,NomSysteme,typePresta,ligne,Quantite,formule,cte1,DateModif) values (1,'ALIM_REL_DN50','MOC',6,1,null,null,now());
</v>
      </c>
      <c r="Z11" t="str">
        <f t="shared" si="2"/>
        <v xml:space="preserve">INSERT INTO SC_SystemeProduits(RefDimension,NomSysteme,typePresta,ligne,Quantite,formule,cte1,DateModif) values (2,'ALIM_REL_DN50','MOC',6,1,null,null,now());
</v>
      </c>
      <c r="AA11" t="str">
        <f t="shared" si="3"/>
        <v xml:space="preserve">INSERT INTO SC_SystemeProduits(RefDimension,NomSysteme,typePresta,ligne,Quantite,formule,cte1,DateModif) values (3,'ALIM_REL_DN50','MOC',6,1,null,null,now());
</v>
      </c>
      <c r="AB11" t="str">
        <f t="shared" si="4"/>
        <v xml:space="preserve">INSERT INTO SC_SystemeProduits(RefDimension,NomSysteme,typePresta,ligne,Quantite,formule,cte1,DateModif) values (4,'ALIM_REL_DN50','MOC',6,1,null,null,now());
</v>
      </c>
      <c r="AC11" t="str">
        <f t="shared" si="5"/>
        <v xml:space="preserve">INSERT INTO SC_SystemeProduits(RefDimension,NomSysteme,typePresta,ligne,Quantite,formule,cte1,DateModif) values (5,'ALIM_REL_DN50','MOC',6,1,null,null,now());
</v>
      </c>
      <c r="AD11" t="str">
        <f t="shared" si="6"/>
        <v xml:space="preserve">INSERT INTO SC_SystemeProduits(RefDimension,NomSysteme,typePresta,ligne,Quantite,formule,cte1,DateModif) values (6,'ALIM_REL_DN50','MOC',6,1,null,null,now());
</v>
      </c>
      <c r="AE11" t="str">
        <f t="shared" si="7"/>
        <v xml:space="preserve">INSERT INTO SC_SystemeProduits(RefDimension,NomSysteme,typePresta,ligne,Quantite,formule,cte1,DateModif) values (7,'ALIM_REL_DN50','MOC',6,1,null,null,now());
</v>
      </c>
      <c r="AF11" t="str">
        <f t="shared" si="8"/>
        <v xml:space="preserve">INSERT INTO SC_SystemeProduits(RefDimension,NomSysteme,typePresta,ligne,Quantite,formule,cte1,DateModif) values (8,'ALIM_REL_DN50','MOC',6,1,null,null,now());
</v>
      </c>
      <c r="AG11" t="str">
        <f t="shared" si="9"/>
        <v xml:space="preserve">INSERT INTO SC_SystemeProduits(RefDimension,NomSysteme,typePresta,ligne,Quantite,formule,cte1,DateModif) values (9,'ALIM_REL_DN50','MOC',6,1,null,null,now());
</v>
      </c>
      <c r="AH11" t="str">
        <f t="shared" si="10"/>
        <v xml:space="preserve">INSERT INTO SC_SystemeProduits(RefDimension,NomSysteme,typePresta,ligne,Quantite,formule,cte1,DateModif) values (10,'ALIM_REL_DN50','MOC',6,1,null,null,now());
</v>
      </c>
      <c r="AI11" t="str">
        <f t="shared" si="11"/>
        <v xml:space="preserve">INSERT INTO SC_SystemeProduits(RefDimension,NomSysteme,typePresta,ligne,Quantite,formule,cte1,DateModif) values (11,'ALIM_REL_DN50','MOC',6,1,null,null,now());
</v>
      </c>
      <c r="AJ11" t="str">
        <f t="shared" si="12"/>
        <v xml:space="preserve">INSERT INTO SC_SystemeProduits(RefDimension,NomSysteme,typePresta,ligne,Quantite,formule,cte1,DateModif) values (12,'ALIM_REL_DN50','MOC',6,1,null,null,now());
</v>
      </c>
      <c r="AK11" t="str">
        <f t="shared" si="13"/>
        <v xml:space="preserve">INSERT INTO SC_SystemeProduits(RefDimension,NomSysteme,typePresta,ligne,Quantite,formule,cte1,DateModif) values (13,'ALIM_REL_DN50','MOC',6,1,null,null,now());
</v>
      </c>
      <c r="AL11" t="str">
        <f t="shared" si="14"/>
        <v xml:space="preserve">INSERT INTO SC_SystemeProduits(RefDimension,NomSysteme,typePresta,ligne,Quantite,formule,cte1,DateModif) values (14,'ALIM_REL_DN50','MOC',6,1,null,null,now());
</v>
      </c>
      <c r="AM11" t="str">
        <f t="shared" si="15"/>
        <v xml:space="preserve">INSERT INTO SC_SystemeProduits(RefDimension,NomSysteme,typePresta,ligne,Quantite,formule,cte1,DateModif) values (15,'ALIM_REL_DN50','MOC',6,1,null,null,now());
</v>
      </c>
      <c r="AN11" t="str">
        <f t="shared" si="16"/>
        <v xml:space="preserve">INSERT INTO SC_SystemeProduits(RefDimension,NomSysteme,typePresta,ligne,Quantite,formule,cte1,DateModif) values (16,'ALIM_REL_DN50','MOC',6,1,null,null,now());
</v>
      </c>
      <c r="AO11" t="str">
        <f t="shared" si="17"/>
        <v xml:space="preserve">INSERT INTO SC_SystemeProduits(RefDimension,NomSysteme,typePresta,ligne,Quantite,formule,cte1,DateModif) values (17,'ALIM_REL_DN50','MOC',6,1,null,null,now());
</v>
      </c>
      <c r="AP11" t="str">
        <f t="shared" si="18"/>
        <v xml:space="preserve">INSERT INTO SC_SystemeProduits(RefDimension,NomSysteme,typePresta,ligne,Quantite,formule,cte1,DateModif) values (18,'ALIM_REL_DN50','MOC',6,1,null,null,now());
</v>
      </c>
    </row>
    <row r="12" spans="1:42" x14ac:dyDescent="0.3">
      <c r="Y12" t="str">
        <f t="shared" si="1"/>
        <v/>
      </c>
      <c r="Z12" t="str">
        <f t="shared" si="2"/>
        <v/>
      </c>
      <c r="AA12" t="str">
        <f t="shared" si="3"/>
        <v/>
      </c>
      <c r="AB12" t="str">
        <f t="shared" si="4"/>
        <v/>
      </c>
      <c r="AC12" t="str">
        <f t="shared" si="5"/>
        <v/>
      </c>
      <c r="AD12" t="str">
        <f t="shared" si="6"/>
        <v/>
      </c>
      <c r="AE12" t="str">
        <f t="shared" si="7"/>
        <v/>
      </c>
      <c r="AF12" t="str">
        <f t="shared" si="8"/>
        <v/>
      </c>
      <c r="AG12" t="str">
        <f t="shared" si="9"/>
        <v/>
      </c>
      <c r="AH12" t="str">
        <f t="shared" si="10"/>
        <v/>
      </c>
      <c r="AI12" t="str">
        <f t="shared" si="11"/>
        <v/>
      </c>
      <c r="AJ12" t="str">
        <f t="shared" si="12"/>
        <v/>
      </c>
      <c r="AK12" t="str">
        <f t="shared" si="13"/>
        <v/>
      </c>
      <c r="AL12" t="str">
        <f t="shared" si="14"/>
        <v/>
      </c>
      <c r="AM12" t="str">
        <f t="shared" si="15"/>
        <v/>
      </c>
      <c r="AN12" t="str">
        <f t="shared" si="16"/>
        <v/>
      </c>
      <c r="AO12" t="str">
        <f t="shared" si="17"/>
        <v/>
      </c>
      <c r="AP12" t="str">
        <f t="shared" si="18"/>
        <v/>
      </c>
    </row>
    <row r="13" spans="1:42" x14ac:dyDescent="0.3">
      <c r="A13" s="12">
        <f>VLOOKUP($C13,[1]MINIPELLE!$A$2:$K$291,11,0)</f>
        <v>14</v>
      </c>
      <c r="B13" t="s">
        <v>333</v>
      </c>
      <c r="C13" s="38" t="s">
        <v>253</v>
      </c>
      <c r="D13" s="27" t="str">
        <f>IF(C13="","",VLOOKUP($C13,[2]MINIPELLE!$A$2:$C$28,3,0))</f>
        <v>pc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 t="str">
        <f t="shared" si="1"/>
        <v/>
      </c>
      <c r="Z13" t="str">
        <f t="shared" si="2"/>
        <v xml:space="preserve">INSERT INTO SC_SystemeProduits(RefDimension,NomSysteme,typePresta,ligne,Quantite,formule,cte1,DateModif) values (2,'ALIM_REL_DN50','MP',14,2,null,null,now());
</v>
      </c>
      <c r="AA13" t="str">
        <f t="shared" si="3"/>
        <v xml:space="preserve">INSERT INTO SC_SystemeProduits(RefDimension,NomSysteme,typePresta,ligne,Quantite,formule,cte1,DateModif) values (3,'ALIM_REL_DN50','MP',14,2,null,null,now());
</v>
      </c>
      <c r="AB13" t="str">
        <f t="shared" si="4"/>
        <v xml:space="preserve">INSERT INTO SC_SystemeProduits(RefDimension,NomSysteme,typePresta,ligne,Quantite,formule,cte1,DateModif) values (4,'ALIM_REL_DN50','MP',14,2,null,null,now());
</v>
      </c>
      <c r="AC13" t="str">
        <f t="shared" si="5"/>
        <v xml:space="preserve">INSERT INTO SC_SystemeProduits(RefDimension,NomSysteme,typePresta,ligne,Quantite,formule,cte1,DateModif) values (5,'ALIM_REL_DN50','MP',14,2,null,null,now());
</v>
      </c>
      <c r="AD13" t="str">
        <f t="shared" si="6"/>
        <v xml:space="preserve">INSERT INTO SC_SystemeProduits(RefDimension,NomSysteme,typePresta,ligne,Quantite,formule,cte1,DateModif) values (6,'ALIM_REL_DN50','MP',14,2,null,null,now());
</v>
      </c>
      <c r="AE13" t="str">
        <f t="shared" si="7"/>
        <v xml:space="preserve">INSERT INTO SC_SystemeProduits(RefDimension,NomSysteme,typePresta,ligne,Quantite,formule,cte1,DateModif) values (7,'ALIM_REL_DN50','MP',14,2,null,null,now());
</v>
      </c>
      <c r="AF13" t="str">
        <f t="shared" si="8"/>
        <v xml:space="preserve">INSERT INTO SC_SystemeProduits(RefDimension,NomSysteme,typePresta,ligne,Quantite,formule,cte1,DateModif) values (8,'ALIM_REL_DN50','MP',14,2,null,null,now());
</v>
      </c>
      <c r="AG13" t="str">
        <f t="shared" si="9"/>
        <v xml:space="preserve">INSERT INTO SC_SystemeProduits(RefDimension,NomSysteme,typePresta,ligne,Quantite,formule,cte1,DateModif) values (9,'ALIM_REL_DN50','MP',14,2,null,null,now());
</v>
      </c>
      <c r="AH13" t="str">
        <f t="shared" si="10"/>
        <v xml:space="preserve">INSERT INTO SC_SystemeProduits(RefDimension,NomSysteme,typePresta,ligne,Quantite,formule,cte1,DateModif) values (10,'ALIM_REL_DN50','MP',14,2,null,null,now());
</v>
      </c>
      <c r="AI13" t="str">
        <f t="shared" si="11"/>
        <v xml:space="preserve">INSERT INTO SC_SystemeProduits(RefDimension,NomSysteme,typePresta,ligne,Quantite,formule,cte1,DateModif) values (11,'ALIM_REL_DN50','MP',14,2,null,null,now());
</v>
      </c>
      <c r="AJ13" t="str">
        <f t="shared" si="12"/>
        <v xml:space="preserve">INSERT INTO SC_SystemeProduits(RefDimension,NomSysteme,typePresta,ligne,Quantite,formule,cte1,DateModif) values (12,'ALIM_REL_DN50','MP',14,2,null,null,now());
</v>
      </c>
      <c r="AK13" t="str">
        <f t="shared" si="13"/>
        <v xml:space="preserve">INSERT INTO SC_SystemeProduits(RefDimension,NomSysteme,typePresta,ligne,Quantite,formule,cte1,DateModif) values (13,'ALIM_REL_DN50','MP',14,2,null,null,now());
</v>
      </c>
      <c r="AL13" t="str">
        <f t="shared" si="14"/>
        <v xml:space="preserve">INSERT INTO SC_SystemeProduits(RefDimension,NomSysteme,typePresta,ligne,Quantite,formule,cte1,DateModif) values (14,'ALIM_REL_DN50','MP',14,2,null,null,now());
</v>
      </c>
      <c r="AM13" t="str">
        <f t="shared" si="15"/>
        <v xml:space="preserve">INSERT INTO SC_SystemeProduits(RefDimension,NomSysteme,typePresta,ligne,Quantite,formule,cte1,DateModif) values (15,'ALIM_REL_DN50','MP',14,2,null,null,now());
</v>
      </c>
      <c r="AN13" t="str">
        <f t="shared" si="16"/>
        <v xml:space="preserve">INSERT INTO SC_SystemeProduits(RefDimension,NomSysteme,typePresta,ligne,Quantite,formule,cte1,DateModif) values (16,'ALIM_REL_DN50','MP',14,2,null,null,now());
</v>
      </c>
      <c r="AO13" t="str">
        <f t="shared" si="17"/>
        <v xml:space="preserve">INSERT INTO SC_SystemeProduits(RefDimension,NomSysteme,typePresta,ligne,Quantite,formule,cte1,DateModif) values (17,'ALIM_REL_DN50','MP',14,2,null,null,now());
</v>
      </c>
      <c r="AP13" t="str">
        <f t="shared" si="18"/>
        <v xml:space="preserve">INSERT INTO SC_SystemeProduits(RefDimension,NomSysteme,typePresta,ligne,Quantite,formule,cte1,DateModif) values (18,'ALIM_REL_DN50','MP',14,2,null,null,now());
</v>
      </c>
    </row>
    <row r="14" spans="1:42" x14ac:dyDescent="0.3">
      <c r="A14" s="12">
        <f>VLOOKUP($C14,[1]MINIPELLE!$A$2:$K$291,11,0)</f>
        <v>15</v>
      </c>
      <c r="B14" t="s">
        <v>333</v>
      </c>
      <c r="C14" s="38" t="s">
        <v>254</v>
      </c>
      <c r="D14" s="27" t="str">
        <f>IF(C14="","",VLOOKUP($C14,[2]MINIPELLE!$A$2:$C$28,3,0))</f>
        <v>pc</v>
      </c>
      <c r="G14">
        <v>1</v>
      </c>
      <c r="Y14" t="str">
        <f t="shared" si="1"/>
        <v xml:space="preserve">INSERT INTO SC_SystemeProduits(RefDimension,NomSysteme,typePresta,ligne,Quantite,formule,cte1,DateModif) values (1,'ALIM_REL_DN50','MP',15,1,null,null,now());
</v>
      </c>
      <c r="Z14" t="str">
        <f t="shared" si="2"/>
        <v/>
      </c>
      <c r="AA14" t="str">
        <f t="shared" si="3"/>
        <v/>
      </c>
      <c r="AB14" t="str">
        <f t="shared" si="4"/>
        <v/>
      </c>
      <c r="AC14" t="str">
        <f t="shared" si="5"/>
        <v/>
      </c>
      <c r="AD14" t="str">
        <f t="shared" si="6"/>
        <v/>
      </c>
      <c r="AE14" t="str">
        <f t="shared" si="7"/>
        <v/>
      </c>
      <c r="AF14" t="str">
        <f t="shared" si="8"/>
        <v/>
      </c>
      <c r="AG14" t="str">
        <f t="shared" si="9"/>
        <v/>
      </c>
      <c r="AH14" t="str">
        <f t="shared" si="10"/>
        <v/>
      </c>
      <c r="AI14" t="str">
        <f t="shared" si="11"/>
        <v/>
      </c>
      <c r="AJ14" t="str">
        <f t="shared" si="12"/>
        <v/>
      </c>
      <c r="AK14" t="str">
        <f t="shared" si="13"/>
        <v/>
      </c>
      <c r="AL14" t="str">
        <f t="shared" si="14"/>
        <v/>
      </c>
      <c r="AM14" t="str">
        <f t="shared" si="15"/>
        <v/>
      </c>
      <c r="AN14" t="str">
        <f t="shared" si="16"/>
        <v/>
      </c>
      <c r="AO14" t="str">
        <f t="shared" si="17"/>
        <v/>
      </c>
      <c r="AP14" t="str">
        <f t="shared" si="18"/>
        <v/>
      </c>
    </row>
    <row r="15" spans="1:42" x14ac:dyDescent="0.3">
      <c r="A15" s="12">
        <f>VLOOKUP($C15,[1]MINIPELLE!$A$2:$K$291,11,0)</f>
        <v>16</v>
      </c>
      <c r="B15" t="s">
        <v>333</v>
      </c>
      <c r="C15" s="38" t="s">
        <v>255</v>
      </c>
      <c r="D15" s="27" t="str">
        <f>IF(C15="","",VLOOKUP($C15,[2]MINIPELLE!$A$2:$C$28,3,0))</f>
        <v>pc</v>
      </c>
      <c r="G15">
        <v>1</v>
      </c>
      <c r="Y15" t="str">
        <f t="shared" si="1"/>
        <v xml:space="preserve">INSERT INTO SC_SystemeProduits(RefDimension,NomSysteme,typePresta,ligne,Quantite,formule,cte1,DateModif) values (1,'ALIM_REL_DN50','MP',16,1,null,null,now());
</v>
      </c>
      <c r="Z15" t="str">
        <f t="shared" si="2"/>
        <v/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  <c r="AF15" t="str">
        <f t="shared" si="8"/>
        <v/>
      </c>
      <c r="AG15" t="str">
        <f t="shared" si="9"/>
        <v/>
      </c>
      <c r="AH15" t="str">
        <f t="shared" si="10"/>
        <v/>
      </c>
      <c r="AI15" t="str">
        <f t="shared" si="11"/>
        <v/>
      </c>
      <c r="AJ15" t="str">
        <f t="shared" si="12"/>
        <v/>
      </c>
      <c r="AK15" t="str">
        <f t="shared" si="13"/>
        <v/>
      </c>
      <c r="AL15" t="str">
        <f t="shared" si="14"/>
        <v/>
      </c>
      <c r="AM15" t="str">
        <f t="shared" si="15"/>
        <v/>
      </c>
      <c r="AN15" t="str">
        <f t="shared" si="16"/>
        <v/>
      </c>
      <c r="AO15" t="str">
        <f t="shared" si="17"/>
        <v/>
      </c>
      <c r="AP15" t="str">
        <f t="shared" si="18"/>
        <v/>
      </c>
    </row>
    <row r="18" spans="1:1" x14ac:dyDescent="0.3">
      <c r="A18" s="21" t="s">
        <v>1125</v>
      </c>
    </row>
  </sheetData>
  <dataValidations count="4">
    <dataValidation type="list" allowBlank="1" showInputMessage="1" showErrorMessage="1" promptTitle="MATIERES" prompt="choisir le produit" sqref="C4:C5" xr:uid="{00000000-0002-0000-1600-000000000000}">
      <formula1>INDIRECT(B4)</formula1>
    </dataValidation>
    <dataValidation type="list" allowBlank="1" showInputMessage="1" showErrorMessage="1" promptTitle="MATIERES" prompt="choisir le produit" sqref="C6:C7" xr:uid="{00000000-0002-0000-1600-000001000000}">
      <formula1>INDIRECT(B8)</formula1>
    </dataValidation>
    <dataValidation type="list" allowBlank="1" showInputMessage="1" promptTitle="Main d'oeuvre CHANTIER" prompt="choisir la prestation" sqref="C9:C11" xr:uid="{00000000-0002-0000-1600-000002000000}">
      <formula1>INDIRECT(B9)</formula1>
    </dataValidation>
    <dataValidation type="list" allowBlank="1" showInputMessage="1" promptTitle="MINIPELLE" prompt="choisir la prestation" sqref="C13:C15" xr:uid="{00000000-0002-0000-1600-000003000000}">
      <formula1>INDIRECT(B13)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16"/>
  <sheetViews>
    <sheetView workbookViewId="0">
      <selection activeCell="A16" sqref="A16"/>
    </sheetView>
  </sheetViews>
  <sheetFormatPr baseColWidth="10" defaultRowHeight="14.4" x14ac:dyDescent="0.3"/>
  <cols>
    <col min="3" max="3" width="26.33203125" customWidth="1"/>
    <col min="5" max="5" width="4.44140625" customWidth="1"/>
    <col min="6" max="6" width="13.109375" style="14" customWidth="1"/>
    <col min="7" max="7" width="23" style="14" customWidth="1"/>
    <col min="8" max="8" width="16.5546875" style="14" customWidth="1"/>
    <col min="9" max="9" width="3.33203125" customWidth="1"/>
    <col min="10" max="11" width="3.33203125" style="14" customWidth="1"/>
    <col min="12" max="12" width="3.33203125" customWidth="1"/>
    <col min="13" max="14" width="3.33203125" style="14" customWidth="1"/>
    <col min="15" max="26" width="3.33203125" customWidth="1"/>
  </cols>
  <sheetData>
    <row r="1" spans="1:26" x14ac:dyDescent="0.3">
      <c r="A1" t="s">
        <v>1121</v>
      </c>
      <c r="D1" t="s">
        <v>330</v>
      </c>
      <c r="E1">
        <v>1</v>
      </c>
      <c r="I1" t="str">
        <f>CONCATENATE("INSERT INTO SC_SystemeProduits(RefDimension,NomSysteme,typePresta,ligne,Quantite,formule,cte1,cte2,DateModif) values (#DIM#,'#SYSTEME#','#TYPE#',#LIGNE#,#Q#,#FORMULE#,#CTE1#,#CTE2#,now());",CHAR(10))</f>
        <v xml:space="preserve">INSERT INTO SC_SystemeProduits(RefDimension,NomSysteme,typePresta,ligne,Quantite,formule,cte1,cte2,DateModif) values (#DIM#,'#SYSTEME#','#TYPE#',#LIGNE#,#Q#,#FORMULE#,#CTE1#,#CTE2#,now());
</v>
      </c>
    </row>
    <row r="2" spans="1:26" x14ac:dyDescent="0.3">
      <c r="C2" t="s">
        <v>275</v>
      </c>
      <c r="D2" t="s">
        <v>276</v>
      </c>
      <c r="E2">
        <v>2</v>
      </c>
      <c r="I2">
        <v>1</v>
      </c>
      <c r="J2" s="14">
        <v>2</v>
      </c>
      <c r="K2">
        <v>3</v>
      </c>
      <c r="L2" s="14">
        <v>4</v>
      </c>
      <c r="M2">
        <v>5</v>
      </c>
      <c r="N2" s="14">
        <v>6</v>
      </c>
      <c r="O2">
        <v>7</v>
      </c>
      <c r="P2" s="14">
        <v>8</v>
      </c>
      <c r="Q2">
        <v>9</v>
      </c>
      <c r="R2" s="14">
        <v>10</v>
      </c>
      <c r="S2">
        <v>11</v>
      </c>
      <c r="T2" s="14">
        <v>12</v>
      </c>
      <c r="U2">
        <v>13</v>
      </c>
      <c r="V2" s="14">
        <v>14</v>
      </c>
      <c r="W2">
        <v>15</v>
      </c>
      <c r="X2" s="14">
        <v>16</v>
      </c>
      <c r="Y2">
        <v>17</v>
      </c>
      <c r="Z2" s="14">
        <v>18</v>
      </c>
    </row>
    <row r="3" spans="1:26" x14ac:dyDescent="0.3">
      <c r="D3" t="s">
        <v>277</v>
      </c>
      <c r="E3" t="s">
        <v>278</v>
      </c>
    </row>
    <row r="4" spans="1:26" ht="14.25" customHeight="1" x14ac:dyDescent="0.3">
      <c r="A4" s="12">
        <f>VLOOKUP($C4,[1]MATIERES!$A$2:$K$379,11,0)</f>
        <v>320</v>
      </c>
      <c r="B4" t="s">
        <v>328</v>
      </c>
      <c r="C4" s="23" t="s">
        <v>724</v>
      </c>
      <c r="D4" s="27" t="str">
        <f>IF($C4="","",VLOOKUP($C4,[2]MATIERES!$A$2:$F$413,5,0))</f>
        <v>pc</v>
      </c>
      <c r="E4" s="28"/>
      <c r="F4" s="14" t="s">
        <v>882</v>
      </c>
      <c r="G4" s="14" t="s">
        <v>1090</v>
      </c>
      <c r="I4" t="str">
        <f>IF(AND(E4="",F4=""),"",SUBSTITUTE(SUBSTITUTE(SUBSTITUTE(SUBSTITUTE(SUBSTITUTE(SUBSTITUTE(SUBSTITUTE(SUBSTITUTE($I$1,"#SYSTEME#",$A$1),"#DIM#",I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(1,'ALIM_GRAV','MATIERE',320,null,'1*CTE1','GRAV_REPARTITEURS',null,now());
</v>
      </c>
      <c r="J4" t="str">
        <f t="shared" ref="J4:Z16" si="0">IF(AND(F4="",G4=""),"",SUBSTITUTE(SUBSTITUTE(SUBSTITUTE(SUBSTITUTE(SUBSTITUTE(SUBSTITUTE(SUBSTITUTE(SUBSTITUTE($I$1,"#SYSTEME#",$A$1),"#DIM#",J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(2,'ALIM_GRAV','MATIERE',320,null,'1*CTE1','GRAV_REPARTITEURS',null,now());
</v>
      </c>
      <c r="K4" t="str">
        <f t="shared" si="0"/>
        <v xml:space="preserve">INSERT INTO SC_SystemeProduits(RefDimension,NomSysteme,typePresta,ligne,Quantite,formule,cte1,cte2,DateModif) values (3,'ALIM_GRAV','MATIERE',320,null,'1*CTE1','GRAV_REPARTITEURS',null,now());
</v>
      </c>
      <c r="L4" t="str">
        <f t="shared" si="0"/>
        <v xml:space="preserve">INSERT INTO SC_SystemeProduits(RefDimension,NomSysteme,typePresta,ligne,Quantite,formule,cte1,cte2,DateModif) values (4,'ALIM_GRAV','MATIERE',320,null,'1*CTE1','GRAV_REPARTITEURS',null,now());
</v>
      </c>
      <c r="M4" t="str">
        <f t="shared" si="0"/>
        <v xml:space="preserve">INSERT INTO SC_SystemeProduits(RefDimension,NomSysteme,typePresta,ligne,Quantite,formule,cte1,cte2,DateModif) values (5,'ALIM_GRAV','MATIERE',320,null,'1*CTE1','GRAV_REPARTITEURS',null,now());
</v>
      </c>
      <c r="N4" t="str">
        <f t="shared" si="0"/>
        <v xml:space="preserve">INSERT INTO SC_SystemeProduits(RefDimension,NomSysteme,typePresta,ligne,Quantite,formule,cte1,cte2,DateModif) values (6,'ALIM_GRAV','MATIERE',320,null,'1*CTE1','GRAV_REPARTITEURS',null,now());
</v>
      </c>
      <c r="O4" t="str">
        <f t="shared" si="0"/>
        <v xml:space="preserve">INSERT INTO SC_SystemeProduits(RefDimension,NomSysteme,typePresta,ligne,Quantite,formule,cte1,cte2,DateModif) values (7,'ALIM_GRAV','MATIERE',320,null,'1*CTE1','GRAV_REPARTITEURS',null,now());
</v>
      </c>
      <c r="P4" t="str">
        <f t="shared" si="0"/>
        <v xml:space="preserve">INSERT INTO SC_SystemeProduits(RefDimension,NomSysteme,typePresta,ligne,Quantite,formule,cte1,cte2,DateModif) values (8,'ALIM_GRAV','MATIERE',320,null,'1*CTE1','GRAV_REPARTITEURS',null,now());
</v>
      </c>
      <c r="Q4" t="str">
        <f t="shared" si="0"/>
        <v xml:space="preserve">INSERT INTO SC_SystemeProduits(RefDimension,NomSysteme,typePresta,ligne,Quantite,formule,cte1,cte2,DateModif) values (9,'ALIM_GRAV','MATIERE',320,null,'1*CTE1','GRAV_REPARTITEURS',null,now());
</v>
      </c>
      <c r="R4" t="str">
        <f t="shared" si="0"/>
        <v xml:space="preserve">INSERT INTO SC_SystemeProduits(RefDimension,NomSysteme,typePresta,ligne,Quantite,formule,cte1,cte2,DateModif) values (10,'ALIM_GRAV','MATIERE',320,null,'1*CTE1','GRAV_REPARTITEURS',null,now());
</v>
      </c>
      <c r="S4" t="str">
        <f t="shared" si="0"/>
        <v xml:space="preserve">INSERT INTO SC_SystemeProduits(RefDimension,NomSysteme,typePresta,ligne,Quantite,formule,cte1,cte2,DateModif) values (11,'ALIM_GRAV','MATIERE',320,null,'1*CTE1','GRAV_REPARTITEURS',null,now());
</v>
      </c>
      <c r="T4" t="str">
        <f t="shared" si="0"/>
        <v xml:space="preserve">INSERT INTO SC_SystemeProduits(RefDimension,NomSysteme,typePresta,ligne,Quantite,formule,cte1,cte2,DateModif) values (12,'ALIM_GRAV','MATIERE',320,null,'1*CTE1','GRAV_REPARTITEURS',null,now());
</v>
      </c>
      <c r="U4" t="str">
        <f t="shared" si="0"/>
        <v xml:space="preserve">INSERT INTO SC_SystemeProduits(RefDimension,NomSysteme,typePresta,ligne,Quantite,formule,cte1,cte2,DateModif) values (13,'ALIM_GRAV','MATIERE',320,null,'1*CTE1','GRAV_REPARTITEURS',null,now());
</v>
      </c>
      <c r="V4" t="str">
        <f t="shared" si="0"/>
        <v xml:space="preserve">INSERT INTO SC_SystemeProduits(RefDimension,NomSysteme,typePresta,ligne,Quantite,formule,cte1,cte2,DateModif) values (14,'ALIM_GRAV','MATIERE',320,null,'1*CTE1','GRAV_REPARTITEURS',null,now());
</v>
      </c>
      <c r="W4" t="str">
        <f t="shared" si="0"/>
        <v xml:space="preserve">INSERT INTO SC_SystemeProduits(RefDimension,NomSysteme,typePresta,ligne,Quantite,formule,cte1,cte2,DateModif) values (15,'ALIM_GRAV','MATIERE',320,null,'1*CTE1','GRAV_REPARTITEURS',null,now());
</v>
      </c>
      <c r="X4" t="str">
        <f t="shared" si="0"/>
        <v xml:space="preserve">INSERT INTO SC_SystemeProduits(RefDimension,NomSysteme,typePresta,ligne,Quantite,formule,cte1,cte2,DateModif) values (16,'ALIM_GRAV','MATIERE',320,null,'1*CTE1','GRAV_REPARTITEURS',null,now());
</v>
      </c>
      <c r="Y4" t="str">
        <f t="shared" si="0"/>
        <v xml:space="preserve">INSERT INTO SC_SystemeProduits(RefDimension,NomSysteme,typePresta,ligne,Quantite,formule,cte1,cte2,DateModif) values (17,'ALIM_GRAV','MATIERE',320,null,'1*CTE1','GRAV_REPARTITEURS',null,now());
</v>
      </c>
      <c r="Z4" t="str">
        <f t="shared" si="0"/>
        <v xml:space="preserve">INSERT INTO SC_SystemeProduits(RefDimension,NomSysteme,typePresta,ligne,Quantite,formule,cte1,cte2,DateModif) values (18,'ALIM_GRAV','MATIERE',320,null,'1*CTE1','GRAV_REPARTITEURS',null,now());
</v>
      </c>
    </row>
    <row r="5" spans="1:26" ht="14.25" customHeight="1" x14ac:dyDescent="0.3">
      <c r="A5" s="12">
        <f>VLOOKUP($C5,[1]MATIERES!$A$2:$K$379,11,0)</f>
        <v>14</v>
      </c>
      <c r="B5" t="s">
        <v>328</v>
      </c>
      <c r="C5" s="23" t="s">
        <v>341</v>
      </c>
      <c r="D5" s="27" t="str">
        <f>IF($C5="","",VLOOKUP($C5,[2]MATIERES!$A$2:$F$227,5,0))</f>
        <v>pc</v>
      </c>
      <c r="E5" s="28"/>
      <c r="F5" s="14" t="s">
        <v>882</v>
      </c>
      <c r="G5" s="14" t="s">
        <v>1091</v>
      </c>
      <c r="I5" t="str">
        <f t="shared" ref="I5:I16" si="1">IF(AND(E5="",F5=""),"",SUBSTITUTE(SUBSTITUTE(SUBSTITUTE(SUBSTITUTE(SUBSTITUTE(SUBSTITUTE(SUBSTITUTE(SUBSTITUTE($I$1,"#SYSTEME#",$A$1),"#DIM#",I$2),"#TYPE#",$B5),"#LIGNE#",$A5),"#Q#",IF($F5="",SUBSTITUTE($E5,",","."),"null")),"#FORMULE#",IF($F5="","null",CONCATENATE("'",$F5,"'"))),"#CTE1#",IF($G5="","null",CONCATENATE("'",$G5,"'"))),"#CTE2#",IF($H5="","null",CONCATENATE("'",$H5,"'"))))</f>
        <v xml:space="preserve">INSERT INTO SC_SystemeProduits(RefDimension,NomSysteme,typePresta,ligne,Quantite,formule,cte1,cte2,DateModif) values (1,'ALIM_GRAV','MATIERE',14,null,'1*CTE1','GRAV_T',null,now());
</v>
      </c>
      <c r="J5" t="str">
        <f t="shared" si="0"/>
        <v xml:space="preserve">INSERT INTO SC_SystemeProduits(RefDimension,NomSysteme,typePresta,ligne,Quantite,formule,cte1,cte2,DateModif) values (2,'ALIM_GRAV','MATIERE',14,null,'1*CTE1','GRAV_T',null,now());
</v>
      </c>
      <c r="K5" t="str">
        <f t="shared" si="0"/>
        <v xml:space="preserve">INSERT INTO SC_SystemeProduits(RefDimension,NomSysteme,typePresta,ligne,Quantite,formule,cte1,cte2,DateModif) values (3,'ALIM_GRAV','MATIERE',14,null,'1*CTE1','GRAV_T',null,now());
</v>
      </c>
      <c r="L5" t="str">
        <f t="shared" si="0"/>
        <v xml:space="preserve">INSERT INTO SC_SystemeProduits(RefDimension,NomSysteme,typePresta,ligne,Quantite,formule,cte1,cte2,DateModif) values (4,'ALIM_GRAV','MATIERE',14,null,'1*CTE1','GRAV_T',null,now());
</v>
      </c>
      <c r="M5" t="str">
        <f t="shared" si="0"/>
        <v xml:space="preserve">INSERT INTO SC_SystemeProduits(RefDimension,NomSysteme,typePresta,ligne,Quantite,formule,cte1,cte2,DateModif) values (5,'ALIM_GRAV','MATIERE',14,null,'1*CTE1','GRAV_T',null,now());
</v>
      </c>
      <c r="N5" t="str">
        <f t="shared" si="0"/>
        <v xml:space="preserve">INSERT INTO SC_SystemeProduits(RefDimension,NomSysteme,typePresta,ligne,Quantite,formule,cte1,cte2,DateModif) values (6,'ALIM_GRAV','MATIERE',14,null,'1*CTE1','GRAV_T',null,now());
</v>
      </c>
      <c r="O5" t="str">
        <f t="shared" si="0"/>
        <v xml:space="preserve">INSERT INTO SC_SystemeProduits(RefDimension,NomSysteme,typePresta,ligne,Quantite,formule,cte1,cte2,DateModif) values (7,'ALIM_GRAV','MATIERE',14,null,'1*CTE1','GRAV_T',null,now());
</v>
      </c>
      <c r="P5" t="str">
        <f t="shared" si="0"/>
        <v xml:space="preserve">INSERT INTO SC_SystemeProduits(RefDimension,NomSysteme,typePresta,ligne,Quantite,formule,cte1,cte2,DateModif) values (8,'ALIM_GRAV','MATIERE',14,null,'1*CTE1','GRAV_T',null,now());
</v>
      </c>
      <c r="Q5" t="str">
        <f t="shared" si="0"/>
        <v xml:space="preserve">INSERT INTO SC_SystemeProduits(RefDimension,NomSysteme,typePresta,ligne,Quantite,formule,cte1,cte2,DateModif) values (9,'ALIM_GRAV','MATIERE',14,null,'1*CTE1','GRAV_T',null,now());
</v>
      </c>
      <c r="R5" t="str">
        <f t="shared" si="0"/>
        <v xml:space="preserve">INSERT INTO SC_SystemeProduits(RefDimension,NomSysteme,typePresta,ligne,Quantite,formule,cte1,cte2,DateModif) values (10,'ALIM_GRAV','MATIERE',14,null,'1*CTE1','GRAV_T',null,now());
</v>
      </c>
      <c r="S5" t="str">
        <f t="shared" si="0"/>
        <v xml:space="preserve">INSERT INTO SC_SystemeProduits(RefDimension,NomSysteme,typePresta,ligne,Quantite,formule,cte1,cte2,DateModif) values (11,'ALIM_GRAV','MATIERE',14,null,'1*CTE1','GRAV_T',null,now());
</v>
      </c>
      <c r="T5" t="str">
        <f t="shared" si="0"/>
        <v xml:space="preserve">INSERT INTO SC_SystemeProduits(RefDimension,NomSysteme,typePresta,ligne,Quantite,formule,cte1,cte2,DateModif) values (12,'ALIM_GRAV','MATIERE',14,null,'1*CTE1','GRAV_T',null,now());
</v>
      </c>
      <c r="U5" t="str">
        <f t="shared" si="0"/>
        <v xml:space="preserve">INSERT INTO SC_SystemeProduits(RefDimension,NomSysteme,typePresta,ligne,Quantite,formule,cte1,cte2,DateModif) values (13,'ALIM_GRAV','MATIERE',14,null,'1*CTE1','GRAV_T',null,now());
</v>
      </c>
      <c r="V5" t="str">
        <f t="shared" si="0"/>
        <v xml:space="preserve">INSERT INTO SC_SystemeProduits(RefDimension,NomSysteme,typePresta,ligne,Quantite,formule,cte1,cte2,DateModif) values (14,'ALIM_GRAV','MATIERE',14,null,'1*CTE1','GRAV_T',null,now());
</v>
      </c>
      <c r="W5" t="str">
        <f t="shared" si="0"/>
        <v xml:space="preserve">INSERT INTO SC_SystemeProduits(RefDimension,NomSysteme,typePresta,ligne,Quantite,formule,cte1,cte2,DateModif) values (15,'ALIM_GRAV','MATIERE',14,null,'1*CTE1','GRAV_T',null,now());
</v>
      </c>
      <c r="X5" t="str">
        <f t="shared" si="0"/>
        <v xml:space="preserve">INSERT INTO SC_SystemeProduits(RefDimension,NomSysteme,typePresta,ligne,Quantite,formule,cte1,cte2,DateModif) values (16,'ALIM_GRAV','MATIERE',14,null,'1*CTE1','GRAV_T',null,now());
</v>
      </c>
      <c r="Y5" t="str">
        <f t="shared" si="0"/>
        <v xml:space="preserve">INSERT INTO SC_SystemeProduits(RefDimension,NomSysteme,typePresta,ligne,Quantite,formule,cte1,cte2,DateModif) values (17,'ALIM_GRAV','MATIERE',14,null,'1*CTE1','GRAV_T',null,now());
</v>
      </c>
      <c r="Z5" t="str">
        <f t="shared" si="0"/>
        <v xml:space="preserve">INSERT INTO SC_SystemeProduits(RefDimension,NomSysteme,typePresta,ligne,Quantite,formule,cte1,cte2,DateModif) values (18,'ALIM_GRAV','MATIERE',14,null,'1*CTE1','GRAV_T',null,now());
</v>
      </c>
    </row>
    <row r="6" spans="1:26" ht="14.25" customHeight="1" x14ac:dyDescent="0.3">
      <c r="A6" s="12">
        <f>VLOOKUP($C6,[1]MATIERES!$A$2:$K$379,11,0)</f>
        <v>361</v>
      </c>
      <c r="B6" t="s">
        <v>328</v>
      </c>
      <c r="C6" s="23" t="s">
        <v>139</v>
      </c>
      <c r="D6" s="27" t="str">
        <f>IF($C6="","",VLOOKUP($C6,[2]MATIERES!$A$2:$F$413,5,0))</f>
        <v>ml</v>
      </c>
      <c r="E6" s="28"/>
      <c r="F6" s="14" t="s">
        <v>882</v>
      </c>
      <c r="G6" s="14" t="s">
        <v>1088</v>
      </c>
      <c r="I6" t="str">
        <f t="shared" si="1"/>
        <v xml:space="preserve">INSERT INTO SC_SystemeProduits(RefDimension,NomSysteme,typePresta,ligne,Quantite,formule,cte1,cte2,DateModif) values (1,'ALIM_GRAV','MATIERE',361,null,'1*CTE1','GRAV_PVCDN100',null,now());
</v>
      </c>
      <c r="J6" t="str">
        <f t="shared" si="0"/>
        <v xml:space="preserve">INSERT INTO SC_SystemeProduits(RefDimension,NomSysteme,typePresta,ligne,Quantite,formule,cte1,cte2,DateModif) values (2,'ALIM_GRAV','MATIERE',361,null,'1*CTE1','GRAV_PVCDN100',null,now());
</v>
      </c>
      <c r="K6" t="str">
        <f t="shared" si="0"/>
        <v xml:space="preserve">INSERT INTO SC_SystemeProduits(RefDimension,NomSysteme,typePresta,ligne,Quantite,formule,cte1,cte2,DateModif) values (3,'ALIM_GRAV','MATIERE',361,null,'1*CTE1','GRAV_PVCDN100',null,now());
</v>
      </c>
      <c r="L6" t="str">
        <f t="shared" si="0"/>
        <v xml:space="preserve">INSERT INTO SC_SystemeProduits(RefDimension,NomSysteme,typePresta,ligne,Quantite,formule,cte1,cte2,DateModif) values (4,'ALIM_GRAV','MATIERE',361,null,'1*CTE1','GRAV_PVCDN100',null,now());
</v>
      </c>
      <c r="M6" t="str">
        <f t="shared" si="0"/>
        <v xml:space="preserve">INSERT INTO SC_SystemeProduits(RefDimension,NomSysteme,typePresta,ligne,Quantite,formule,cte1,cte2,DateModif) values (5,'ALIM_GRAV','MATIERE',361,null,'1*CTE1','GRAV_PVCDN100',null,now());
</v>
      </c>
      <c r="N6" t="str">
        <f t="shared" si="0"/>
        <v xml:space="preserve">INSERT INTO SC_SystemeProduits(RefDimension,NomSysteme,typePresta,ligne,Quantite,formule,cte1,cte2,DateModif) values (6,'ALIM_GRAV','MATIERE',361,null,'1*CTE1','GRAV_PVCDN100',null,now());
</v>
      </c>
      <c r="O6" t="str">
        <f t="shared" si="0"/>
        <v xml:space="preserve">INSERT INTO SC_SystemeProduits(RefDimension,NomSysteme,typePresta,ligne,Quantite,formule,cte1,cte2,DateModif) values (7,'ALIM_GRAV','MATIERE',361,null,'1*CTE1','GRAV_PVCDN100',null,now());
</v>
      </c>
      <c r="P6" t="str">
        <f t="shared" si="0"/>
        <v xml:space="preserve">INSERT INTO SC_SystemeProduits(RefDimension,NomSysteme,typePresta,ligne,Quantite,formule,cte1,cte2,DateModif) values (8,'ALIM_GRAV','MATIERE',361,null,'1*CTE1','GRAV_PVCDN100',null,now());
</v>
      </c>
      <c r="Q6" t="str">
        <f t="shared" si="0"/>
        <v xml:space="preserve">INSERT INTO SC_SystemeProduits(RefDimension,NomSysteme,typePresta,ligne,Quantite,formule,cte1,cte2,DateModif) values (9,'ALIM_GRAV','MATIERE',361,null,'1*CTE1','GRAV_PVCDN100',null,now());
</v>
      </c>
      <c r="R6" t="str">
        <f t="shared" si="0"/>
        <v xml:space="preserve">INSERT INTO SC_SystemeProduits(RefDimension,NomSysteme,typePresta,ligne,Quantite,formule,cte1,cte2,DateModif) values (10,'ALIM_GRAV','MATIERE',361,null,'1*CTE1','GRAV_PVCDN100',null,now());
</v>
      </c>
      <c r="S6" t="str">
        <f t="shared" si="0"/>
        <v xml:space="preserve">INSERT INTO SC_SystemeProduits(RefDimension,NomSysteme,typePresta,ligne,Quantite,formule,cte1,cte2,DateModif) values (11,'ALIM_GRAV','MATIERE',361,null,'1*CTE1','GRAV_PVCDN100',null,now());
</v>
      </c>
      <c r="T6" t="str">
        <f t="shared" si="0"/>
        <v xml:space="preserve">INSERT INTO SC_SystemeProduits(RefDimension,NomSysteme,typePresta,ligne,Quantite,formule,cte1,cte2,DateModif) values (12,'ALIM_GRAV','MATIERE',361,null,'1*CTE1','GRAV_PVCDN100',null,now());
</v>
      </c>
      <c r="U6" t="str">
        <f t="shared" si="0"/>
        <v xml:space="preserve">INSERT INTO SC_SystemeProduits(RefDimension,NomSysteme,typePresta,ligne,Quantite,formule,cte1,cte2,DateModif) values (13,'ALIM_GRAV','MATIERE',361,null,'1*CTE1','GRAV_PVCDN100',null,now());
</v>
      </c>
      <c r="V6" t="str">
        <f t="shared" si="0"/>
        <v xml:space="preserve">INSERT INTO SC_SystemeProduits(RefDimension,NomSysteme,typePresta,ligne,Quantite,formule,cte1,cte2,DateModif) values (14,'ALIM_GRAV','MATIERE',361,null,'1*CTE1','GRAV_PVCDN100',null,now());
</v>
      </c>
      <c r="W6" t="str">
        <f t="shared" si="0"/>
        <v xml:space="preserve">INSERT INTO SC_SystemeProduits(RefDimension,NomSysteme,typePresta,ligne,Quantite,formule,cte1,cte2,DateModif) values (15,'ALIM_GRAV','MATIERE',361,null,'1*CTE1','GRAV_PVCDN100',null,now());
</v>
      </c>
      <c r="X6" t="str">
        <f t="shared" si="0"/>
        <v xml:space="preserve">INSERT INTO SC_SystemeProduits(RefDimension,NomSysteme,typePresta,ligne,Quantite,formule,cte1,cte2,DateModif) values (16,'ALIM_GRAV','MATIERE',361,null,'1*CTE1','GRAV_PVCDN100',null,now());
</v>
      </c>
      <c r="Y6" t="str">
        <f t="shared" si="0"/>
        <v xml:space="preserve">INSERT INTO SC_SystemeProduits(RefDimension,NomSysteme,typePresta,ligne,Quantite,formule,cte1,cte2,DateModif) values (17,'ALIM_GRAV','MATIERE',361,null,'1*CTE1','GRAV_PVCDN100',null,now());
</v>
      </c>
      <c r="Z6" t="str">
        <f t="shared" si="0"/>
        <v xml:space="preserve">INSERT INTO SC_SystemeProduits(RefDimension,NomSysteme,typePresta,ligne,Quantite,formule,cte1,cte2,DateModif) values (18,'ALIM_GRAV','MATIERE',361,null,'1*CTE1','GRAV_PVCDN100',null,now());
</v>
      </c>
    </row>
    <row r="7" spans="1:26" ht="14.25" customHeight="1" x14ac:dyDescent="0.3">
      <c r="A7" s="12">
        <f>VLOOKUP($C7,[1]MATIERES!$A$2:$K$379,11,0)</f>
        <v>5</v>
      </c>
      <c r="B7" t="s">
        <v>328</v>
      </c>
      <c r="C7" s="23" t="s">
        <v>396</v>
      </c>
      <c r="D7" s="27" t="str">
        <f>IF($C7="","",VLOOKUP($C7,[2]MATIERES!$A$2:$F$341,5,0))</f>
        <v>pc</v>
      </c>
      <c r="E7" s="28"/>
      <c r="F7" s="14" t="s">
        <v>882</v>
      </c>
      <c r="G7" s="14" t="s">
        <v>1089</v>
      </c>
      <c r="I7" t="str">
        <f t="shared" si="1"/>
        <v xml:space="preserve">INSERT INTO SC_SystemeProduits(RefDimension,NomSysteme,typePresta,ligne,Quantite,formule,cte1,cte2,DateModif) values (1,'ALIM_GRAV','MATIERE',5,null,'1*CTE1','GRAV_COUDES30DN100',null,now());
</v>
      </c>
      <c r="J7" t="str">
        <f t="shared" si="0"/>
        <v xml:space="preserve">INSERT INTO SC_SystemeProduits(RefDimension,NomSysteme,typePresta,ligne,Quantite,formule,cte1,cte2,DateModif) values (2,'ALIM_GRAV','MATIERE',5,null,'1*CTE1','GRAV_COUDES30DN100',null,now());
</v>
      </c>
      <c r="K7" t="str">
        <f t="shared" si="0"/>
        <v xml:space="preserve">INSERT INTO SC_SystemeProduits(RefDimension,NomSysteme,typePresta,ligne,Quantite,formule,cte1,cte2,DateModif) values (3,'ALIM_GRAV','MATIERE',5,null,'1*CTE1','GRAV_COUDES30DN100',null,now());
</v>
      </c>
      <c r="L7" t="str">
        <f t="shared" si="0"/>
        <v xml:space="preserve">INSERT INTO SC_SystemeProduits(RefDimension,NomSysteme,typePresta,ligne,Quantite,formule,cte1,cte2,DateModif) values (4,'ALIM_GRAV','MATIERE',5,null,'1*CTE1','GRAV_COUDES30DN100',null,now());
</v>
      </c>
      <c r="M7" t="str">
        <f t="shared" si="0"/>
        <v xml:space="preserve">INSERT INTO SC_SystemeProduits(RefDimension,NomSysteme,typePresta,ligne,Quantite,formule,cte1,cte2,DateModif) values (5,'ALIM_GRAV','MATIERE',5,null,'1*CTE1','GRAV_COUDES30DN100',null,now());
</v>
      </c>
      <c r="N7" t="str">
        <f t="shared" si="0"/>
        <v xml:space="preserve">INSERT INTO SC_SystemeProduits(RefDimension,NomSysteme,typePresta,ligne,Quantite,formule,cte1,cte2,DateModif) values (6,'ALIM_GRAV','MATIERE',5,null,'1*CTE1','GRAV_COUDES30DN100',null,now());
</v>
      </c>
      <c r="O7" t="str">
        <f t="shared" si="0"/>
        <v xml:space="preserve">INSERT INTO SC_SystemeProduits(RefDimension,NomSysteme,typePresta,ligne,Quantite,formule,cte1,cte2,DateModif) values (7,'ALIM_GRAV','MATIERE',5,null,'1*CTE1','GRAV_COUDES30DN100',null,now());
</v>
      </c>
      <c r="P7" t="str">
        <f t="shared" si="0"/>
        <v xml:space="preserve">INSERT INTO SC_SystemeProduits(RefDimension,NomSysteme,typePresta,ligne,Quantite,formule,cte1,cte2,DateModif) values (8,'ALIM_GRAV','MATIERE',5,null,'1*CTE1','GRAV_COUDES30DN100',null,now());
</v>
      </c>
      <c r="Q7" t="str">
        <f t="shared" si="0"/>
        <v xml:space="preserve">INSERT INTO SC_SystemeProduits(RefDimension,NomSysteme,typePresta,ligne,Quantite,formule,cte1,cte2,DateModif) values (9,'ALIM_GRAV','MATIERE',5,null,'1*CTE1','GRAV_COUDES30DN100',null,now());
</v>
      </c>
      <c r="R7" t="str">
        <f t="shared" si="0"/>
        <v xml:space="preserve">INSERT INTO SC_SystemeProduits(RefDimension,NomSysteme,typePresta,ligne,Quantite,formule,cte1,cte2,DateModif) values (10,'ALIM_GRAV','MATIERE',5,null,'1*CTE1','GRAV_COUDES30DN100',null,now());
</v>
      </c>
      <c r="S7" t="str">
        <f t="shared" si="0"/>
        <v xml:space="preserve">INSERT INTO SC_SystemeProduits(RefDimension,NomSysteme,typePresta,ligne,Quantite,formule,cte1,cte2,DateModif) values (11,'ALIM_GRAV','MATIERE',5,null,'1*CTE1','GRAV_COUDES30DN100',null,now());
</v>
      </c>
      <c r="T7" t="str">
        <f t="shared" si="0"/>
        <v xml:space="preserve">INSERT INTO SC_SystemeProduits(RefDimension,NomSysteme,typePresta,ligne,Quantite,formule,cte1,cte2,DateModif) values (12,'ALIM_GRAV','MATIERE',5,null,'1*CTE1','GRAV_COUDES30DN100',null,now());
</v>
      </c>
      <c r="U7" t="str">
        <f t="shared" si="0"/>
        <v xml:space="preserve">INSERT INTO SC_SystemeProduits(RefDimension,NomSysteme,typePresta,ligne,Quantite,formule,cte1,cte2,DateModif) values (13,'ALIM_GRAV','MATIERE',5,null,'1*CTE1','GRAV_COUDES30DN100',null,now());
</v>
      </c>
      <c r="V7" t="str">
        <f t="shared" si="0"/>
        <v xml:space="preserve">INSERT INTO SC_SystemeProduits(RefDimension,NomSysteme,typePresta,ligne,Quantite,formule,cte1,cte2,DateModif) values (14,'ALIM_GRAV','MATIERE',5,null,'1*CTE1','GRAV_COUDES30DN100',null,now());
</v>
      </c>
      <c r="W7" t="str">
        <f t="shared" si="0"/>
        <v xml:space="preserve">INSERT INTO SC_SystemeProduits(RefDimension,NomSysteme,typePresta,ligne,Quantite,formule,cte1,cte2,DateModif) values (15,'ALIM_GRAV','MATIERE',5,null,'1*CTE1','GRAV_COUDES30DN100',null,now());
</v>
      </c>
      <c r="X7" t="str">
        <f t="shared" si="0"/>
        <v xml:space="preserve">INSERT INTO SC_SystemeProduits(RefDimension,NomSysteme,typePresta,ligne,Quantite,formule,cte1,cte2,DateModif) values (16,'ALIM_GRAV','MATIERE',5,null,'1*CTE1','GRAV_COUDES30DN100',null,now());
</v>
      </c>
      <c r="Y7" t="str">
        <f t="shared" si="0"/>
        <v xml:space="preserve">INSERT INTO SC_SystemeProduits(RefDimension,NomSysteme,typePresta,ligne,Quantite,formule,cte1,cte2,DateModif) values (17,'ALIM_GRAV','MATIERE',5,null,'1*CTE1','GRAV_COUDES30DN100',null,now());
</v>
      </c>
      <c r="Z7" t="str">
        <f t="shared" si="0"/>
        <v xml:space="preserve">INSERT INTO SC_SystemeProduits(RefDimension,NomSysteme,typePresta,ligne,Quantite,formule,cte1,cte2,DateModif) values (18,'ALIM_GRAV','MATIERE',5,null,'1*CTE1','GRAV_COUDES30DN100',null,now());
</v>
      </c>
    </row>
    <row r="8" spans="1:26" ht="14.25" customHeight="1" x14ac:dyDescent="0.3">
      <c r="D8" t="s">
        <v>319</v>
      </c>
      <c r="I8" t="str">
        <f t="shared" si="1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</row>
    <row r="9" spans="1:26" ht="14.25" customHeight="1" x14ac:dyDescent="0.3">
      <c r="A9" s="12">
        <f>VLOOKUP($C9,[1]ATELIER!$A$2:$K$291,11,0)</f>
        <v>2</v>
      </c>
      <c r="B9" t="s">
        <v>331</v>
      </c>
      <c r="C9" s="23" t="s">
        <v>6</v>
      </c>
      <c r="D9" t="s">
        <v>8</v>
      </c>
      <c r="E9" s="28"/>
      <c r="F9" s="14" t="s">
        <v>882</v>
      </c>
      <c r="G9" s="14" t="s">
        <v>1089</v>
      </c>
      <c r="I9" t="str">
        <f t="shared" si="1"/>
        <v xml:space="preserve">INSERT INTO SC_SystemeProduits(RefDimension,NomSysteme,typePresta,ligne,Quantite,formule,cte1,cte2,DateModif) values (1,'ALIM_GRAV','MOA',2,null,'1*CTE1','GRAV_COUDES30DN100',null,now());
</v>
      </c>
      <c r="J9" t="str">
        <f t="shared" si="0"/>
        <v xml:space="preserve">INSERT INTO SC_SystemeProduits(RefDimension,NomSysteme,typePresta,ligne,Quantite,formule,cte1,cte2,DateModif) values (2,'ALIM_GRAV','MOA',2,null,'1*CTE1','GRAV_COUDES30DN100',null,now());
</v>
      </c>
      <c r="K9" t="str">
        <f t="shared" si="0"/>
        <v xml:space="preserve">INSERT INTO SC_SystemeProduits(RefDimension,NomSysteme,typePresta,ligne,Quantite,formule,cte1,cte2,DateModif) values (3,'ALIM_GRAV','MOA',2,null,'1*CTE1','GRAV_COUDES30DN100',null,now());
</v>
      </c>
      <c r="L9" t="str">
        <f t="shared" si="0"/>
        <v xml:space="preserve">INSERT INTO SC_SystemeProduits(RefDimension,NomSysteme,typePresta,ligne,Quantite,formule,cte1,cte2,DateModif) values (4,'ALIM_GRAV','MOA',2,null,'1*CTE1','GRAV_COUDES30DN100',null,now());
</v>
      </c>
      <c r="M9" t="str">
        <f t="shared" si="0"/>
        <v xml:space="preserve">INSERT INTO SC_SystemeProduits(RefDimension,NomSysteme,typePresta,ligne,Quantite,formule,cte1,cte2,DateModif) values (5,'ALIM_GRAV','MOA',2,null,'1*CTE1','GRAV_COUDES30DN100',null,now());
</v>
      </c>
      <c r="N9" t="str">
        <f t="shared" si="0"/>
        <v xml:space="preserve">INSERT INTO SC_SystemeProduits(RefDimension,NomSysteme,typePresta,ligne,Quantite,formule,cte1,cte2,DateModif) values (6,'ALIM_GRAV','MOA',2,null,'1*CTE1','GRAV_COUDES30DN100',null,now());
</v>
      </c>
      <c r="O9" t="str">
        <f t="shared" si="0"/>
        <v xml:space="preserve">INSERT INTO SC_SystemeProduits(RefDimension,NomSysteme,typePresta,ligne,Quantite,formule,cte1,cte2,DateModif) values (7,'ALIM_GRAV','MOA',2,null,'1*CTE1','GRAV_COUDES30DN100',null,now());
</v>
      </c>
      <c r="P9" t="str">
        <f t="shared" si="0"/>
        <v xml:space="preserve">INSERT INTO SC_SystemeProduits(RefDimension,NomSysteme,typePresta,ligne,Quantite,formule,cte1,cte2,DateModif) values (8,'ALIM_GRAV','MOA',2,null,'1*CTE1','GRAV_COUDES30DN100',null,now());
</v>
      </c>
      <c r="Q9" t="str">
        <f t="shared" si="0"/>
        <v xml:space="preserve">INSERT INTO SC_SystemeProduits(RefDimension,NomSysteme,typePresta,ligne,Quantite,formule,cte1,cte2,DateModif) values (9,'ALIM_GRAV','MOA',2,null,'1*CTE1','GRAV_COUDES30DN100',null,now());
</v>
      </c>
      <c r="R9" t="str">
        <f t="shared" si="0"/>
        <v xml:space="preserve">INSERT INTO SC_SystemeProduits(RefDimension,NomSysteme,typePresta,ligne,Quantite,formule,cte1,cte2,DateModif) values (10,'ALIM_GRAV','MOA',2,null,'1*CTE1','GRAV_COUDES30DN100',null,now());
</v>
      </c>
      <c r="S9" t="str">
        <f t="shared" si="0"/>
        <v xml:space="preserve">INSERT INTO SC_SystemeProduits(RefDimension,NomSysteme,typePresta,ligne,Quantite,formule,cte1,cte2,DateModif) values (11,'ALIM_GRAV','MOA',2,null,'1*CTE1','GRAV_COUDES30DN100',null,now());
</v>
      </c>
      <c r="T9" t="str">
        <f t="shared" si="0"/>
        <v xml:space="preserve">INSERT INTO SC_SystemeProduits(RefDimension,NomSysteme,typePresta,ligne,Quantite,formule,cte1,cte2,DateModif) values (12,'ALIM_GRAV','MOA',2,null,'1*CTE1','GRAV_COUDES30DN100',null,now());
</v>
      </c>
      <c r="U9" t="str">
        <f t="shared" si="0"/>
        <v xml:space="preserve">INSERT INTO SC_SystemeProduits(RefDimension,NomSysteme,typePresta,ligne,Quantite,formule,cte1,cte2,DateModif) values (13,'ALIM_GRAV','MOA',2,null,'1*CTE1','GRAV_COUDES30DN100',null,now());
</v>
      </c>
      <c r="V9" t="str">
        <f t="shared" si="0"/>
        <v xml:space="preserve">INSERT INTO SC_SystemeProduits(RefDimension,NomSysteme,typePresta,ligne,Quantite,formule,cte1,cte2,DateModif) values (14,'ALIM_GRAV','MOA',2,null,'1*CTE1','GRAV_COUDES30DN100',null,now());
</v>
      </c>
      <c r="W9" t="str">
        <f t="shared" si="0"/>
        <v xml:space="preserve">INSERT INTO SC_SystemeProduits(RefDimension,NomSysteme,typePresta,ligne,Quantite,formule,cte1,cte2,DateModif) values (15,'ALIM_GRAV','MOA',2,null,'1*CTE1','GRAV_COUDES30DN100',null,now());
</v>
      </c>
      <c r="X9" t="str">
        <f t="shared" si="0"/>
        <v xml:space="preserve">INSERT INTO SC_SystemeProduits(RefDimension,NomSysteme,typePresta,ligne,Quantite,formule,cte1,cte2,DateModif) values (16,'ALIM_GRAV','MOA',2,null,'1*CTE1','GRAV_COUDES30DN100',null,now());
</v>
      </c>
      <c r="Y9" t="str">
        <f t="shared" si="0"/>
        <v xml:space="preserve">INSERT INTO SC_SystemeProduits(RefDimension,NomSysteme,typePresta,ligne,Quantite,formule,cte1,cte2,DateModif) values (17,'ALIM_GRAV','MOA',2,null,'1*CTE1','GRAV_COUDES30DN100',null,now());
</v>
      </c>
      <c r="Z9" t="str">
        <f t="shared" si="0"/>
        <v xml:space="preserve">INSERT INTO SC_SystemeProduits(RefDimension,NomSysteme,typePresta,ligne,Quantite,formule,cte1,cte2,DateModif) values (18,'ALIM_GRAV','MOA',2,null,'1*CTE1','GRAV_COUDES30DN100',null,now());
</v>
      </c>
    </row>
    <row r="10" spans="1:26" ht="14.25" customHeight="1" x14ac:dyDescent="0.3">
      <c r="I10" t="str">
        <f t="shared" si="1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</row>
    <row r="11" spans="1:26" ht="14.25" customHeight="1" x14ac:dyDescent="0.3">
      <c r="A11" s="12">
        <f>VLOOKUP($C11,[1]CHANTIER!$A$2:$K$291,11,0)</f>
        <v>10</v>
      </c>
      <c r="B11" t="s">
        <v>332</v>
      </c>
      <c r="C11" s="38" t="s">
        <v>100</v>
      </c>
      <c r="D11" s="27" t="str">
        <f>IF(C11="","",VLOOKUP($C11,[2]CHANTIER!$A$2:$C$83,3,0))</f>
        <v>pc</v>
      </c>
      <c r="E11" s="28"/>
      <c r="F11" s="14" t="s">
        <v>882</v>
      </c>
      <c r="G11" s="14" t="s">
        <v>1090</v>
      </c>
      <c r="I11" t="str">
        <f t="shared" si="1"/>
        <v xml:space="preserve">INSERT INTO SC_SystemeProduits(RefDimension,NomSysteme,typePresta,ligne,Quantite,formule,cte1,cte2,DateModif) values (1,'ALIM_GRAV','MOC',10,null,'1*CTE1','GRAV_REPARTITEURS',null,now());
</v>
      </c>
      <c r="J11" t="str">
        <f t="shared" si="0"/>
        <v xml:space="preserve">INSERT INTO SC_SystemeProduits(RefDimension,NomSysteme,typePresta,ligne,Quantite,formule,cte1,cte2,DateModif) values (2,'ALIM_GRAV','MOC',10,null,'1*CTE1','GRAV_REPARTITEURS',null,now());
</v>
      </c>
      <c r="K11" t="str">
        <f t="shared" si="0"/>
        <v xml:space="preserve">INSERT INTO SC_SystemeProduits(RefDimension,NomSysteme,typePresta,ligne,Quantite,formule,cte1,cte2,DateModif) values (3,'ALIM_GRAV','MOC',10,null,'1*CTE1','GRAV_REPARTITEURS',null,now());
</v>
      </c>
      <c r="L11" t="str">
        <f t="shared" si="0"/>
        <v xml:space="preserve">INSERT INTO SC_SystemeProduits(RefDimension,NomSysteme,typePresta,ligne,Quantite,formule,cte1,cte2,DateModif) values (4,'ALIM_GRAV','MOC',10,null,'1*CTE1','GRAV_REPARTITEURS',null,now());
</v>
      </c>
      <c r="M11" t="str">
        <f t="shared" si="0"/>
        <v xml:space="preserve">INSERT INTO SC_SystemeProduits(RefDimension,NomSysteme,typePresta,ligne,Quantite,formule,cte1,cte2,DateModif) values (5,'ALIM_GRAV','MOC',10,null,'1*CTE1','GRAV_REPARTITEURS',null,now());
</v>
      </c>
      <c r="N11" t="str">
        <f t="shared" si="0"/>
        <v xml:space="preserve">INSERT INTO SC_SystemeProduits(RefDimension,NomSysteme,typePresta,ligne,Quantite,formule,cte1,cte2,DateModif) values (6,'ALIM_GRAV','MOC',10,null,'1*CTE1','GRAV_REPARTITEURS',null,now());
</v>
      </c>
      <c r="O11" t="str">
        <f t="shared" si="0"/>
        <v xml:space="preserve">INSERT INTO SC_SystemeProduits(RefDimension,NomSysteme,typePresta,ligne,Quantite,formule,cte1,cte2,DateModif) values (7,'ALIM_GRAV','MOC',10,null,'1*CTE1','GRAV_REPARTITEURS',null,now());
</v>
      </c>
      <c r="P11" t="str">
        <f t="shared" si="0"/>
        <v xml:space="preserve">INSERT INTO SC_SystemeProduits(RefDimension,NomSysteme,typePresta,ligne,Quantite,formule,cte1,cte2,DateModif) values (8,'ALIM_GRAV','MOC',10,null,'1*CTE1','GRAV_REPARTITEURS',null,now());
</v>
      </c>
      <c r="Q11" t="str">
        <f t="shared" si="0"/>
        <v xml:space="preserve">INSERT INTO SC_SystemeProduits(RefDimension,NomSysteme,typePresta,ligne,Quantite,formule,cte1,cte2,DateModif) values (9,'ALIM_GRAV','MOC',10,null,'1*CTE1','GRAV_REPARTITEURS',null,now());
</v>
      </c>
      <c r="R11" t="str">
        <f t="shared" si="0"/>
        <v xml:space="preserve">INSERT INTO SC_SystemeProduits(RefDimension,NomSysteme,typePresta,ligne,Quantite,formule,cte1,cte2,DateModif) values (10,'ALIM_GRAV','MOC',10,null,'1*CTE1','GRAV_REPARTITEURS',null,now());
</v>
      </c>
      <c r="S11" t="str">
        <f t="shared" si="0"/>
        <v xml:space="preserve">INSERT INTO SC_SystemeProduits(RefDimension,NomSysteme,typePresta,ligne,Quantite,formule,cte1,cte2,DateModif) values (11,'ALIM_GRAV','MOC',10,null,'1*CTE1','GRAV_REPARTITEURS',null,now());
</v>
      </c>
      <c r="T11" t="str">
        <f t="shared" si="0"/>
        <v xml:space="preserve">INSERT INTO SC_SystemeProduits(RefDimension,NomSysteme,typePresta,ligne,Quantite,formule,cte1,cte2,DateModif) values (12,'ALIM_GRAV','MOC',10,null,'1*CTE1','GRAV_REPARTITEURS',null,now());
</v>
      </c>
      <c r="U11" t="str">
        <f t="shared" si="0"/>
        <v xml:space="preserve">INSERT INTO SC_SystemeProduits(RefDimension,NomSysteme,typePresta,ligne,Quantite,formule,cte1,cte2,DateModif) values (13,'ALIM_GRAV','MOC',10,null,'1*CTE1','GRAV_REPARTITEURS',null,now());
</v>
      </c>
      <c r="V11" t="str">
        <f t="shared" si="0"/>
        <v xml:space="preserve">INSERT INTO SC_SystemeProduits(RefDimension,NomSysteme,typePresta,ligne,Quantite,formule,cte1,cte2,DateModif) values (14,'ALIM_GRAV','MOC',10,null,'1*CTE1','GRAV_REPARTITEURS',null,now());
</v>
      </c>
      <c r="W11" t="str">
        <f t="shared" si="0"/>
        <v xml:space="preserve">INSERT INTO SC_SystemeProduits(RefDimension,NomSysteme,typePresta,ligne,Quantite,formule,cte1,cte2,DateModif) values (15,'ALIM_GRAV','MOC',10,null,'1*CTE1','GRAV_REPARTITEURS',null,now());
</v>
      </c>
      <c r="X11" t="str">
        <f t="shared" si="0"/>
        <v xml:space="preserve">INSERT INTO SC_SystemeProduits(RefDimension,NomSysteme,typePresta,ligne,Quantite,formule,cte1,cte2,DateModif) values (16,'ALIM_GRAV','MOC',10,null,'1*CTE1','GRAV_REPARTITEURS',null,now());
</v>
      </c>
      <c r="Y11" t="str">
        <f t="shared" si="0"/>
        <v xml:space="preserve">INSERT INTO SC_SystemeProduits(RefDimension,NomSysteme,typePresta,ligne,Quantite,formule,cte1,cte2,DateModif) values (17,'ALIM_GRAV','MOC',10,null,'1*CTE1','GRAV_REPARTITEURS',null,now());
</v>
      </c>
      <c r="Z11" t="str">
        <f t="shared" si="0"/>
        <v xml:space="preserve">INSERT INTO SC_SystemeProduits(RefDimension,NomSysteme,typePresta,ligne,Quantite,formule,cte1,cte2,DateModif) values (18,'ALIM_GRAV','MOC',10,null,'1*CTE1','GRAV_REPARTITEURS',null,now());
</v>
      </c>
    </row>
    <row r="12" spans="1:26" ht="14.25" customHeight="1" x14ac:dyDescent="0.3">
      <c r="A12" s="12">
        <f>VLOOKUP($C12,[1]CHANTIER!$A$2:$K$291,11,0)</f>
        <v>18</v>
      </c>
      <c r="B12" t="s">
        <v>332</v>
      </c>
      <c r="C12" s="38" t="s">
        <v>117</v>
      </c>
      <c r="D12" s="27" t="str">
        <f>IF(C12="","",VLOOKUP($C12,[2]CHANTIER!$A$2:$C$83,3,0))</f>
        <v>pc</v>
      </c>
      <c r="E12" s="28"/>
      <c r="F12" s="14" t="s">
        <v>907</v>
      </c>
      <c r="G12" s="14" t="s">
        <v>1089</v>
      </c>
      <c r="H12" s="14" t="s">
        <v>1091</v>
      </c>
      <c r="I12" t="str">
        <f t="shared" si="1"/>
        <v xml:space="preserve">INSERT INTO SC_SystemeProduits(RefDimension,NomSysteme,typePresta,ligne,Quantite,formule,cte1,cte2,DateModif) values (1,'ALIM_GRAV','MOC',18,null,'CTE1+CTE2','GRAV_COUDES30DN100','GRAV_T',now());
</v>
      </c>
      <c r="J12" t="str">
        <f t="shared" si="0"/>
        <v xml:space="preserve">INSERT INTO SC_SystemeProduits(RefDimension,NomSysteme,typePresta,ligne,Quantite,formule,cte1,cte2,DateModif) values (2,'ALIM_GRAV','MOC',18,null,'CTE1+CTE2','GRAV_COUDES30DN100','GRAV_T',now());
</v>
      </c>
      <c r="K12" t="str">
        <f t="shared" si="0"/>
        <v xml:space="preserve">INSERT INTO SC_SystemeProduits(RefDimension,NomSysteme,typePresta,ligne,Quantite,formule,cte1,cte2,DateModif) values (3,'ALIM_GRAV','MOC',18,null,'CTE1+CTE2','GRAV_COUDES30DN100','GRAV_T',now());
</v>
      </c>
      <c r="L12" t="str">
        <f t="shared" si="0"/>
        <v xml:space="preserve">INSERT INTO SC_SystemeProduits(RefDimension,NomSysteme,typePresta,ligne,Quantite,formule,cte1,cte2,DateModif) values (4,'ALIM_GRAV','MOC',18,null,'CTE1+CTE2','GRAV_COUDES30DN100','GRAV_T',now());
</v>
      </c>
      <c r="M12" t="str">
        <f t="shared" si="0"/>
        <v xml:space="preserve">INSERT INTO SC_SystemeProduits(RefDimension,NomSysteme,typePresta,ligne,Quantite,formule,cte1,cte2,DateModif) values (5,'ALIM_GRAV','MOC',18,null,'CTE1+CTE2','GRAV_COUDES30DN100','GRAV_T',now());
</v>
      </c>
      <c r="N12" t="str">
        <f t="shared" si="0"/>
        <v xml:space="preserve">INSERT INTO SC_SystemeProduits(RefDimension,NomSysteme,typePresta,ligne,Quantite,formule,cte1,cte2,DateModif) values (6,'ALIM_GRAV','MOC',18,null,'CTE1+CTE2','GRAV_COUDES30DN100','GRAV_T',now());
</v>
      </c>
      <c r="O12" t="str">
        <f t="shared" si="0"/>
        <v xml:space="preserve">INSERT INTO SC_SystemeProduits(RefDimension,NomSysteme,typePresta,ligne,Quantite,formule,cte1,cte2,DateModif) values (7,'ALIM_GRAV','MOC',18,null,'CTE1+CTE2','GRAV_COUDES30DN100','GRAV_T',now());
</v>
      </c>
      <c r="P12" t="str">
        <f t="shared" si="0"/>
        <v xml:space="preserve">INSERT INTO SC_SystemeProduits(RefDimension,NomSysteme,typePresta,ligne,Quantite,formule,cte1,cte2,DateModif) values (8,'ALIM_GRAV','MOC',18,null,'CTE1+CTE2','GRAV_COUDES30DN100','GRAV_T',now());
</v>
      </c>
      <c r="Q12" t="str">
        <f t="shared" si="0"/>
        <v xml:space="preserve">INSERT INTO SC_SystemeProduits(RefDimension,NomSysteme,typePresta,ligne,Quantite,formule,cte1,cte2,DateModif) values (9,'ALIM_GRAV','MOC',18,null,'CTE1+CTE2','GRAV_COUDES30DN100','GRAV_T',now());
</v>
      </c>
      <c r="R12" t="str">
        <f t="shared" si="0"/>
        <v xml:space="preserve">INSERT INTO SC_SystemeProduits(RefDimension,NomSysteme,typePresta,ligne,Quantite,formule,cte1,cte2,DateModif) values (10,'ALIM_GRAV','MOC',18,null,'CTE1+CTE2','GRAV_COUDES30DN100','GRAV_T',now());
</v>
      </c>
      <c r="S12" t="str">
        <f t="shared" si="0"/>
        <v xml:space="preserve">INSERT INTO SC_SystemeProduits(RefDimension,NomSysteme,typePresta,ligne,Quantite,formule,cte1,cte2,DateModif) values (11,'ALIM_GRAV','MOC',18,null,'CTE1+CTE2','GRAV_COUDES30DN100','GRAV_T',now());
</v>
      </c>
      <c r="T12" t="str">
        <f t="shared" si="0"/>
        <v xml:space="preserve">INSERT INTO SC_SystemeProduits(RefDimension,NomSysteme,typePresta,ligne,Quantite,formule,cte1,cte2,DateModif) values (12,'ALIM_GRAV','MOC',18,null,'CTE1+CTE2','GRAV_COUDES30DN100','GRAV_T',now());
</v>
      </c>
      <c r="U12" t="str">
        <f t="shared" si="0"/>
        <v xml:space="preserve">INSERT INTO SC_SystemeProduits(RefDimension,NomSysteme,typePresta,ligne,Quantite,formule,cte1,cte2,DateModif) values (13,'ALIM_GRAV','MOC',18,null,'CTE1+CTE2','GRAV_COUDES30DN100','GRAV_T',now());
</v>
      </c>
      <c r="V12" t="str">
        <f t="shared" si="0"/>
        <v xml:space="preserve">INSERT INTO SC_SystemeProduits(RefDimension,NomSysteme,typePresta,ligne,Quantite,formule,cte1,cte2,DateModif) values (14,'ALIM_GRAV','MOC',18,null,'CTE1+CTE2','GRAV_COUDES30DN100','GRAV_T',now());
</v>
      </c>
      <c r="W12" t="str">
        <f t="shared" si="0"/>
        <v xml:space="preserve">INSERT INTO SC_SystemeProduits(RefDimension,NomSysteme,typePresta,ligne,Quantite,formule,cte1,cte2,DateModif) values (15,'ALIM_GRAV','MOC',18,null,'CTE1+CTE2','GRAV_COUDES30DN100','GRAV_T',now());
</v>
      </c>
      <c r="X12" t="str">
        <f t="shared" si="0"/>
        <v xml:space="preserve">INSERT INTO SC_SystemeProduits(RefDimension,NomSysteme,typePresta,ligne,Quantite,formule,cte1,cte2,DateModif) values (16,'ALIM_GRAV','MOC',18,null,'CTE1+CTE2','GRAV_COUDES30DN100','GRAV_T',now());
</v>
      </c>
      <c r="Y12" t="str">
        <f t="shared" si="0"/>
        <v xml:space="preserve">INSERT INTO SC_SystemeProduits(RefDimension,NomSysteme,typePresta,ligne,Quantite,formule,cte1,cte2,DateModif) values (17,'ALIM_GRAV','MOC',18,null,'CTE1+CTE2','GRAV_COUDES30DN100','GRAV_T',now());
</v>
      </c>
      <c r="Z12" t="str">
        <f t="shared" si="0"/>
        <v xml:space="preserve">INSERT INTO SC_SystemeProduits(RefDimension,NomSysteme,typePresta,ligne,Quantite,formule,cte1,cte2,DateModif) values (18,'ALIM_GRAV','MOC',18,null,'CTE1+CTE2','GRAV_COUDES30DN100','GRAV_T',now());
</v>
      </c>
    </row>
    <row r="13" spans="1:26" ht="14.25" customHeight="1" x14ac:dyDescent="0.3">
      <c r="A13" s="12">
        <f>VLOOKUP($C13,[1]CHANTIER!$A$2:$K$291,11,0)</f>
        <v>27</v>
      </c>
      <c r="B13" t="s">
        <v>332</v>
      </c>
      <c r="C13" s="38" t="s">
        <v>137</v>
      </c>
      <c r="D13" s="27" t="str">
        <f>IF(C13="","",VLOOKUP($C13,[2]CHANTIER!$A$2:$C$83,3,0))</f>
        <v>ml</v>
      </c>
      <c r="E13" s="28"/>
      <c r="F13" s="14" t="s">
        <v>882</v>
      </c>
      <c r="G13" s="14" t="s">
        <v>1088</v>
      </c>
      <c r="I13" t="str">
        <f t="shared" si="1"/>
        <v xml:space="preserve">INSERT INTO SC_SystemeProduits(RefDimension,NomSysteme,typePresta,ligne,Quantite,formule,cte1,cte2,DateModif) values (1,'ALIM_GRAV','MOC',27,null,'1*CTE1','GRAV_PVCDN100',null,now());
</v>
      </c>
      <c r="J13" t="str">
        <f t="shared" si="0"/>
        <v xml:space="preserve">INSERT INTO SC_SystemeProduits(RefDimension,NomSysteme,typePresta,ligne,Quantite,formule,cte1,cte2,DateModif) values (2,'ALIM_GRAV','MOC',27,null,'1*CTE1','GRAV_PVCDN100',null,now());
</v>
      </c>
      <c r="K13" t="str">
        <f t="shared" si="0"/>
        <v xml:space="preserve">INSERT INTO SC_SystemeProduits(RefDimension,NomSysteme,typePresta,ligne,Quantite,formule,cte1,cte2,DateModif) values (3,'ALIM_GRAV','MOC',27,null,'1*CTE1','GRAV_PVCDN100',null,now());
</v>
      </c>
      <c r="L13" t="str">
        <f t="shared" si="0"/>
        <v xml:space="preserve">INSERT INTO SC_SystemeProduits(RefDimension,NomSysteme,typePresta,ligne,Quantite,formule,cte1,cte2,DateModif) values (4,'ALIM_GRAV','MOC',27,null,'1*CTE1','GRAV_PVCDN100',null,now());
</v>
      </c>
      <c r="M13" t="str">
        <f t="shared" si="0"/>
        <v xml:space="preserve">INSERT INTO SC_SystemeProduits(RefDimension,NomSysteme,typePresta,ligne,Quantite,formule,cte1,cte2,DateModif) values (5,'ALIM_GRAV','MOC',27,null,'1*CTE1','GRAV_PVCDN100',null,now());
</v>
      </c>
      <c r="N13" t="str">
        <f t="shared" si="0"/>
        <v xml:space="preserve">INSERT INTO SC_SystemeProduits(RefDimension,NomSysteme,typePresta,ligne,Quantite,formule,cte1,cte2,DateModif) values (6,'ALIM_GRAV','MOC',27,null,'1*CTE1','GRAV_PVCDN100',null,now());
</v>
      </c>
      <c r="O13" t="str">
        <f t="shared" si="0"/>
        <v xml:space="preserve">INSERT INTO SC_SystemeProduits(RefDimension,NomSysteme,typePresta,ligne,Quantite,formule,cte1,cte2,DateModif) values (7,'ALIM_GRAV','MOC',27,null,'1*CTE1','GRAV_PVCDN100',null,now());
</v>
      </c>
      <c r="P13" t="str">
        <f t="shared" si="0"/>
        <v xml:space="preserve">INSERT INTO SC_SystemeProduits(RefDimension,NomSysteme,typePresta,ligne,Quantite,formule,cte1,cte2,DateModif) values (8,'ALIM_GRAV','MOC',27,null,'1*CTE1','GRAV_PVCDN100',null,now());
</v>
      </c>
      <c r="Q13" t="str">
        <f t="shared" si="0"/>
        <v xml:space="preserve">INSERT INTO SC_SystemeProduits(RefDimension,NomSysteme,typePresta,ligne,Quantite,formule,cte1,cte2,DateModif) values (9,'ALIM_GRAV','MOC',27,null,'1*CTE1','GRAV_PVCDN100',null,now());
</v>
      </c>
      <c r="R13" t="str">
        <f t="shared" si="0"/>
        <v xml:space="preserve">INSERT INTO SC_SystemeProduits(RefDimension,NomSysteme,typePresta,ligne,Quantite,formule,cte1,cte2,DateModif) values (10,'ALIM_GRAV','MOC',27,null,'1*CTE1','GRAV_PVCDN100',null,now());
</v>
      </c>
      <c r="S13" t="str">
        <f t="shared" si="0"/>
        <v xml:space="preserve">INSERT INTO SC_SystemeProduits(RefDimension,NomSysteme,typePresta,ligne,Quantite,formule,cte1,cte2,DateModif) values (11,'ALIM_GRAV','MOC',27,null,'1*CTE1','GRAV_PVCDN100',null,now());
</v>
      </c>
      <c r="T13" t="str">
        <f t="shared" si="0"/>
        <v xml:space="preserve">INSERT INTO SC_SystemeProduits(RefDimension,NomSysteme,typePresta,ligne,Quantite,formule,cte1,cte2,DateModif) values (12,'ALIM_GRAV','MOC',27,null,'1*CTE1','GRAV_PVCDN100',null,now());
</v>
      </c>
      <c r="U13" t="str">
        <f t="shared" si="0"/>
        <v xml:space="preserve">INSERT INTO SC_SystemeProduits(RefDimension,NomSysteme,typePresta,ligne,Quantite,formule,cte1,cte2,DateModif) values (13,'ALIM_GRAV','MOC',27,null,'1*CTE1','GRAV_PVCDN100',null,now());
</v>
      </c>
      <c r="V13" t="str">
        <f t="shared" si="0"/>
        <v xml:space="preserve">INSERT INTO SC_SystemeProduits(RefDimension,NomSysteme,typePresta,ligne,Quantite,formule,cte1,cte2,DateModif) values (14,'ALIM_GRAV','MOC',27,null,'1*CTE1','GRAV_PVCDN100',null,now());
</v>
      </c>
      <c r="W13" t="str">
        <f t="shared" si="0"/>
        <v xml:space="preserve">INSERT INTO SC_SystemeProduits(RefDimension,NomSysteme,typePresta,ligne,Quantite,formule,cte1,cte2,DateModif) values (15,'ALIM_GRAV','MOC',27,null,'1*CTE1','GRAV_PVCDN100',null,now());
</v>
      </c>
      <c r="X13" t="str">
        <f t="shared" si="0"/>
        <v xml:space="preserve">INSERT INTO SC_SystemeProduits(RefDimension,NomSysteme,typePresta,ligne,Quantite,formule,cte1,cte2,DateModif) values (16,'ALIM_GRAV','MOC',27,null,'1*CTE1','GRAV_PVCDN100',null,now());
</v>
      </c>
      <c r="Y13" t="str">
        <f t="shared" si="0"/>
        <v xml:space="preserve">INSERT INTO SC_SystemeProduits(RefDimension,NomSysteme,typePresta,ligne,Quantite,formule,cte1,cte2,DateModif) values (17,'ALIM_GRAV','MOC',27,null,'1*CTE1','GRAV_PVCDN100',null,now());
</v>
      </c>
      <c r="Z13" t="str">
        <f t="shared" si="0"/>
        <v xml:space="preserve">INSERT INTO SC_SystemeProduits(RefDimension,NomSysteme,typePresta,ligne,Quantite,formule,cte1,cte2,DateModif) values (18,'ALIM_GRAV','MOC',27,null,'1*CTE1','GRAV_PVCDN100',null,now());
</v>
      </c>
    </row>
    <row r="14" spans="1:26" ht="14.25" customHeight="1" x14ac:dyDescent="0.3">
      <c r="I14" t="str">
        <f t="shared" si="1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 t="str">
        <f t="shared" si="0"/>
        <v/>
      </c>
      <c r="Y14" t="str">
        <f t="shared" si="0"/>
        <v/>
      </c>
      <c r="Z14" t="str">
        <f t="shared" si="0"/>
        <v/>
      </c>
    </row>
    <row r="15" spans="1:26" ht="14.25" customHeight="1" x14ac:dyDescent="0.3">
      <c r="I15" t="str">
        <f t="shared" si="1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 t="str">
        <f t="shared" si="0"/>
        <v/>
      </c>
      <c r="Y15" t="str">
        <f t="shared" si="0"/>
        <v/>
      </c>
      <c r="Z15" t="str">
        <f t="shared" si="0"/>
        <v/>
      </c>
    </row>
    <row r="16" spans="1:26" ht="14.25" customHeight="1" x14ac:dyDescent="0.3">
      <c r="A16" s="12">
        <f>VLOOKUP($C16,[1]MINIPELLE!$A$2:$K$291,11,0)</f>
        <v>19</v>
      </c>
      <c r="B16" t="s">
        <v>333</v>
      </c>
      <c r="C16" s="38" t="s">
        <v>137</v>
      </c>
      <c r="D16" t="s">
        <v>47</v>
      </c>
      <c r="E16" s="28"/>
      <c r="F16" s="14" t="s">
        <v>882</v>
      </c>
      <c r="G16" s="14" t="s">
        <v>1088</v>
      </c>
      <c r="I16" t="str">
        <f t="shared" si="1"/>
        <v xml:space="preserve">INSERT INTO SC_SystemeProduits(RefDimension,NomSysteme,typePresta,ligne,Quantite,formule,cte1,cte2,DateModif) values (1,'ALIM_GRAV','MP',19,null,'1*CTE1','GRAV_PVCDN100',null,now());
</v>
      </c>
      <c r="J16" t="str">
        <f t="shared" si="0"/>
        <v xml:space="preserve">INSERT INTO SC_SystemeProduits(RefDimension,NomSysteme,typePresta,ligne,Quantite,formule,cte1,cte2,DateModif) values (2,'ALIM_GRAV','MP',19,null,'1*CTE1','GRAV_PVCDN100',null,now());
</v>
      </c>
      <c r="K16" t="str">
        <f t="shared" si="0"/>
        <v xml:space="preserve">INSERT INTO SC_SystemeProduits(RefDimension,NomSysteme,typePresta,ligne,Quantite,formule,cte1,cte2,DateModif) values (3,'ALIM_GRAV','MP',19,null,'1*CTE1','GRAV_PVCDN100',null,now());
</v>
      </c>
      <c r="L16" t="str">
        <f t="shared" si="0"/>
        <v xml:space="preserve">INSERT INTO SC_SystemeProduits(RefDimension,NomSysteme,typePresta,ligne,Quantite,formule,cte1,cte2,DateModif) values (4,'ALIM_GRAV','MP',19,null,'1*CTE1','GRAV_PVCDN100',null,now());
</v>
      </c>
      <c r="M16" t="str">
        <f t="shared" si="0"/>
        <v xml:space="preserve">INSERT INTO SC_SystemeProduits(RefDimension,NomSysteme,typePresta,ligne,Quantite,formule,cte1,cte2,DateModif) values (5,'ALIM_GRAV','MP',19,null,'1*CTE1','GRAV_PVCDN100',null,now());
</v>
      </c>
      <c r="N16" t="str">
        <f t="shared" si="0"/>
        <v xml:space="preserve">INSERT INTO SC_SystemeProduits(RefDimension,NomSysteme,typePresta,ligne,Quantite,formule,cte1,cte2,DateModif) values (6,'ALIM_GRAV','MP',19,null,'1*CTE1','GRAV_PVCDN100',null,now());
</v>
      </c>
      <c r="O16" t="str">
        <f t="shared" si="0"/>
        <v xml:space="preserve">INSERT INTO SC_SystemeProduits(RefDimension,NomSysteme,typePresta,ligne,Quantite,formule,cte1,cte2,DateModif) values (7,'ALIM_GRAV','MP',19,null,'1*CTE1','GRAV_PVCDN100',null,now());
</v>
      </c>
      <c r="P16" t="str">
        <f t="shared" si="0"/>
        <v xml:space="preserve">INSERT INTO SC_SystemeProduits(RefDimension,NomSysteme,typePresta,ligne,Quantite,formule,cte1,cte2,DateModif) values (8,'ALIM_GRAV','MP',19,null,'1*CTE1','GRAV_PVCDN100',null,now());
</v>
      </c>
      <c r="Q16" t="str">
        <f t="shared" si="0"/>
        <v xml:space="preserve">INSERT INTO SC_SystemeProduits(RefDimension,NomSysteme,typePresta,ligne,Quantite,formule,cte1,cte2,DateModif) values (9,'ALIM_GRAV','MP',19,null,'1*CTE1','GRAV_PVCDN100',null,now());
</v>
      </c>
      <c r="R16" t="str">
        <f t="shared" si="0"/>
        <v xml:space="preserve">INSERT INTO SC_SystemeProduits(RefDimension,NomSysteme,typePresta,ligne,Quantite,formule,cte1,cte2,DateModif) values (10,'ALIM_GRAV','MP',19,null,'1*CTE1','GRAV_PVCDN100',null,now());
</v>
      </c>
      <c r="S16" t="str">
        <f t="shared" si="0"/>
        <v xml:space="preserve">INSERT INTO SC_SystemeProduits(RefDimension,NomSysteme,typePresta,ligne,Quantite,formule,cte1,cte2,DateModif) values (11,'ALIM_GRAV','MP',19,null,'1*CTE1','GRAV_PVCDN100',null,now());
</v>
      </c>
      <c r="T16" t="str">
        <f t="shared" si="0"/>
        <v xml:space="preserve">INSERT INTO SC_SystemeProduits(RefDimension,NomSysteme,typePresta,ligne,Quantite,formule,cte1,cte2,DateModif) values (12,'ALIM_GRAV','MP',19,null,'1*CTE1','GRAV_PVCDN100',null,now());
</v>
      </c>
      <c r="U16" t="str">
        <f t="shared" si="0"/>
        <v xml:space="preserve">INSERT INTO SC_SystemeProduits(RefDimension,NomSysteme,typePresta,ligne,Quantite,formule,cte1,cte2,DateModif) values (13,'ALIM_GRAV','MP',19,null,'1*CTE1','GRAV_PVCDN100',null,now());
</v>
      </c>
      <c r="V16" t="str">
        <f t="shared" si="0"/>
        <v xml:space="preserve">INSERT INTO SC_SystemeProduits(RefDimension,NomSysteme,typePresta,ligne,Quantite,formule,cte1,cte2,DateModif) values (14,'ALIM_GRAV','MP',19,null,'1*CTE1','GRAV_PVCDN100',null,now());
</v>
      </c>
      <c r="W16" t="str">
        <f t="shared" si="0"/>
        <v xml:space="preserve">INSERT INTO SC_SystemeProduits(RefDimension,NomSysteme,typePresta,ligne,Quantite,formule,cte1,cte2,DateModif) values (15,'ALIM_GRAV','MP',19,null,'1*CTE1','GRAV_PVCDN100',null,now());
</v>
      </c>
      <c r="X16" t="str">
        <f t="shared" si="0"/>
        <v xml:space="preserve">INSERT INTO SC_SystemeProduits(RefDimension,NomSysteme,typePresta,ligne,Quantite,formule,cte1,cte2,DateModif) values (16,'ALIM_GRAV','MP',19,null,'1*CTE1','GRAV_PVCDN100',null,now());
</v>
      </c>
      <c r="Y16" t="str">
        <f t="shared" si="0"/>
        <v xml:space="preserve">INSERT INTO SC_SystemeProduits(RefDimension,NomSysteme,typePresta,ligne,Quantite,formule,cte1,cte2,DateModif) values (17,'ALIM_GRAV','MP',19,null,'1*CTE1','GRAV_PVCDN100',null,now());
</v>
      </c>
      <c r="Z16" t="str">
        <f t="shared" si="0"/>
        <v xml:space="preserve">INSERT INTO SC_SystemeProduits(RefDimension,NomSysteme,typePresta,ligne,Quantite,formule,cte1,cte2,DateModif) values (18,'ALIM_GRAV','MP',19,null,'1*CTE1','GRAV_PVCDN100',null,now());
</v>
      </c>
    </row>
  </sheetData>
  <dataValidations count="4">
    <dataValidation type="list" allowBlank="1" showInputMessage="1" showErrorMessage="1" promptTitle="MATIERES" prompt="choisir le produit" sqref="C4:C7" xr:uid="{00000000-0002-0000-1700-000000000000}">
      <formula1>INDIRECT(B4)</formula1>
    </dataValidation>
    <dataValidation type="list" allowBlank="1" showInputMessage="1" showErrorMessage="1" promptTitle="Main d'oeuvre ATELIER" prompt="choisir la prestation" sqref="C9" xr:uid="{00000000-0002-0000-1700-000001000000}">
      <formula1>INDIRECT(B9)</formula1>
    </dataValidation>
    <dataValidation type="list" allowBlank="1" showInputMessage="1" promptTitle="Main d'oeuvre CHANTIER" prompt="choisir la prestation" sqref="C11:C13" xr:uid="{00000000-0002-0000-1700-000002000000}">
      <formula1>INDIRECT(B11)</formula1>
    </dataValidation>
    <dataValidation type="list" allowBlank="1" showInputMessage="1" promptTitle="MINIPELLE" prompt="choisir la prestation" sqref="C16" xr:uid="{00000000-0002-0000-1700-000003000000}">
      <formula1>INDIRECT(B16)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Z39"/>
  <sheetViews>
    <sheetView workbookViewId="0">
      <selection activeCell="AC4" sqref="AC4:AX15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6" width="12" style="14" customWidth="1"/>
    <col min="7" max="7" width="27.441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1120</v>
      </c>
      <c r="D1" t="s">
        <v>330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334</v>
      </c>
      <c r="D2" t="s">
        <v>276</v>
      </c>
      <c r="E2">
        <v>3</v>
      </c>
      <c r="H2">
        <v>5</v>
      </c>
      <c r="K2">
        <v>6</v>
      </c>
      <c r="N2">
        <v>10</v>
      </c>
      <c r="Q2" t="s">
        <v>320</v>
      </c>
      <c r="T2" t="s">
        <v>321</v>
      </c>
      <c r="W2" t="s">
        <v>326</v>
      </c>
      <c r="Z2" t="s">
        <v>327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320</v>
      </c>
      <c r="AP2" s="14"/>
      <c r="AQ2" s="14"/>
      <c r="AR2" t="s">
        <v>321</v>
      </c>
      <c r="AS2" s="14"/>
      <c r="AT2" s="14"/>
      <c r="AU2" t="s">
        <v>326</v>
      </c>
      <c r="AV2" s="14"/>
      <c r="AW2" s="14"/>
      <c r="AX2" t="s">
        <v>327</v>
      </c>
      <c r="AY2" s="14"/>
      <c r="AZ2" s="14"/>
    </row>
    <row r="3" spans="1:5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D3" s="14"/>
      <c r="AE3" s="14"/>
      <c r="AF3" t="s">
        <v>278</v>
      </c>
      <c r="AG3" s="14"/>
      <c r="AH3" s="14"/>
      <c r="AI3" t="s">
        <v>278</v>
      </c>
      <c r="AJ3" s="14"/>
      <c r="AK3" s="14"/>
      <c r="AL3" t="s">
        <v>278</v>
      </c>
      <c r="AM3" s="14"/>
      <c r="AN3" s="14"/>
      <c r="AO3" t="s">
        <v>278</v>
      </c>
      <c r="AP3" s="14"/>
      <c r="AQ3" s="14"/>
      <c r="AR3" t="s">
        <v>278</v>
      </c>
      <c r="AS3" s="14"/>
      <c r="AT3" s="14"/>
      <c r="AU3" t="s">
        <v>278</v>
      </c>
      <c r="AV3" s="14"/>
      <c r="AW3" s="14"/>
      <c r="AX3" t="s">
        <v>278</v>
      </c>
      <c r="AY3" s="14"/>
      <c r="AZ3" s="14"/>
    </row>
    <row r="4" spans="1:52" ht="14.25" customHeight="1" x14ac:dyDescent="0.3">
      <c r="A4" s="12">
        <f>VLOOKUP($C4,[1]MATIERES!$A$2:$K$379,11,0)</f>
        <v>32</v>
      </c>
      <c r="B4" t="s">
        <v>328</v>
      </c>
      <c r="C4" s="23" t="s">
        <v>420</v>
      </c>
      <c r="D4" s="27" t="str">
        <f>IF($C4="","",VLOOKUP($C4,[2]MATIERES!$A$2:$F$413,5,0))</f>
        <v>pc</v>
      </c>
      <c r="F4" s="14" t="s">
        <v>882</v>
      </c>
      <c r="G4" t="s">
        <v>1094</v>
      </c>
      <c r="I4" s="14" t="s">
        <v>882</v>
      </c>
      <c r="J4" t="s">
        <v>1094</v>
      </c>
      <c r="L4" s="14" t="s">
        <v>882</v>
      </c>
      <c r="M4" t="s">
        <v>1094</v>
      </c>
      <c r="O4" s="14" t="s">
        <v>882</v>
      </c>
      <c r="P4" t="s">
        <v>1094</v>
      </c>
      <c r="R4" s="14" t="s">
        <v>882</v>
      </c>
      <c r="S4" t="s">
        <v>1094</v>
      </c>
      <c r="U4" s="14" t="s">
        <v>882</v>
      </c>
      <c r="V4" t="s">
        <v>1094</v>
      </c>
      <c r="X4" s="14" t="s">
        <v>882</v>
      </c>
      <c r="Y4" t="s">
        <v>1094</v>
      </c>
      <c r="AA4" s="14" t="s">
        <v>882</v>
      </c>
      <c r="AB4" t="s">
        <v>1094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(2,'ALIM_GRAV_BAC','MATIERE',32,null,'1*CTE1','GRAVBAC_COUDES30DN100',now());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(4,'ALIM_GRAV_BAC','MATIERE',32,null,'1*CTE1','GRAVBAC_COUDES30DN100',now());
</v>
      </c>
      <c r="AI4" t="str">
        <f t="shared" si="0"/>
        <v xml:space="preserve">INSERT INTO SC_SystemeProduits(RefDimension,NomSysteme,typePresta,ligne,Quantite,formule,cte1,DateModif) values (5,'ALIM_GRAV_BAC','MATIERE',32,null,'1*CTE1','GRAVBAC_COUDES30DN100',now());
</v>
      </c>
      <c r="AL4" t="str">
        <f t="shared" si="0"/>
        <v xml:space="preserve">INSERT INTO SC_SystemeProduits(RefDimension,NomSysteme,typePresta,ligne,Quantite,formule,cte1,DateModif) values (9,'ALIM_GRAV_BAC','MATIERE',32,null,'1*CTE1','GRAVBAC_COUDES30DN100',now());
</v>
      </c>
      <c r="AO4" t="str">
        <f t="shared" si="0"/>
        <v xml:space="preserve">INSERT INTO SC_SystemeProduits(RefDimension,NomSysteme,typePresta,ligne,Quantite,formule,cte1,DateModif) values (10,'ALIM_GRAV_BAC','MATIERE',32,null,'1*CTE1','GRAVBAC_COUDES30DN100',now());
</v>
      </c>
      <c r="AR4" t="str">
        <f t="shared" si="0"/>
        <v xml:space="preserve">INSERT INTO SC_SystemeProduits(RefDimension,NomSysteme,typePresta,ligne,Quantite,formule,cte1,DateModif) values (11,'ALIM_GRAV_BAC','MATIERE',32,null,'1*CTE1','GRAVBAC_COUDES30DN100',now());
</v>
      </c>
      <c r="AU4" t="str">
        <f t="shared" si="0"/>
        <v xml:space="preserve">INSERT INTO SC_SystemeProduits(RefDimension,NomSysteme,typePresta,ligne,Quantite,formule,cte1,DateModif) values (17,'ALIM_GRAV_BAC','MATIERE',32,null,'1*CTE1','GRAVBAC_COUDES30DN100',now());
</v>
      </c>
      <c r="AX4" t="str">
        <f t="shared" ref="AX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(18,'ALIM_GRAV_BAC','MATIERE',32,null,'1*CTE1','GRAVBAC_COUDES30DN100',now());
</v>
      </c>
    </row>
    <row r="5" spans="1:52" ht="14.25" customHeight="1" x14ac:dyDescent="0.3">
      <c r="A5" s="12">
        <f>VLOOKUP($C5,[1]MATIERES!$A$2:$K$379,11,0)</f>
        <v>361</v>
      </c>
      <c r="B5" t="s">
        <v>328</v>
      </c>
      <c r="C5" s="23" t="s">
        <v>139</v>
      </c>
      <c r="D5" s="27" t="str">
        <f>IF($C5="","",VLOOKUP($C5,[2]MATIERES!$A$2:$F$413,5,0))</f>
        <v>ml</v>
      </c>
      <c r="F5" s="14" t="s">
        <v>882</v>
      </c>
      <c r="G5" t="s">
        <v>1093</v>
      </c>
      <c r="I5" s="14" t="s">
        <v>882</v>
      </c>
      <c r="J5" t="s">
        <v>1093</v>
      </c>
      <c r="L5" s="14" t="s">
        <v>882</v>
      </c>
      <c r="M5" t="s">
        <v>1093</v>
      </c>
      <c r="O5" s="14" t="s">
        <v>882</v>
      </c>
      <c r="P5" t="s">
        <v>1093</v>
      </c>
      <c r="R5" s="14" t="s">
        <v>882</v>
      </c>
      <c r="S5" t="s">
        <v>1093</v>
      </c>
      <c r="U5" s="14" t="s">
        <v>882</v>
      </c>
      <c r="V5" t="s">
        <v>1093</v>
      </c>
      <c r="X5" s="14" t="s">
        <v>882</v>
      </c>
      <c r="Y5" t="s">
        <v>1093</v>
      </c>
      <c r="AA5" s="14" t="s">
        <v>882</v>
      </c>
      <c r="AB5" t="s">
        <v>1093</v>
      </c>
      <c r="AC5" t="str">
        <f t="shared" ref="AC5:AC15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(2,'ALIM_GRAV_BAC','MATIERE',361,null,'1*CTE1','GRAVBAC_PVCDN100',now());
</v>
      </c>
      <c r="AF5" t="str">
        <f t="shared" ref="AF5:AF15" si="3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(4,'ALIM_GRAV_BAC','MATIERE',361,null,'1*CTE1','GRAVBAC_PVCDN100',now());
</v>
      </c>
      <c r="AI5" t="str">
        <f t="shared" ref="AI5:AI15" si="4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(5,'ALIM_GRAV_BAC','MATIERE',361,null,'1*CTE1','GRAVBAC_PVCDN100',now());
</v>
      </c>
      <c r="AL5" t="str">
        <f t="shared" ref="AL5:AL15" si="5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(9,'ALIM_GRAV_BAC','MATIERE',361,null,'1*CTE1','GRAVBAC_PVCDN100',now());
</v>
      </c>
      <c r="AO5" t="str">
        <f t="shared" ref="AO5:AO15" si="6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(10,'ALIM_GRAV_BAC','MATIERE',361,null,'1*CTE1','GRAVBAC_PVCDN100',now());
</v>
      </c>
      <c r="AR5" t="str">
        <f t="shared" ref="AR5:AR15" si="7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(11,'ALIM_GRAV_BAC','MATIERE',361,null,'1*CTE1','GRAVBAC_PVCDN100',now());
</v>
      </c>
      <c r="AU5" t="str">
        <f t="shared" ref="AU5:AU15" si="8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(17,'ALIM_GRAV_BAC','MATIERE',361,null,'1*CTE1','GRAVBAC_PVCDN100',now());
</v>
      </c>
      <c r="AX5" t="str">
        <f t="shared" ref="AX5:AX15" si="9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(18,'ALIM_GRAV_BAC','MATIERE',361,null,'1*CTE1','GRAVBAC_PVCDN100',now());
</v>
      </c>
    </row>
    <row r="6" spans="1:52" ht="14.25" customHeight="1" x14ac:dyDescent="0.3">
      <c r="A6" s="12">
        <f>VLOOKUP($C6,[1]MATIERES!$A$2:$K$379,11,0)</f>
        <v>6</v>
      </c>
      <c r="B6" t="s">
        <v>328</v>
      </c>
      <c r="C6" s="23" t="s">
        <v>312</v>
      </c>
      <c r="D6" s="27" t="str">
        <f>IF($C6="","",VLOOKUP($C6,[2]MATIERES!$A$2:$F$413,5,0))</f>
        <v>pc</v>
      </c>
      <c r="F6" s="14" t="s">
        <v>882</v>
      </c>
      <c r="G6" t="s">
        <v>1094</v>
      </c>
      <c r="I6" s="14" t="s">
        <v>882</v>
      </c>
      <c r="J6" t="s">
        <v>1094</v>
      </c>
      <c r="L6" s="14" t="s">
        <v>882</v>
      </c>
      <c r="M6" t="s">
        <v>1094</v>
      </c>
      <c r="O6" s="14" t="s">
        <v>882</v>
      </c>
      <c r="P6" t="s">
        <v>1094</v>
      </c>
      <c r="R6" s="14" t="s">
        <v>882</v>
      </c>
      <c r="S6" t="s">
        <v>1094</v>
      </c>
      <c r="U6" s="14" t="s">
        <v>882</v>
      </c>
      <c r="V6" t="s">
        <v>1094</v>
      </c>
      <c r="X6" s="14" t="s">
        <v>882</v>
      </c>
      <c r="Y6" t="s">
        <v>1094</v>
      </c>
      <c r="AA6" s="14" t="s">
        <v>882</v>
      </c>
      <c r="AB6" t="s">
        <v>1094</v>
      </c>
      <c r="AC6" t="str">
        <f t="shared" si="2"/>
        <v xml:space="preserve">INSERT INTO SC_SystemeProduits(RefDimension,NomSysteme,typePresta,ligne,Quantite,formule,cte1,DateModif) values (2,'ALIM_GRAV_BAC','MATIERE',6,null,'1*CTE1','GRAVBAC_COUDES30DN100',now());
</v>
      </c>
      <c r="AF6" t="str">
        <f t="shared" si="3"/>
        <v xml:space="preserve">INSERT INTO SC_SystemeProduits(RefDimension,NomSysteme,typePresta,ligne,Quantite,formule,cte1,DateModif) values (4,'ALIM_GRAV_BAC','MATIERE',6,null,'1*CTE1','GRAVBAC_COUDES30DN100',now());
</v>
      </c>
      <c r="AI6" t="str">
        <f t="shared" si="4"/>
        <v xml:space="preserve">INSERT INTO SC_SystemeProduits(RefDimension,NomSysteme,typePresta,ligne,Quantite,formule,cte1,DateModif) values (5,'ALIM_GRAV_BAC','MATIERE',6,null,'1*CTE1','GRAVBAC_COUDES30DN100',now());
</v>
      </c>
      <c r="AL6" t="str">
        <f t="shared" si="5"/>
        <v xml:space="preserve">INSERT INTO SC_SystemeProduits(RefDimension,NomSysteme,typePresta,ligne,Quantite,formule,cte1,DateModif) values (9,'ALIM_GRAV_BAC','MATIERE',6,null,'1*CTE1','GRAVBAC_COUDES30DN100',now());
</v>
      </c>
      <c r="AO6" t="str">
        <f t="shared" si="6"/>
        <v xml:space="preserve">INSERT INTO SC_SystemeProduits(RefDimension,NomSysteme,typePresta,ligne,Quantite,formule,cte1,DateModif) values (10,'ALIM_GRAV_BAC','MATIERE',6,null,'1*CTE1','GRAVBAC_COUDES30DN100',now());
</v>
      </c>
      <c r="AR6" t="str">
        <f t="shared" si="7"/>
        <v xml:space="preserve">INSERT INTO SC_SystemeProduits(RefDimension,NomSysteme,typePresta,ligne,Quantite,formule,cte1,DateModif) values (11,'ALIM_GRAV_BAC','MATIERE',6,null,'1*CTE1','GRAVBAC_COUDES30DN100',now());
</v>
      </c>
      <c r="AU6" t="str">
        <f t="shared" si="8"/>
        <v xml:space="preserve">INSERT INTO SC_SystemeProduits(RefDimension,NomSysteme,typePresta,ligne,Quantite,formule,cte1,DateModif) values (17,'ALIM_GRAV_BAC','MATIERE',6,null,'1*CTE1','GRAVBAC_COUDES30DN100',now());
</v>
      </c>
      <c r="AX6" t="str">
        <f t="shared" si="9"/>
        <v xml:space="preserve">INSERT INTO SC_SystemeProduits(RefDimension,NomSysteme,typePresta,ligne,Quantite,formule,cte1,DateModif) values (18,'ALIM_GRAV_BAC','MATIERE',6,null,'1*CTE1','GRAVBAC_COUDES30DN100',now());
</v>
      </c>
    </row>
    <row r="7" spans="1:52" ht="14.25" customHeight="1" x14ac:dyDescent="0.3">
      <c r="A7" s="12">
        <f>VLOOKUP($C7,[1]MATIERES!$A$2:$K$379,11,0)</f>
        <v>320</v>
      </c>
      <c r="B7" t="s">
        <v>328</v>
      </c>
      <c r="C7" s="23" t="s">
        <v>724</v>
      </c>
      <c r="D7" s="27" t="str">
        <f>IF($C7="","",VLOOKUP($C7,[2]MATIERES!$A$2:$F$413,5,0))</f>
        <v>pc</v>
      </c>
      <c r="F7" s="14" t="s">
        <v>882</v>
      </c>
      <c r="G7" t="s">
        <v>1094</v>
      </c>
      <c r="I7" s="14" t="s">
        <v>882</v>
      </c>
      <c r="J7" t="s">
        <v>1094</v>
      </c>
      <c r="L7" s="14" t="s">
        <v>882</v>
      </c>
      <c r="M7" t="s">
        <v>1094</v>
      </c>
      <c r="O7" s="14" t="s">
        <v>882</v>
      </c>
      <c r="P7" t="s">
        <v>1094</v>
      </c>
      <c r="R7" s="14" t="s">
        <v>882</v>
      </c>
      <c r="S7" t="s">
        <v>1094</v>
      </c>
      <c r="U7" s="14" t="s">
        <v>882</v>
      </c>
      <c r="V7" t="s">
        <v>1094</v>
      </c>
      <c r="X7" s="14" t="s">
        <v>882</v>
      </c>
      <c r="Y7" t="s">
        <v>1094</v>
      </c>
      <c r="AA7" s="14" t="s">
        <v>882</v>
      </c>
      <c r="AB7" t="s">
        <v>1094</v>
      </c>
      <c r="AC7" t="str">
        <f t="shared" si="2"/>
        <v xml:space="preserve">INSERT INTO SC_SystemeProduits(RefDimension,NomSysteme,typePresta,ligne,Quantite,formule,cte1,DateModif) values (2,'ALIM_GRAV_BAC','MATIERE',320,null,'1*CTE1','GRAVBAC_COUDES30DN100',now());
</v>
      </c>
      <c r="AF7" t="str">
        <f t="shared" si="3"/>
        <v xml:space="preserve">INSERT INTO SC_SystemeProduits(RefDimension,NomSysteme,typePresta,ligne,Quantite,formule,cte1,DateModif) values (4,'ALIM_GRAV_BAC','MATIERE',320,null,'1*CTE1','GRAVBAC_COUDES30DN100',now());
</v>
      </c>
      <c r="AI7" t="str">
        <f t="shared" si="4"/>
        <v xml:space="preserve">INSERT INTO SC_SystemeProduits(RefDimension,NomSysteme,typePresta,ligne,Quantite,formule,cte1,DateModif) values (5,'ALIM_GRAV_BAC','MATIERE',320,null,'1*CTE1','GRAVBAC_COUDES30DN100',now());
</v>
      </c>
      <c r="AL7" t="str">
        <f t="shared" si="5"/>
        <v xml:space="preserve">INSERT INTO SC_SystemeProduits(RefDimension,NomSysteme,typePresta,ligne,Quantite,formule,cte1,DateModif) values (9,'ALIM_GRAV_BAC','MATIERE',320,null,'1*CTE1','GRAVBAC_COUDES30DN100',now());
</v>
      </c>
      <c r="AO7" t="str">
        <f t="shared" si="6"/>
        <v xml:space="preserve">INSERT INTO SC_SystemeProduits(RefDimension,NomSysteme,typePresta,ligne,Quantite,formule,cte1,DateModif) values (10,'ALIM_GRAV_BAC','MATIERE',320,null,'1*CTE1','GRAVBAC_COUDES30DN100',now());
</v>
      </c>
      <c r="AR7" t="str">
        <f t="shared" si="7"/>
        <v xml:space="preserve">INSERT INTO SC_SystemeProduits(RefDimension,NomSysteme,typePresta,ligne,Quantite,formule,cte1,DateModif) values (11,'ALIM_GRAV_BAC','MATIERE',320,null,'1*CTE1','GRAVBAC_COUDES30DN100',now());
</v>
      </c>
      <c r="AU7" t="str">
        <f t="shared" si="8"/>
        <v xml:space="preserve">INSERT INTO SC_SystemeProduits(RefDimension,NomSysteme,typePresta,ligne,Quantite,formule,cte1,DateModif) values (17,'ALIM_GRAV_BAC','MATIERE',320,null,'1*CTE1','GRAVBAC_COUDES30DN100',now());
</v>
      </c>
      <c r="AX7" t="str">
        <f t="shared" si="9"/>
        <v xml:space="preserve">INSERT INTO SC_SystemeProduits(RefDimension,NomSysteme,typePresta,ligne,Quantite,formule,cte1,DateModif) values (18,'ALIM_GRAV_BAC','MATIERE',320,null,'1*CTE1','GRAVBAC_COUDES30DN100',now());
</v>
      </c>
    </row>
    <row r="8" spans="1:52" ht="14.25" customHeight="1" x14ac:dyDescent="0.3">
      <c r="C8" s="31"/>
      <c r="D8" s="32"/>
      <c r="AC8" t="str">
        <f t="shared" si="2"/>
        <v/>
      </c>
      <c r="AF8" t="str">
        <f t="shared" si="3"/>
        <v/>
      </c>
      <c r="AI8" t="str">
        <f t="shared" si="4"/>
        <v/>
      </c>
      <c r="AL8" t="str">
        <f t="shared" si="5"/>
        <v/>
      </c>
      <c r="AO8" t="str">
        <f t="shared" si="6"/>
        <v/>
      </c>
      <c r="AR8" t="str">
        <f t="shared" si="7"/>
        <v/>
      </c>
      <c r="AU8" t="str">
        <f t="shared" si="8"/>
        <v/>
      </c>
      <c r="AX8" t="str">
        <f t="shared" si="9"/>
        <v/>
      </c>
    </row>
    <row r="9" spans="1:52" ht="14.25" customHeight="1" x14ac:dyDescent="0.3">
      <c r="A9" s="12">
        <f>VLOOKUP($C9,[1]ATELIER!$A$2:$K$291,11,0)</f>
        <v>2</v>
      </c>
      <c r="B9" t="s">
        <v>331</v>
      </c>
      <c r="C9" s="23" t="s">
        <v>6</v>
      </c>
      <c r="D9" s="27" t="str">
        <f>IF($C9="","",VLOOKUP($C9,[2]ATELIER!$A$2:$E$109,3,0))</f>
        <v>pc</v>
      </c>
      <c r="F9" s="14" t="s">
        <v>859</v>
      </c>
      <c r="G9" t="s">
        <v>1094</v>
      </c>
      <c r="I9" s="14" t="s">
        <v>859</v>
      </c>
      <c r="J9" t="s">
        <v>1094</v>
      </c>
      <c r="L9" s="14" t="s">
        <v>859</v>
      </c>
      <c r="M9" t="s">
        <v>1094</v>
      </c>
      <c r="O9" s="14" t="s">
        <v>859</v>
      </c>
      <c r="P9" t="s">
        <v>1094</v>
      </c>
      <c r="R9" s="14" t="s">
        <v>859</v>
      </c>
      <c r="S9" t="s">
        <v>1094</v>
      </c>
      <c r="U9" s="14" t="s">
        <v>859</v>
      </c>
      <c r="V9" t="s">
        <v>1094</v>
      </c>
      <c r="X9" s="14" t="s">
        <v>859</v>
      </c>
      <c r="Y9" t="s">
        <v>1094</v>
      </c>
      <c r="AA9" s="14" t="s">
        <v>859</v>
      </c>
      <c r="AB9" t="s">
        <v>1094</v>
      </c>
      <c r="AC9" t="str">
        <f t="shared" si="2"/>
        <v xml:space="preserve">INSERT INTO SC_SystemeProduits(RefDimension,NomSysteme,typePresta,ligne,Quantite,formule,cte1,DateModif) values (2,'ALIM_GRAV_BAC','MOA',2,null,'2*CTE1','GRAVBAC_COUDES30DN100',now());
</v>
      </c>
      <c r="AF9" t="str">
        <f t="shared" si="3"/>
        <v xml:space="preserve">INSERT INTO SC_SystemeProduits(RefDimension,NomSysteme,typePresta,ligne,Quantite,formule,cte1,DateModif) values (4,'ALIM_GRAV_BAC','MOA',2,null,'2*CTE1','GRAVBAC_COUDES30DN100',now());
</v>
      </c>
      <c r="AI9" t="str">
        <f t="shared" si="4"/>
        <v xml:space="preserve">INSERT INTO SC_SystemeProduits(RefDimension,NomSysteme,typePresta,ligne,Quantite,formule,cte1,DateModif) values (5,'ALIM_GRAV_BAC','MOA',2,null,'2*CTE1','GRAVBAC_COUDES30DN100',now());
</v>
      </c>
      <c r="AL9" t="str">
        <f t="shared" si="5"/>
        <v xml:space="preserve">INSERT INTO SC_SystemeProduits(RefDimension,NomSysteme,typePresta,ligne,Quantite,formule,cte1,DateModif) values (9,'ALIM_GRAV_BAC','MOA',2,null,'2*CTE1','GRAVBAC_COUDES30DN100',now());
</v>
      </c>
      <c r="AO9" t="str">
        <f t="shared" si="6"/>
        <v xml:space="preserve">INSERT INTO SC_SystemeProduits(RefDimension,NomSysteme,typePresta,ligne,Quantite,formule,cte1,DateModif) values (10,'ALIM_GRAV_BAC','MOA',2,null,'2*CTE1','GRAVBAC_COUDES30DN100',now());
</v>
      </c>
      <c r="AR9" t="str">
        <f t="shared" si="7"/>
        <v xml:space="preserve">INSERT INTO SC_SystemeProduits(RefDimension,NomSysteme,typePresta,ligne,Quantite,formule,cte1,DateModif) values (11,'ALIM_GRAV_BAC','MOA',2,null,'2*CTE1','GRAVBAC_COUDES30DN100',now());
</v>
      </c>
      <c r="AU9" t="str">
        <f t="shared" si="8"/>
        <v xml:space="preserve">INSERT INTO SC_SystemeProduits(RefDimension,NomSysteme,typePresta,ligne,Quantite,formule,cte1,DateModif) values (17,'ALIM_GRAV_BAC','MOA',2,null,'2*CTE1','GRAVBAC_COUDES30DN100',now());
</v>
      </c>
      <c r="AX9" t="str">
        <f t="shared" si="9"/>
        <v xml:space="preserve">INSERT INTO SC_SystemeProduits(RefDimension,NomSysteme,typePresta,ligne,Quantite,formule,cte1,DateModif) values (18,'ALIM_GRAV_BAC','MOA',2,null,'2*CTE1','GRAVBAC_COUDES30DN100',now());
</v>
      </c>
    </row>
    <row r="10" spans="1:52" ht="14.25" customHeight="1" x14ac:dyDescent="0.3">
      <c r="A10" s="12">
        <f>VLOOKUP($C10,[1]ATELIER!$A$2:$K$291,11,0)</f>
        <v>6</v>
      </c>
      <c r="B10" t="s">
        <v>331</v>
      </c>
      <c r="C10" s="23" t="s">
        <v>17</v>
      </c>
      <c r="D10" s="27" t="str">
        <f>IF($C10="","",VLOOKUP($C10,[2]ATELIER!$A$2:$E$109,3,0))</f>
        <v>pc</v>
      </c>
      <c r="F10" s="14" t="s">
        <v>882</v>
      </c>
      <c r="G10" s="14" t="s">
        <v>1096</v>
      </c>
      <c r="I10" s="14" t="s">
        <v>882</v>
      </c>
      <c r="J10" s="14" t="s">
        <v>1096</v>
      </c>
      <c r="L10" s="14" t="s">
        <v>882</v>
      </c>
      <c r="M10" s="14" t="s">
        <v>1096</v>
      </c>
      <c r="O10" s="14" t="s">
        <v>882</v>
      </c>
      <c r="P10" s="14" t="s">
        <v>1096</v>
      </c>
      <c r="R10" s="14" t="s">
        <v>882</v>
      </c>
      <c r="S10" s="14" t="s">
        <v>1096</v>
      </c>
      <c r="U10" s="14" t="s">
        <v>882</v>
      </c>
      <c r="V10" s="14" t="s">
        <v>1096</v>
      </c>
      <c r="X10" s="14" t="s">
        <v>882</v>
      </c>
      <c r="Y10" s="14" t="s">
        <v>1096</v>
      </c>
      <c r="AA10" s="14" t="s">
        <v>882</v>
      </c>
      <c r="AB10" s="14" t="s">
        <v>1096</v>
      </c>
      <c r="AC10" t="str">
        <f t="shared" si="2"/>
        <v xml:space="preserve">INSERT INTO SC_SystemeProduits(RefDimension,NomSysteme,typePresta,ligne,Quantite,formule,cte1,DateModif) values (2,'ALIM_GRAV_BAC','MOA',6,null,'1*CTE1','GRAVBAC_NBBACS',now());
</v>
      </c>
      <c r="AF10" t="str">
        <f t="shared" si="3"/>
        <v xml:space="preserve">INSERT INTO SC_SystemeProduits(RefDimension,NomSysteme,typePresta,ligne,Quantite,formule,cte1,DateModif) values (4,'ALIM_GRAV_BAC','MOA',6,null,'1*CTE1','GRAVBAC_NBBACS',now());
</v>
      </c>
      <c r="AI10" t="str">
        <f t="shared" si="4"/>
        <v xml:space="preserve">INSERT INTO SC_SystemeProduits(RefDimension,NomSysteme,typePresta,ligne,Quantite,formule,cte1,DateModif) values (5,'ALIM_GRAV_BAC','MOA',6,null,'1*CTE1','GRAVBAC_NBBACS',now());
</v>
      </c>
      <c r="AL10" t="str">
        <f t="shared" si="5"/>
        <v xml:space="preserve">INSERT INTO SC_SystemeProduits(RefDimension,NomSysteme,typePresta,ligne,Quantite,formule,cte1,DateModif) values (9,'ALIM_GRAV_BAC','MOA',6,null,'1*CTE1','GRAVBAC_NBBACS',now());
</v>
      </c>
      <c r="AO10" t="str">
        <f t="shared" si="6"/>
        <v xml:space="preserve">INSERT INTO SC_SystemeProduits(RefDimension,NomSysteme,typePresta,ligne,Quantite,formule,cte1,DateModif) values (10,'ALIM_GRAV_BAC','MOA',6,null,'1*CTE1','GRAVBAC_NBBACS',now());
</v>
      </c>
      <c r="AR10" t="str">
        <f t="shared" si="7"/>
        <v xml:space="preserve">INSERT INTO SC_SystemeProduits(RefDimension,NomSysteme,typePresta,ligne,Quantite,formule,cte1,DateModif) values (11,'ALIM_GRAV_BAC','MOA',6,null,'1*CTE1','GRAVBAC_NBBACS',now());
</v>
      </c>
      <c r="AU10" t="str">
        <f t="shared" si="8"/>
        <v xml:space="preserve">INSERT INTO SC_SystemeProduits(RefDimension,NomSysteme,typePresta,ligne,Quantite,formule,cte1,DateModif) values (17,'ALIM_GRAV_BAC','MOA',6,null,'1*CTE1','GRAVBAC_NBBACS',now());
</v>
      </c>
      <c r="AX10" t="str">
        <f t="shared" si="9"/>
        <v xml:space="preserve">INSERT INTO SC_SystemeProduits(RefDimension,NomSysteme,typePresta,ligne,Quantite,formule,cte1,DateModif) values (18,'ALIM_GRAV_BAC','MOA',6,null,'1*CTE1','GRAVBAC_NBBACS',now());
</v>
      </c>
    </row>
    <row r="11" spans="1:52" ht="14.25" customHeight="1" x14ac:dyDescent="0.3">
      <c r="A11" s="12">
        <f>VLOOKUP($C11,[1]ATELIER!$A$2:$K$291,11,0)</f>
        <v>28</v>
      </c>
      <c r="B11" t="s">
        <v>331</v>
      </c>
      <c r="C11" s="23" t="s">
        <v>65</v>
      </c>
      <c r="D11" s="27" t="str">
        <f>IF($C11="","",VLOOKUP($C11,[2]ATELIER!$A$2:$E$109,3,0))</f>
        <v>pc</v>
      </c>
      <c r="F11" s="14" t="s">
        <v>882</v>
      </c>
      <c r="G11" t="s">
        <v>1094</v>
      </c>
      <c r="I11" s="14" t="s">
        <v>882</v>
      </c>
      <c r="J11" t="s">
        <v>1094</v>
      </c>
      <c r="L11" s="14" t="s">
        <v>882</v>
      </c>
      <c r="M11" t="s">
        <v>1094</v>
      </c>
      <c r="O11" s="14" t="s">
        <v>882</v>
      </c>
      <c r="P11" t="s">
        <v>1094</v>
      </c>
      <c r="R11" s="14" t="s">
        <v>882</v>
      </c>
      <c r="S11" t="s">
        <v>1094</v>
      </c>
      <c r="U11" s="14" t="s">
        <v>882</v>
      </c>
      <c r="V11" t="s">
        <v>1094</v>
      </c>
      <c r="X11" s="14" t="s">
        <v>882</v>
      </c>
      <c r="Y11" t="s">
        <v>1094</v>
      </c>
      <c r="AA11" s="14" t="s">
        <v>882</v>
      </c>
      <c r="AB11" t="s">
        <v>1094</v>
      </c>
      <c r="AC11" t="str">
        <f t="shared" si="2"/>
        <v xml:space="preserve">INSERT INTO SC_SystemeProduits(RefDimension,NomSysteme,typePresta,ligne,Quantite,formule,cte1,DateModif) values (2,'ALIM_GRAV_BAC','MOA',28,null,'1*CTE1','GRAVBAC_COUDES30DN100',now());
</v>
      </c>
      <c r="AF11" t="str">
        <f t="shared" si="3"/>
        <v xml:space="preserve">INSERT INTO SC_SystemeProduits(RefDimension,NomSysteme,typePresta,ligne,Quantite,formule,cte1,DateModif) values (4,'ALIM_GRAV_BAC','MOA',28,null,'1*CTE1','GRAVBAC_COUDES30DN100',now());
</v>
      </c>
      <c r="AI11" t="str">
        <f t="shared" si="4"/>
        <v xml:space="preserve">INSERT INTO SC_SystemeProduits(RefDimension,NomSysteme,typePresta,ligne,Quantite,formule,cte1,DateModif) values (5,'ALIM_GRAV_BAC','MOA',28,null,'1*CTE1','GRAVBAC_COUDES30DN100',now());
</v>
      </c>
      <c r="AL11" t="str">
        <f t="shared" si="5"/>
        <v xml:space="preserve">INSERT INTO SC_SystemeProduits(RefDimension,NomSysteme,typePresta,ligne,Quantite,formule,cte1,DateModif) values (9,'ALIM_GRAV_BAC','MOA',28,null,'1*CTE1','GRAVBAC_COUDES30DN100',now());
</v>
      </c>
      <c r="AO11" t="str">
        <f t="shared" si="6"/>
        <v xml:space="preserve">INSERT INTO SC_SystemeProduits(RefDimension,NomSysteme,typePresta,ligne,Quantite,formule,cte1,DateModif) values (10,'ALIM_GRAV_BAC','MOA',28,null,'1*CTE1','GRAVBAC_COUDES30DN100',now());
</v>
      </c>
      <c r="AR11" t="str">
        <f t="shared" si="7"/>
        <v xml:space="preserve">INSERT INTO SC_SystemeProduits(RefDimension,NomSysteme,typePresta,ligne,Quantite,formule,cte1,DateModif) values (11,'ALIM_GRAV_BAC','MOA',28,null,'1*CTE1','GRAVBAC_COUDES30DN100',now());
</v>
      </c>
      <c r="AU11" t="str">
        <f t="shared" si="8"/>
        <v xml:space="preserve">INSERT INTO SC_SystemeProduits(RefDimension,NomSysteme,typePresta,ligne,Quantite,formule,cte1,DateModif) values (17,'ALIM_GRAV_BAC','MOA',28,null,'1*CTE1','GRAVBAC_COUDES30DN100',now());
</v>
      </c>
      <c r="AX11" t="str">
        <f t="shared" si="9"/>
        <v xml:space="preserve">INSERT INTO SC_SystemeProduits(RefDimension,NomSysteme,typePresta,ligne,Quantite,formule,cte1,DateModif) values (18,'ALIM_GRAV_BAC','MOA',28,null,'1*CTE1','GRAVBAC_COUDES30DN100',now());
</v>
      </c>
    </row>
    <row r="12" spans="1:52" ht="14.25" customHeight="1" x14ac:dyDescent="0.3">
      <c r="C12" s="36"/>
      <c r="D12" s="37"/>
      <c r="E12" s="21"/>
      <c r="F12" s="22"/>
      <c r="G12" s="22"/>
      <c r="H12" s="21"/>
      <c r="I12" s="22"/>
      <c r="J12" s="22"/>
      <c r="K12" s="21"/>
      <c r="L12" s="22"/>
      <c r="M12" s="22"/>
      <c r="N12" s="21"/>
      <c r="O12" s="22"/>
      <c r="P12" s="22"/>
      <c r="Q12" s="21"/>
      <c r="R12" s="22"/>
      <c r="S12" s="22"/>
      <c r="T12" s="21"/>
      <c r="U12" s="22"/>
      <c r="V12" s="22"/>
      <c r="W12" s="21"/>
      <c r="X12" s="22"/>
      <c r="Y12" s="22"/>
      <c r="Z12" s="21"/>
      <c r="AA12" s="22"/>
      <c r="AB12" s="22"/>
      <c r="AC12" t="str">
        <f t="shared" si="2"/>
        <v/>
      </c>
      <c r="AF12" t="str">
        <f t="shared" si="3"/>
        <v/>
      </c>
      <c r="AI12" t="str">
        <f t="shared" si="4"/>
        <v/>
      </c>
      <c r="AL12" t="str">
        <f t="shared" si="5"/>
        <v/>
      </c>
      <c r="AO12" t="str">
        <f t="shared" si="6"/>
        <v/>
      </c>
      <c r="AR12" t="str">
        <f t="shared" si="7"/>
        <v/>
      </c>
      <c r="AU12" t="str">
        <f t="shared" si="8"/>
        <v/>
      </c>
      <c r="AX12" t="str">
        <f t="shared" si="9"/>
        <v/>
      </c>
    </row>
    <row r="13" spans="1:52" ht="14.25" customHeight="1" x14ac:dyDescent="0.3">
      <c r="A13" s="12">
        <f>VLOOKUP($C13,[1]CHANTIER!$A$2:$K$291,11,0)</f>
        <v>10</v>
      </c>
      <c r="B13" t="s">
        <v>332</v>
      </c>
      <c r="C13" s="38" t="s">
        <v>100</v>
      </c>
      <c r="D13" s="27" t="str">
        <f>IF(C13="","",VLOOKUP($C13,[2]CHANTIER!$A$2:$C$83,3,0))</f>
        <v>pc</v>
      </c>
      <c r="E13" s="21">
        <f>IF(G2&lt;12,2,4)</f>
        <v>2</v>
      </c>
      <c r="F13" s="22" t="s">
        <v>882</v>
      </c>
      <c r="G13" s="22" t="s">
        <v>1095</v>
      </c>
      <c r="H13" s="21">
        <f>IF(J2&lt;12,2,4)</f>
        <v>2</v>
      </c>
      <c r="I13" s="22" t="s">
        <v>882</v>
      </c>
      <c r="J13" s="22" t="s">
        <v>1095</v>
      </c>
      <c r="K13" s="21">
        <f>IF(M2&lt;12,2,4)</f>
        <v>2</v>
      </c>
      <c r="L13" s="22" t="s">
        <v>882</v>
      </c>
      <c r="M13" s="22" t="s">
        <v>1095</v>
      </c>
      <c r="N13" s="21">
        <f>IF(P2&lt;12,2,4)</f>
        <v>2</v>
      </c>
      <c r="O13" s="22" t="s">
        <v>882</v>
      </c>
      <c r="P13" s="22" t="s">
        <v>1095</v>
      </c>
      <c r="Q13" s="21">
        <f>IF(S2&lt;12,2,4)</f>
        <v>2</v>
      </c>
      <c r="R13" s="22" t="s">
        <v>882</v>
      </c>
      <c r="S13" s="22" t="s">
        <v>1095</v>
      </c>
      <c r="T13" s="21">
        <f>IF(V2&lt;12,2,4)</f>
        <v>2</v>
      </c>
      <c r="U13" s="22" t="s">
        <v>882</v>
      </c>
      <c r="V13" s="22" t="s">
        <v>1095</v>
      </c>
      <c r="W13" s="21">
        <f>IF(Y2&lt;12,2,4)</f>
        <v>2</v>
      </c>
      <c r="X13" s="22" t="s">
        <v>882</v>
      </c>
      <c r="Y13" s="22" t="s">
        <v>1095</v>
      </c>
      <c r="Z13" s="21">
        <f>IF(AB2&lt;12,2,4)</f>
        <v>2</v>
      </c>
      <c r="AA13" s="22" t="s">
        <v>882</v>
      </c>
      <c r="AB13" s="22" t="s">
        <v>1095</v>
      </c>
      <c r="AC13" t="str">
        <f t="shared" si="2"/>
        <v xml:space="preserve">INSERT INTO SC_SystemeProduits(RefDimension,NomSysteme,typePresta,ligne,Quantite,formule,cte1,DateModif) values (2,'ALIM_GRAV_BAC','MOC',10,null,'1*CTE1','GRAVBAC_REPARTITEURS',now());
</v>
      </c>
      <c r="AF13" t="str">
        <f t="shared" si="3"/>
        <v xml:space="preserve">INSERT INTO SC_SystemeProduits(RefDimension,NomSysteme,typePresta,ligne,Quantite,formule,cte1,DateModif) values (4,'ALIM_GRAV_BAC','MOC',10,null,'1*CTE1','GRAVBAC_REPARTITEURS',now());
</v>
      </c>
      <c r="AI13" t="str">
        <f t="shared" si="4"/>
        <v xml:space="preserve">INSERT INTO SC_SystemeProduits(RefDimension,NomSysteme,typePresta,ligne,Quantite,formule,cte1,DateModif) values (5,'ALIM_GRAV_BAC','MOC',10,null,'1*CTE1','GRAVBAC_REPARTITEURS',now());
</v>
      </c>
      <c r="AL13" t="str">
        <f t="shared" si="5"/>
        <v xml:space="preserve">INSERT INTO SC_SystemeProduits(RefDimension,NomSysteme,typePresta,ligne,Quantite,formule,cte1,DateModif) values (9,'ALIM_GRAV_BAC','MOC',10,null,'1*CTE1','GRAVBAC_REPARTITEURS',now());
</v>
      </c>
      <c r="AO13" t="str">
        <f t="shared" si="6"/>
        <v xml:space="preserve">INSERT INTO SC_SystemeProduits(RefDimension,NomSysteme,typePresta,ligne,Quantite,formule,cte1,DateModif) values (10,'ALIM_GRAV_BAC','MOC',10,null,'1*CTE1','GRAVBAC_REPARTITEURS',now());
</v>
      </c>
      <c r="AR13" t="str">
        <f t="shared" si="7"/>
        <v xml:space="preserve">INSERT INTO SC_SystemeProduits(RefDimension,NomSysteme,typePresta,ligne,Quantite,formule,cte1,DateModif) values (11,'ALIM_GRAV_BAC','MOC',10,null,'1*CTE1','GRAVBAC_REPARTITEURS',now());
</v>
      </c>
      <c r="AU13" t="str">
        <f t="shared" si="8"/>
        <v xml:space="preserve">INSERT INTO SC_SystemeProduits(RefDimension,NomSysteme,typePresta,ligne,Quantite,formule,cte1,DateModif) values (17,'ALIM_GRAV_BAC','MOC',10,null,'1*CTE1','GRAVBAC_REPARTITEURS',now());
</v>
      </c>
      <c r="AX13" t="str">
        <f t="shared" si="9"/>
        <v xml:space="preserve">INSERT INTO SC_SystemeProduits(RefDimension,NomSysteme,typePresta,ligne,Quantite,formule,cte1,DateModif) values (18,'ALIM_GRAV_BAC','MOC',10,null,'1*CTE1','GRAVBAC_REPARTITEURS',now());
</v>
      </c>
    </row>
    <row r="14" spans="1:52" x14ac:dyDescent="0.3">
      <c r="AC14" t="str">
        <f t="shared" si="2"/>
        <v/>
      </c>
      <c r="AF14" t="str">
        <f t="shared" si="3"/>
        <v/>
      </c>
      <c r="AI14" t="str">
        <f t="shared" si="4"/>
        <v/>
      </c>
      <c r="AL14" t="str">
        <f t="shared" si="5"/>
        <v/>
      </c>
      <c r="AO14" t="str">
        <f t="shared" si="6"/>
        <v/>
      </c>
      <c r="AR14" t="str">
        <f t="shared" si="7"/>
        <v/>
      </c>
      <c r="AU14" t="str">
        <f t="shared" si="8"/>
        <v/>
      </c>
      <c r="AX14" t="str">
        <f t="shared" si="9"/>
        <v/>
      </c>
    </row>
    <row r="15" spans="1:52" x14ac:dyDescent="0.3">
      <c r="A15" s="12">
        <f>VLOOKUP($C15,[1]MINIPELLE!$A$2:$K$291,11,0)</f>
        <v>19</v>
      </c>
      <c r="B15" t="s">
        <v>333</v>
      </c>
      <c r="C15" s="38" t="s">
        <v>137</v>
      </c>
      <c r="F15" s="22" t="s">
        <v>882</v>
      </c>
      <c r="G15" s="14" t="s">
        <v>1093</v>
      </c>
      <c r="I15" s="22" t="s">
        <v>882</v>
      </c>
      <c r="J15" s="14" t="s">
        <v>1093</v>
      </c>
      <c r="L15" s="22" t="s">
        <v>882</v>
      </c>
      <c r="M15" s="14" t="s">
        <v>1093</v>
      </c>
      <c r="O15" s="22" t="s">
        <v>882</v>
      </c>
      <c r="P15" s="14" t="s">
        <v>1093</v>
      </c>
      <c r="R15" s="22" t="s">
        <v>882</v>
      </c>
      <c r="S15" s="14" t="s">
        <v>1093</v>
      </c>
      <c r="U15" s="22" t="s">
        <v>882</v>
      </c>
      <c r="V15" s="14" t="s">
        <v>1093</v>
      </c>
      <c r="X15" s="22" t="s">
        <v>882</v>
      </c>
      <c r="Y15" s="14" t="s">
        <v>1093</v>
      </c>
      <c r="AA15" s="22" t="s">
        <v>882</v>
      </c>
      <c r="AB15" s="14" t="s">
        <v>1093</v>
      </c>
      <c r="AC15" t="str">
        <f t="shared" si="2"/>
        <v xml:space="preserve">INSERT INTO SC_SystemeProduits(RefDimension,NomSysteme,typePresta,ligne,Quantite,formule,cte1,DateModif) values (2,'ALIM_GRAV_BAC','MP',19,null,'1*CTE1','GRAVBAC_PVCDN100',now());
</v>
      </c>
      <c r="AF15" t="str">
        <f t="shared" si="3"/>
        <v xml:space="preserve">INSERT INTO SC_SystemeProduits(RefDimension,NomSysteme,typePresta,ligne,Quantite,formule,cte1,DateModif) values (4,'ALIM_GRAV_BAC','MP',19,null,'1*CTE1','GRAVBAC_PVCDN100',now());
</v>
      </c>
      <c r="AI15" t="str">
        <f t="shared" si="4"/>
        <v xml:space="preserve">INSERT INTO SC_SystemeProduits(RefDimension,NomSysteme,typePresta,ligne,Quantite,formule,cte1,DateModif) values (5,'ALIM_GRAV_BAC','MP',19,null,'1*CTE1','GRAVBAC_PVCDN100',now());
</v>
      </c>
      <c r="AL15" t="str">
        <f t="shared" si="5"/>
        <v xml:space="preserve">INSERT INTO SC_SystemeProduits(RefDimension,NomSysteme,typePresta,ligne,Quantite,formule,cte1,DateModif) values (9,'ALIM_GRAV_BAC','MP',19,null,'1*CTE1','GRAVBAC_PVCDN100',now());
</v>
      </c>
      <c r="AO15" t="str">
        <f t="shared" si="6"/>
        <v xml:space="preserve">INSERT INTO SC_SystemeProduits(RefDimension,NomSysteme,typePresta,ligne,Quantite,formule,cte1,DateModif) values (10,'ALIM_GRAV_BAC','MP',19,null,'1*CTE1','GRAVBAC_PVCDN100',now());
</v>
      </c>
      <c r="AR15" t="str">
        <f t="shared" si="7"/>
        <v xml:space="preserve">INSERT INTO SC_SystemeProduits(RefDimension,NomSysteme,typePresta,ligne,Quantite,formule,cte1,DateModif) values (11,'ALIM_GRAV_BAC','MP',19,null,'1*CTE1','GRAVBAC_PVCDN100',now());
</v>
      </c>
      <c r="AU15" t="str">
        <f t="shared" si="8"/>
        <v xml:space="preserve">INSERT INTO SC_SystemeProduits(RefDimension,NomSysteme,typePresta,ligne,Quantite,formule,cte1,DateModif) values (17,'ALIM_GRAV_BAC','MP',19,null,'1*CTE1','GRAVBAC_PVCDN100',now());
</v>
      </c>
      <c r="AX15" t="str">
        <f t="shared" si="9"/>
        <v xml:space="preserve">INSERT INTO SC_SystemeProduits(RefDimension,NomSysteme,typePresta,ligne,Quantite,formule,cte1,DateModif) values (18,'ALIM_GRAV_BAC','MP',19,null,'1*CTE1','GRAVBAC_PVCDN100',now());
</v>
      </c>
    </row>
    <row r="39" spans="5:28" x14ac:dyDescent="0.3">
      <c r="E39" s="21"/>
      <c r="F39" s="22"/>
      <c r="G39" s="22"/>
      <c r="H39" s="21"/>
      <c r="I39" s="22"/>
      <c r="J39" s="22"/>
      <c r="K39" s="21"/>
      <c r="L39" s="22"/>
      <c r="M39" s="22"/>
      <c r="N39" s="21"/>
      <c r="O39" s="22"/>
      <c r="P39" s="22"/>
      <c r="Q39" s="21"/>
      <c r="R39" s="22"/>
      <c r="S39" s="22"/>
      <c r="T39" s="21"/>
      <c r="U39" s="22"/>
      <c r="V39" s="22"/>
      <c r="W39" s="21"/>
      <c r="X39" s="22"/>
      <c r="Y39" s="22"/>
      <c r="Z39" s="21"/>
      <c r="AA39" s="22"/>
      <c r="AB39" s="22"/>
    </row>
  </sheetData>
  <dataValidations count="5">
    <dataValidation type="list" allowBlank="1" showInputMessage="1" showErrorMessage="1" promptTitle="Main d'oeuvre ATELIER" prompt="choisir la prestation" sqref="C9:C11" xr:uid="{00000000-0002-0000-1800-000000000000}">
      <formula1>INDIRECT(B9)</formula1>
    </dataValidation>
    <dataValidation type="list" allowBlank="1" showInputMessage="1" showErrorMessage="1" promptTitle="MATIERES" prompt="choisir le produit" sqref="C4:C5" xr:uid="{00000000-0002-0000-1800-000001000000}">
      <formula1>INDIRECT(B4)</formula1>
    </dataValidation>
    <dataValidation type="list" allowBlank="1" showInputMessage="1" promptTitle="Main d'oeuvre CHANTIER" prompt="choisir la prestation" sqref="C13" xr:uid="{00000000-0002-0000-1800-000002000000}">
      <formula1>INDIRECT(B13)</formula1>
    </dataValidation>
    <dataValidation type="list" allowBlank="1" showInputMessage="1" showErrorMessage="1" promptTitle="MATIERES" prompt="choisir le produit" sqref="C6:C7" xr:uid="{00000000-0002-0000-1800-000003000000}">
      <formula1>INDIRECT(B7)</formula1>
    </dataValidation>
    <dataValidation type="list" allowBlank="1" showInputMessage="1" promptTitle="MINIPELLE" prompt="choisir la prestation" sqref="C15" xr:uid="{00000000-0002-0000-1800-000004000000}">
      <formula1>INDIRECT(B15)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Z40"/>
  <sheetViews>
    <sheetView workbookViewId="0">
      <selection activeCell="AC4" sqref="AC4:AX14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7" width="5.66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1119</v>
      </c>
      <c r="D1" t="s">
        <v>330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334</v>
      </c>
      <c r="D2" t="s">
        <v>276</v>
      </c>
      <c r="E2">
        <v>3</v>
      </c>
      <c r="H2">
        <v>5</v>
      </c>
      <c r="K2">
        <v>6</v>
      </c>
      <c r="N2">
        <v>10</v>
      </c>
      <c r="Q2" t="s">
        <v>320</v>
      </c>
      <c r="T2" t="s">
        <v>321</v>
      </c>
      <c r="W2" t="s">
        <v>326</v>
      </c>
      <c r="Z2" t="s">
        <v>327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320</v>
      </c>
      <c r="AP2" s="14"/>
      <c r="AQ2" s="14"/>
      <c r="AR2" t="s">
        <v>321</v>
      </c>
      <c r="AS2" s="14"/>
      <c r="AT2" s="14"/>
      <c r="AU2" t="s">
        <v>326</v>
      </c>
      <c r="AV2" s="14"/>
      <c r="AW2" s="14"/>
      <c r="AX2" t="s">
        <v>327</v>
      </c>
      <c r="AY2" s="14"/>
      <c r="AZ2" s="14"/>
    </row>
    <row r="3" spans="1:5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D3" s="14"/>
      <c r="AE3" s="14"/>
      <c r="AF3" t="s">
        <v>278</v>
      </c>
      <c r="AG3" s="14"/>
      <c r="AH3" s="14"/>
      <c r="AI3" t="s">
        <v>278</v>
      </c>
      <c r="AJ3" s="14"/>
      <c r="AK3" s="14"/>
      <c r="AL3" t="s">
        <v>278</v>
      </c>
      <c r="AM3" s="14"/>
      <c r="AN3" s="14"/>
      <c r="AO3" t="s">
        <v>278</v>
      </c>
      <c r="AP3" s="14"/>
      <c r="AQ3" s="14"/>
      <c r="AR3" t="s">
        <v>278</v>
      </c>
      <c r="AS3" s="14"/>
      <c r="AT3" s="14"/>
      <c r="AU3" t="s">
        <v>278</v>
      </c>
      <c r="AV3" s="14"/>
      <c r="AW3" s="14"/>
      <c r="AX3" t="s">
        <v>278</v>
      </c>
      <c r="AY3" s="14"/>
      <c r="AZ3" s="14"/>
    </row>
    <row r="4" spans="1:52" ht="14.25" customHeight="1" x14ac:dyDescent="0.3">
      <c r="A4" s="12">
        <f>VLOOKUP($C4,[1]MATIERES!$A$2:$K$379,11,0)</f>
        <v>324</v>
      </c>
      <c r="B4" t="s">
        <v>328</v>
      </c>
      <c r="C4" s="23" t="s">
        <v>728</v>
      </c>
      <c r="D4" s="27" t="str">
        <f>IF($C4="","",VLOOKUP($C4,[2]MATIERES!$A$2:$F$413,5,0))</f>
        <v>pc</v>
      </c>
      <c r="E4">
        <f>'[2]Outils de calculs'!E57/2</f>
        <v>1</v>
      </c>
      <c r="F4" s="14" t="s">
        <v>891</v>
      </c>
      <c r="G4" s="14" t="s">
        <v>1085</v>
      </c>
      <c r="H4">
        <f>'[2]Outils de calculs'!G57/2</f>
        <v>1</v>
      </c>
      <c r="I4" s="14" t="s">
        <v>891</v>
      </c>
      <c r="J4" s="14" t="s">
        <v>1085</v>
      </c>
      <c r="K4">
        <f>'[2]Outils de calculs'!I57/2</f>
        <v>1</v>
      </c>
      <c r="L4" s="14" t="s">
        <v>891</v>
      </c>
      <c r="M4" s="14" t="s">
        <v>1085</v>
      </c>
      <c r="N4">
        <f>'[2]Outils de calculs'!K57/2</f>
        <v>2</v>
      </c>
      <c r="O4" s="14" t="s">
        <v>891</v>
      </c>
      <c r="P4" s="14" t="s">
        <v>1085</v>
      </c>
      <c r="Q4">
        <f>'[2]Outils de calculs'!M57/2</f>
        <v>2</v>
      </c>
      <c r="R4" s="14" t="s">
        <v>891</v>
      </c>
      <c r="S4" s="14" t="s">
        <v>1085</v>
      </c>
      <c r="U4" s="14" t="s">
        <v>891</v>
      </c>
      <c r="V4" s="14" t="s">
        <v>1085</v>
      </c>
      <c r="W4">
        <f>'[2]Outils de calculs'!O57/2</f>
        <v>4</v>
      </c>
      <c r="X4" s="14" t="s">
        <v>891</v>
      </c>
      <c r="Y4" s="14" t="s">
        <v>1085</v>
      </c>
      <c r="Z4">
        <f>'[2]Outils de calculs'!R57/2</f>
        <v>0</v>
      </c>
      <c r="AA4" s="14" t="s">
        <v>891</v>
      </c>
      <c r="AB4" s="14" t="s">
        <v>1085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(2,'ALIM_REL_DN50_BAC','MATIERE',324,null,'0.5*CTE1','RELBAC_REPARTITEURS',now());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(4,'ALIM_REL_DN50_BAC','MATIERE',324,null,'0.5*CTE1','RELBAC_REPARTITEURS',now());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(5,'ALIM_REL_DN50_BAC','MATIERE',324,null,'0.5*CTE1','RELBAC_REPARTITEURS',now());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(9,'ALIM_REL_DN50_BAC','MATIERE',324,null,'0.5*CTE1','RELBAC_REPARTITEURS',now());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(10,'ALIM_REL_DN50_BAC','MATIERE',324,null,'0.5*CTE1','RELBAC_REPARTITEURS',now());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(11,'ALIM_REL_DN50_BAC','MATIERE',324,null,'0.5*CTE1','RELBAC_REPARTITEURS',now());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(17,'ALIM_REL_DN50_BAC','MATIERE',324,null,'0.5*CTE1','RELBAC_REPARTITEURS',now());
</v>
      </c>
      <c r="AX4" t="str">
        <f t="shared" ref="AF4:AX1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(18,'ALIM_REL_DN50_BAC','MATIERE',324,null,'0.5*CTE1','RELBAC_REPARTITEURS',now());
</v>
      </c>
    </row>
    <row r="5" spans="1:52" ht="14.25" customHeight="1" x14ac:dyDescent="0.3">
      <c r="A5" s="12">
        <f>VLOOKUP($C5,[1]MATIERES!$A$2:$K$379,11,0)</f>
        <v>138</v>
      </c>
      <c r="B5" t="s">
        <v>328</v>
      </c>
      <c r="C5" s="23" t="s">
        <v>482</v>
      </c>
      <c r="D5" s="27" t="str">
        <f>IF($C5="","",VLOOKUP($C5,[2]MATIERES!$A$2:$F$227,5,0))</f>
        <v>pc</v>
      </c>
      <c r="N5">
        <v>2</v>
      </c>
      <c r="Q5">
        <v>2</v>
      </c>
      <c r="T5">
        <v>2</v>
      </c>
      <c r="W5">
        <v>4</v>
      </c>
      <c r="Z5">
        <v>4</v>
      </c>
      <c r="AC5" t="str">
        <f t="shared" ref="AC5:AC14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1"/>
        <v/>
      </c>
      <c r="AI5" t="str">
        <f t="shared" si="1"/>
        <v/>
      </c>
      <c r="AL5" t="str">
        <f t="shared" si="1"/>
        <v xml:space="preserve">INSERT INTO SC_SystemeProduits(RefDimension,NomSysteme,typePresta,ligne,Quantite,formule,cte1,DateModif) values (9,'ALIM_REL_DN50_BAC','MATIERE',138,2,null,null,now());
</v>
      </c>
      <c r="AO5" t="str">
        <f t="shared" si="1"/>
        <v xml:space="preserve">INSERT INTO SC_SystemeProduits(RefDimension,NomSysteme,typePresta,ligne,Quantite,formule,cte1,DateModif) values (10,'ALIM_REL_DN50_BAC','MATIERE',138,2,null,null,now());
</v>
      </c>
      <c r="AR5" t="str">
        <f t="shared" si="1"/>
        <v xml:space="preserve">INSERT INTO SC_SystemeProduits(RefDimension,NomSysteme,typePresta,ligne,Quantite,formule,cte1,DateModif) values (11,'ALIM_REL_DN50_BAC','MATIERE',138,2,null,null,now());
</v>
      </c>
      <c r="AU5" t="str">
        <f t="shared" si="1"/>
        <v xml:space="preserve">INSERT INTO SC_SystemeProduits(RefDimension,NomSysteme,typePresta,ligne,Quantite,formule,cte1,DateModif) values (17,'ALIM_REL_DN50_BAC','MATIERE',138,4,null,null,now());
</v>
      </c>
      <c r="AX5" t="str">
        <f t="shared" si="1"/>
        <v xml:space="preserve">INSERT INTO SC_SystemeProduits(RefDimension,NomSysteme,typePresta,ligne,Quantite,formule,cte1,DateModif) values (18,'ALIM_REL_DN50_BAC','MATIERE',138,4,null,null,now());
</v>
      </c>
    </row>
    <row r="6" spans="1:52" ht="14.25" customHeight="1" x14ac:dyDescent="0.3">
      <c r="A6" s="12">
        <f>VLOOKUP($C6,[1]MATIERES!$A$2:$K$379,11,0)</f>
        <v>132</v>
      </c>
      <c r="B6" t="s">
        <v>328</v>
      </c>
      <c r="C6" s="23" t="s">
        <v>366</v>
      </c>
      <c r="D6" s="27" t="str">
        <f>IF($C6="","",VLOOKUP($C6,[2]MATIERES!$A$2:$F$227,5,0))</f>
        <v>pc</v>
      </c>
      <c r="E6">
        <f>'[2]Outils de calculs'!E55</f>
        <v>3</v>
      </c>
      <c r="F6" s="14" t="s">
        <v>882</v>
      </c>
      <c r="G6" s="14" t="s">
        <v>1083</v>
      </c>
      <c r="H6">
        <f>'[2]Outils de calculs'!G55</f>
        <v>4.5</v>
      </c>
      <c r="I6" s="14" t="s">
        <v>882</v>
      </c>
      <c r="J6" s="14" t="s">
        <v>1083</v>
      </c>
      <c r="K6">
        <f>'[2]Outils de calculs'!I55</f>
        <v>4.5</v>
      </c>
      <c r="L6" s="14" t="s">
        <v>882</v>
      </c>
      <c r="M6" s="14" t="s">
        <v>1083</v>
      </c>
      <c r="N6">
        <f>'[2]Outils de calculs'!K55</f>
        <v>10.5</v>
      </c>
      <c r="O6" s="14" t="s">
        <v>882</v>
      </c>
      <c r="P6" s="14" t="s">
        <v>1083</v>
      </c>
      <c r="Q6">
        <f>'[2]Outils de calculs'!M55</f>
        <v>10.5</v>
      </c>
      <c r="R6" s="14" t="s">
        <v>882</v>
      </c>
      <c r="S6" s="14" t="s">
        <v>1083</v>
      </c>
      <c r="U6" s="14" t="s">
        <v>882</v>
      </c>
      <c r="V6" s="14" t="s">
        <v>1083</v>
      </c>
      <c r="W6">
        <f>'[2]Outils de calculs'!O55</f>
        <v>26</v>
      </c>
      <c r="X6" s="14" t="s">
        <v>882</v>
      </c>
      <c r="Y6" s="14" t="s">
        <v>1083</v>
      </c>
      <c r="Z6">
        <f>'[2]Outils de calculs'!R55</f>
        <v>0</v>
      </c>
      <c r="AA6" s="14" t="s">
        <v>882</v>
      </c>
      <c r="AB6" s="14" t="s">
        <v>1083</v>
      </c>
      <c r="AC6" t="str">
        <f t="shared" si="2"/>
        <v xml:space="preserve">INSERT INTO SC_SystemeProduits(RefDimension,NomSysteme,typePresta,ligne,Quantite,formule,cte1,DateModif) values (2,'ALIM_REL_DN50_BAC','MATIERE',132,null,'1*CTE1','RELBAC_PVCDN50',now());
</v>
      </c>
      <c r="AF6" t="str">
        <f t="shared" si="1"/>
        <v xml:space="preserve">INSERT INTO SC_SystemeProduits(RefDimension,NomSysteme,typePresta,ligne,Quantite,formule,cte1,DateModif) values (4,'ALIM_REL_DN50_BAC','MATIERE',132,null,'1*CTE1','RELBAC_PVCDN50',now());
</v>
      </c>
      <c r="AI6" t="str">
        <f t="shared" si="1"/>
        <v xml:space="preserve">INSERT INTO SC_SystemeProduits(RefDimension,NomSysteme,typePresta,ligne,Quantite,formule,cte1,DateModif) values (5,'ALIM_REL_DN50_BAC','MATIERE',132,null,'1*CTE1','RELBAC_PVCDN50',now());
</v>
      </c>
      <c r="AL6" t="str">
        <f t="shared" si="1"/>
        <v xml:space="preserve">INSERT INTO SC_SystemeProduits(RefDimension,NomSysteme,typePresta,ligne,Quantite,formule,cte1,DateModif) values (9,'ALIM_REL_DN50_BAC','MATIERE',132,null,'1*CTE1','RELBAC_PVCDN50',now());
</v>
      </c>
      <c r="AO6" t="str">
        <f t="shared" si="1"/>
        <v xml:space="preserve">INSERT INTO SC_SystemeProduits(RefDimension,NomSysteme,typePresta,ligne,Quantite,formule,cte1,DateModif) values (10,'ALIM_REL_DN50_BAC','MATIERE',132,null,'1*CTE1','RELBAC_PVCDN50',now());
</v>
      </c>
      <c r="AR6" t="str">
        <f t="shared" si="1"/>
        <v xml:space="preserve">INSERT INTO SC_SystemeProduits(RefDimension,NomSysteme,typePresta,ligne,Quantite,formule,cte1,DateModif) values (11,'ALIM_REL_DN50_BAC','MATIERE',132,null,'1*CTE1','RELBAC_PVCDN50',now());
</v>
      </c>
      <c r="AU6" t="str">
        <f t="shared" si="1"/>
        <v xml:space="preserve">INSERT INTO SC_SystemeProduits(RefDimension,NomSysteme,typePresta,ligne,Quantite,formule,cte1,DateModif) values (17,'ALIM_REL_DN50_BAC','MATIERE',132,null,'1*CTE1','RELBAC_PVCDN50',now());
</v>
      </c>
      <c r="AX6" t="str">
        <f t="shared" si="1"/>
        <v xml:space="preserve">INSERT INTO SC_SystemeProduits(RefDimension,NomSysteme,typePresta,ligne,Quantite,formule,cte1,DateModif) values (18,'ALIM_REL_DN50_BAC','MATIERE',132,null,'1*CTE1','RELBAC_PVCDN50',now());
</v>
      </c>
    </row>
    <row r="7" spans="1:52" ht="14.25" customHeight="1" x14ac:dyDescent="0.3">
      <c r="A7" s="12">
        <f>VLOOKUP($C7,[1]MATIERES!$A$2:$K$379,11,0)</f>
        <v>136</v>
      </c>
      <c r="B7" t="s">
        <v>328</v>
      </c>
      <c r="C7" s="23" t="s">
        <v>480</v>
      </c>
      <c r="D7" s="27" t="str">
        <f>IF($C7="","",VLOOKUP($C7,[2]MATIERES!$A$2:$F$341,5,0))</f>
        <v>pc</v>
      </c>
      <c r="E7">
        <f>'[2]Outils de calculs'!E56</f>
        <v>2</v>
      </c>
      <c r="F7" s="14" t="s">
        <v>882</v>
      </c>
      <c r="G7" s="14" t="s">
        <v>1084</v>
      </c>
      <c r="H7">
        <f>'[2]Outils de calculs'!G56</f>
        <v>2</v>
      </c>
      <c r="I7" s="14" t="s">
        <v>882</v>
      </c>
      <c r="J7" s="14" t="s">
        <v>1084</v>
      </c>
      <c r="K7">
        <f>'[2]Outils de calculs'!I56</f>
        <v>2</v>
      </c>
      <c r="L7" s="14" t="s">
        <v>882</v>
      </c>
      <c r="M7" s="14" t="s">
        <v>1084</v>
      </c>
      <c r="N7">
        <f>'[2]Outils de calculs'!K56</f>
        <v>2</v>
      </c>
      <c r="O7" s="14" t="s">
        <v>882</v>
      </c>
      <c r="P7" s="14" t="s">
        <v>1084</v>
      </c>
      <c r="Q7">
        <f>'[2]Outils de calculs'!M56</f>
        <v>2</v>
      </c>
      <c r="R7" s="14" t="s">
        <v>882</v>
      </c>
      <c r="S7" s="14" t="s">
        <v>1084</v>
      </c>
      <c r="U7" s="14" t="s">
        <v>882</v>
      </c>
      <c r="V7" s="14" t="s">
        <v>1084</v>
      </c>
      <c r="W7">
        <f>'[2]Outils de calculs'!O56</f>
        <v>2</v>
      </c>
      <c r="X7" s="14" t="s">
        <v>882</v>
      </c>
      <c r="Y7" s="14" t="s">
        <v>1084</v>
      </c>
      <c r="Z7">
        <f>'[2]Outils de calculs'!R56</f>
        <v>0</v>
      </c>
      <c r="AA7" s="14" t="s">
        <v>882</v>
      </c>
      <c r="AB7" s="14" t="s">
        <v>1084</v>
      </c>
      <c r="AC7" t="str">
        <f t="shared" si="2"/>
        <v xml:space="preserve">INSERT INTO SC_SystemeProduits(RefDimension,NomSysteme,typePresta,ligne,Quantite,formule,cte1,DateModif) values (2,'ALIM_REL_DN50_BAC','MATIERE',136,null,'1*CTE1','RELBAC_COUDES90DN50',now());
</v>
      </c>
      <c r="AF7" t="str">
        <f t="shared" si="1"/>
        <v xml:space="preserve">INSERT INTO SC_SystemeProduits(RefDimension,NomSysteme,typePresta,ligne,Quantite,formule,cte1,DateModif) values (4,'ALIM_REL_DN50_BAC','MATIERE',136,null,'1*CTE1','RELBAC_COUDES90DN50',now());
</v>
      </c>
      <c r="AI7" t="str">
        <f t="shared" si="1"/>
        <v xml:space="preserve">INSERT INTO SC_SystemeProduits(RefDimension,NomSysteme,typePresta,ligne,Quantite,formule,cte1,DateModif) values (5,'ALIM_REL_DN50_BAC','MATIERE',136,null,'1*CTE1','RELBAC_COUDES90DN50',now());
</v>
      </c>
      <c r="AL7" t="str">
        <f t="shared" si="1"/>
        <v xml:space="preserve">INSERT INTO SC_SystemeProduits(RefDimension,NomSysteme,typePresta,ligne,Quantite,formule,cte1,DateModif) values (9,'ALIM_REL_DN50_BAC','MATIERE',136,null,'1*CTE1','RELBAC_COUDES90DN50',now());
</v>
      </c>
      <c r="AO7" t="str">
        <f t="shared" si="1"/>
        <v xml:space="preserve">INSERT INTO SC_SystemeProduits(RefDimension,NomSysteme,typePresta,ligne,Quantite,formule,cte1,DateModif) values (10,'ALIM_REL_DN50_BAC','MATIERE',136,null,'1*CTE1','RELBAC_COUDES90DN50',now());
</v>
      </c>
      <c r="AR7" t="str">
        <f t="shared" si="1"/>
        <v xml:space="preserve">INSERT INTO SC_SystemeProduits(RefDimension,NomSysteme,typePresta,ligne,Quantite,formule,cte1,DateModif) values (11,'ALIM_REL_DN50_BAC','MATIERE',136,null,'1*CTE1','RELBAC_COUDES90DN50',now());
</v>
      </c>
      <c r="AU7" t="str">
        <f t="shared" si="1"/>
        <v xml:space="preserve">INSERT INTO SC_SystemeProduits(RefDimension,NomSysteme,typePresta,ligne,Quantite,formule,cte1,DateModif) values (17,'ALIM_REL_DN50_BAC','MATIERE',136,null,'1*CTE1','RELBAC_COUDES90DN50',now());
</v>
      </c>
      <c r="AX7" t="str">
        <f t="shared" si="1"/>
        <v xml:space="preserve">INSERT INTO SC_SystemeProduits(RefDimension,NomSysteme,typePresta,ligne,Quantite,formule,cte1,DateModif) values (18,'ALIM_REL_DN50_BAC','MATIERE',136,null,'1*CTE1','RELBAC_COUDES90DN50',now());
</v>
      </c>
    </row>
    <row r="8" spans="1:52" ht="14.25" customHeight="1" x14ac:dyDescent="0.3">
      <c r="A8" s="12">
        <f>VLOOKUP($C8,[1]MATIERES!$A$2:$K$379,11,0)</f>
        <v>34</v>
      </c>
      <c r="B8" t="s">
        <v>328</v>
      </c>
      <c r="C8" s="23" t="s">
        <v>422</v>
      </c>
      <c r="D8" s="27" t="str">
        <f>IF($C8="","",VLOOKUP($C8,[2]MATIERES!$A$2:$F$341,5,0))</f>
        <v>pc</v>
      </c>
      <c r="E8">
        <f>IF([2]Simulation!L13="DN50",E7,0)</f>
        <v>0</v>
      </c>
      <c r="F8" s="14" t="s">
        <v>882</v>
      </c>
      <c r="G8" s="14" t="s">
        <v>1084</v>
      </c>
      <c r="H8">
        <f>IF([2]Simulation!P13="DN50",H7,0)</f>
        <v>0</v>
      </c>
      <c r="I8" s="14" t="s">
        <v>1098</v>
      </c>
      <c r="J8" s="14" t="s">
        <v>1084</v>
      </c>
      <c r="K8">
        <f>IF([2]Simulation!R13="DN50",K7,0)</f>
        <v>0</v>
      </c>
      <c r="L8" s="14" t="s">
        <v>1098</v>
      </c>
      <c r="M8" s="14" t="s">
        <v>1084</v>
      </c>
      <c r="N8">
        <f>IF([2]Simulation!Z13="DN50",N7,0)</f>
        <v>0</v>
      </c>
      <c r="O8" s="14" t="s">
        <v>1098</v>
      </c>
      <c r="P8" s="14" t="s">
        <v>1084</v>
      </c>
      <c r="Q8">
        <f>IF([2]Simulation!AB13="DN50",Q7,0)</f>
        <v>0</v>
      </c>
      <c r="R8" s="14" t="s">
        <v>1098</v>
      </c>
      <c r="S8" s="14" t="s">
        <v>1084</v>
      </c>
      <c r="U8" s="14" t="s">
        <v>1098</v>
      </c>
      <c r="V8" s="14" t="s">
        <v>1084</v>
      </c>
      <c r="W8">
        <f>IF([2]Simulation!AP13="DN50",W7,0)</f>
        <v>0</v>
      </c>
      <c r="X8" s="14" t="s">
        <v>1098</v>
      </c>
      <c r="Y8" s="14" t="s">
        <v>1084</v>
      </c>
      <c r="Z8">
        <f>IF([2]Simulation!AS13="DN50",Z7,0)</f>
        <v>0</v>
      </c>
      <c r="AA8" s="14" t="s">
        <v>1098</v>
      </c>
      <c r="AB8" s="14" t="s">
        <v>1084</v>
      </c>
      <c r="AC8" t="str">
        <f t="shared" si="2"/>
        <v xml:space="preserve">INSERT INTO SC_SystemeProduits(RefDimension,NomSysteme,typePresta,ligne,Quantite,formule,cte1,DateModif) values (2,'ALIM_REL_DN50_BAC','MATIERE',34,null,'1*CTE1','RELBAC_COUDES90DN50',now());
</v>
      </c>
      <c r="AF8" t="str">
        <f t="shared" si="1"/>
        <v xml:space="preserve">INSERT INTO SC_SystemeProduits(RefDimension,NomSysteme,typePresta,ligne,Quantite,formule,cte1,DateModif) values (4,'ALIM_REL_DN50_BAC','MATIERE',34,null,'1*CTE1*DN50','RELBAC_COUDES90DN50',now());
</v>
      </c>
      <c r="AI8" t="str">
        <f t="shared" si="1"/>
        <v xml:space="preserve">INSERT INTO SC_SystemeProduits(RefDimension,NomSysteme,typePresta,ligne,Quantite,formule,cte1,DateModif) values (5,'ALIM_REL_DN50_BAC','MATIERE',34,null,'1*CTE1*DN50','RELBAC_COUDES90DN50',now());
</v>
      </c>
      <c r="AL8" t="str">
        <f t="shared" si="1"/>
        <v xml:space="preserve">INSERT INTO SC_SystemeProduits(RefDimension,NomSysteme,typePresta,ligne,Quantite,formule,cte1,DateModif) values (9,'ALIM_REL_DN50_BAC','MATIERE',34,null,'1*CTE1*DN50','RELBAC_COUDES90DN50',now());
</v>
      </c>
      <c r="AO8" t="str">
        <f t="shared" si="1"/>
        <v xml:space="preserve">INSERT INTO SC_SystemeProduits(RefDimension,NomSysteme,typePresta,ligne,Quantite,formule,cte1,DateModif) values (10,'ALIM_REL_DN50_BAC','MATIERE',34,null,'1*CTE1*DN50','RELBAC_COUDES90DN50',now());
</v>
      </c>
      <c r="AR8" t="str">
        <f t="shared" si="1"/>
        <v xml:space="preserve">INSERT INTO SC_SystemeProduits(RefDimension,NomSysteme,typePresta,ligne,Quantite,formule,cte1,DateModif) values (11,'ALIM_REL_DN50_BAC','MATIERE',34,null,'1*CTE1*DN50','RELBAC_COUDES90DN50',now());
</v>
      </c>
      <c r="AU8" t="str">
        <f t="shared" si="1"/>
        <v xml:space="preserve">INSERT INTO SC_SystemeProduits(RefDimension,NomSysteme,typePresta,ligne,Quantite,formule,cte1,DateModif) values (17,'ALIM_REL_DN50_BAC','MATIERE',34,null,'1*CTE1*DN50','RELBAC_COUDES90DN50',now());
</v>
      </c>
      <c r="AX8" t="str">
        <f t="shared" si="1"/>
        <v xml:space="preserve">INSERT INTO SC_SystemeProduits(RefDimension,NomSysteme,typePresta,ligne,Quantite,formule,cte1,DateModif) values (18,'ALIM_REL_DN50_BAC','MATIERE',34,null,'1*CTE1*DN50','RELBAC_COUDES90DN50',now());
</v>
      </c>
    </row>
    <row r="9" spans="1:52" ht="14.25" customHeight="1" x14ac:dyDescent="0.3">
      <c r="C9" s="31"/>
      <c r="D9" s="32"/>
      <c r="AC9" t="str">
        <f t="shared" si="2"/>
        <v/>
      </c>
      <c r="AF9" t="str">
        <f t="shared" si="1"/>
        <v/>
      </c>
      <c r="AI9" t="str">
        <f t="shared" si="1"/>
        <v/>
      </c>
      <c r="AL9" t="str">
        <f t="shared" si="1"/>
        <v/>
      </c>
      <c r="AO9" t="str">
        <f t="shared" si="1"/>
        <v/>
      </c>
      <c r="AR9" t="str">
        <f t="shared" si="1"/>
        <v/>
      </c>
      <c r="AU9" t="str">
        <f t="shared" si="1"/>
        <v/>
      </c>
      <c r="AX9" t="str">
        <f t="shared" si="1"/>
        <v/>
      </c>
    </row>
    <row r="10" spans="1:52" ht="14.25" customHeight="1" x14ac:dyDescent="0.3">
      <c r="A10" s="12">
        <f>VLOOKUP($C10,[1]ATELIER!$A$2:$K$291,11,0)</f>
        <v>2</v>
      </c>
      <c r="B10" t="s">
        <v>331</v>
      </c>
      <c r="C10" s="23" t="s">
        <v>6</v>
      </c>
      <c r="D10" s="27" t="str">
        <f>IF($C10="","",VLOOKUP($C10,[2]ATELIER!$A$2:$E$109,3,0))</f>
        <v>pc</v>
      </c>
      <c r="E10">
        <v>2</v>
      </c>
      <c r="H10">
        <v>2</v>
      </c>
      <c r="K10">
        <v>2</v>
      </c>
      <c r="N10">
        <v>4</v>
      </c>
      <c r="Q10">
        <v>4</v>
      </c>
      <c r="T10">
        <v>4</v>
      </c>
      <c r="W10">
        <v>8</v>
      </c>
      <c r="Z10">
        <v>8</v>
      </c>
      <c r="AC10" t="str">
        <f t="shared" si="2"/>
        <v xml:space="preserve">INSERT INTO SC_SystemeProduits(RefDimension,NomSysteme,typePresta,ligne,Quantite,formule,cte1,DateModif) values (2,'ALIM_REL_DN50_BAC','MOA',2,2,null,null,now());
</v>
      </c>
      <c r="AF10" t="str">
        <f t="shared" si="1"/>
        <v xml:space="preserve">INSERT INTO SC_SystemeProduits(RefDimension,NomSysteme,typePresta,ligne,Quantite,formule,cte1,DateModif) values (4,'ALIM_REL_DN50_BAC','MOA',2,2,null,null,now());
</v>
      </c>
      <c r="AI10" t="str">
        <f t="shared" si="1"/>
        <v xml:space="preserve">INSERT INTO SC_SystemeProduits(RefDimension,NomSysteme,typePresta,ligne,Quantite,formule,cte1,DateModif) values (5,'ALIM_REL_DN50_BAC','MOA',2,2,null,null,now());
</v>
      </c>
      <c r="AL10" t="str">
        <f t="shared" si="1"/>
        <v xml:space="preserve">INSERT INTO SC_SystemeProduits(RefDimension,NomSysteme,typePresta,ligne,Quantite,formule,cte1,DateModif) values (9,'ALIM_REL_DN50_BAC','MOA',2,4,null,null,now());
</v>
      </c>
      <c r="AO10" t="str">
        <f t="shared" si="1"/>
        <v xml:space="preserve">INSERT INTO SC_SystemeProduits(RefDimension,NomSysteme,typePresta,ligne,Quantite,formule,cte1,DateModif) values (10,'ALIM_REL_DN50_BAC','MOA',2,4,null,null,now());
</v>
      </c>
      <c r="AR10" t="str">
        <f t="shared" si="1"/>
        <v xml:space="preserve">INSERT INTO SC_SystemeProduits(RefDimension,NomSysteme,typePresta,ligne,Quantite,formule,cte1,DateModif) values (11,'ALIM_REL_DN50_BAC','MOA',2,4,null,null,now());
</v>
      </c>
      <c r="AU10" t="str">
        <f t="shared" si="1"/>
        <v xml:space="preserve">INSERT INTO SC_SystemeProduits(RefDimension,NomSysteme,typePresta,ligne,Quantite,formule,cte1,DateModif) values (17,'ALIM_REL_DN50_BAC','MOA',2,8,null,null,now());
</v>
      </c>
      <c r="AX10" t="str">
        <f t="shared" si="1"/>
        <v xml:space="preserve">INSERT INTO SC_SystemeProduits(RefDimension,NomSysteme,typePresta,ligne,Quantite,formule,cte1,DateModif) values (18,'ALIM_REL_DN50_BAC','MOA',2,8,null,null,now());
</v>
      </c>
    </row>
    <row r="11" spans="1:52" ht="14.25" customHeight="1" x14ac:dyDescent="0.3">
      <c r="A11" s="12">
        <f>VLOOKUP($C11,[1]ATELIER!$A$2:$K$291,11,0)</f>
        <v>29</v>
      </c>
      <c r="B11" t="s">
        <v>331</v>
      </c>
      <c r="C11" s="23" t="s">
        <v>68</v>
      </c>
      <c r="D11" s="27" t="str">
        <f>IF($C11="","",VLOOKUP($C11,[2]ATELIER!$A$2:$E$109,3,0))</f>
        <v>pc</v>
      </c>
      <c r="E11">
        <f>E8</f>
        <v>0</v>
      </c>
      <c r="F11" s="14" t="s">
        <v>882</v>
      </c>
      <c r="G11" s="14" t="s">
        <v>1084</v>
      </c>
      <c r="H11">
        <f>H8</f>
        <v>0</v>
      </c>
      <c r="I11" s="14" t="s">
        <v>1098</v>
      </c>
      <c r="J11" s="14" t="s">
        <v>1084</v>
      </c>
      <c r="K11">
        <f>K8</f>
        <v>0</v>
      </c>
      <c r="L11" s="14" t="s">
        <v>1098</v>
      </c>
      <c r="M11" s="14" t="s">
        <v>1084</v>
      </c>
      <c r="N11">
        <f>N8</f>
        <v>0</v>
      </c>
      <c r="O11" s="14" t="s">
        <v>1098</v>
      </c>
      <c r="P11" s="14" t="s">
        <v>1084</v>
      </c>
      <c r="Q11">
        <f>Q8</f>
        <v>0</v>
      </c>
      <c r="R11" s="14" t="s">
        <v>1098</v>
      </c>
      <c r="S11" s="14" t="s">
        <v>1084</v>
      </c>
      <c r="U11" s="14" t="s">
        <v>1098</v>
      </c>
      <c r="V11" s="14" t="s">
        <v>1084</v>
      </c>
      <c r="W11">
        <f>W8</f>
        <v>0</v>
      </c>
      <c r="X11" s="14" t="s">
        <v>1098</v>
      </c>
      <c r="Y11" s="14" t="s">
        <v>1084</v>
      </c>
      <c r="Z11">
        <f>Z8</f>
        <v>0</v>
      </c>
      <c r="AA11" s="14" t="s">
        <v>1098</v>
      </c>
      <c r="AB11" s="14" t="s">
        <v>1084</v>
      </c>
      <c r="AC11" t="str">
        <f t="shared" si="2"/>
        <v xml:space="preserve">INSERT INTO SC_SystemeProduits(RefDimension,NomSysteme,typePresta,ligne,Quantite,formule,cte1,DateModif) values (2,'ALIM_REL_DN50_BAC','MOA',29,null,'1*CTE1','RELBAC_COUDES90DN50',now());
</v>
      </c>
      <c r="AF11" t="str">
        <f t="shared" si="1"/>
        <v xml:space="preserve">INSERT INTO SC_SystemeProduits(RefDimension,NomSysteme,typePresta,ligne,Quantite,formule,cte1,DateModif) values (4,'ALIM_REL_DN50_BAC','MOA',29,null,'1*CTE1*DN50','RELBAC_COUDES90DN50',now());
</v>
      </c>
      <c r="AI11" t="str">
        <f t="shared" si="1"/>
        <v xml:space="preserve">INSERT INTO SC_SystemeProduits(RefDimension,NomSysteme,typePresta,ligne,Quantite,formule,cte1,DateModif) values (5,'ALIM_REL_DN50_BAC','MOA',29,null,'1*CTE1*DN50','RELBAC_COUDES90DN50',now());
</v>
      </c>
      <c r="AL11" t="str">
        <f t="shared" si="1"/>
        <v xml:space="preserve">INSERT INTO SC_SystemeProduits(RefDimension,NomSysteme,typePresta,ligne,Quantite,formule,cte1,DateModif) values (9,'ALIM_REL_DN50_BAC','MOA',29,null,'1*CTE1*DN50','RELBAC_COUDES90DN50',now());
</v>
      </c>
      <c r="AO11" t="str">
        <f t="shared" si="1"/>
        <v xml:space="preserve">INSERT INTO SC_SystemeProduits(RefDimension,NomSysteme,typePresta,ligne,Quantite,formule,cte1,DateModif) values (10,'ALIM_REL_DN50_BAC','MOA',29,null,'1*CTE1*DN50','RELBAC_COUDES90DN50',now());
</v>
      </c>
      <c r="AR11" t="str">
        <f t="shared" si="1"/>
        <v xml:space="preserve">INSERT INTO SC_SystemeProduits(RefDimension,NomSysteme,typePresta,ligne,Quantite,formule,cte1,DateModif) values (11,'ALIM_REL_DN50_BAC','MOA',29,null,'1*CTE1*DN50','RELBAC_COUDES90DN50',now());
</v>
      </c>
      <c r="AU11" t="str">
        <f t="shared" si="1"/>
        <v xml:space="preserve">INSERT INTO SC_SystemeProduits(RefDimension,NomSysteme,typePresta,ligne,Quantite,formule,cte1,DateModif) values (17,'ALIM_REL_DN50_BAC','MOA',29,null,'1*CTE1*DN50','RELBAC_COUDES90DN50',now());
</v>
      </c>
      <c r="AX11" t="str">
        <f t="shared" si="1"/>
        <v xml:space="preserve">INSERT INTO SC_SystemeProduits(RefDimension,NomSysteme,typePresta,ligne,Quantite,formule,cte1,DateModif) values (18,'ALIM_REL_DN50_BAC','MOA',29,null,'1*CTE1*DN50','RELBAC_COUDES90DN50',now());
</v>
      </c>
    </row>
    <row r="12" spans="1:52" ht="14.25" customHeight="1" x14ac:dyDescent="0.3">
      <c r="A12" s="12">
        <f>VLOOKUP($C12,[1]ATELIER!$A$2:$K$291,11,0)</f>
        <v>6</v>
      </c>
      <c r="B12" t="s">
        <v>331</v>
      </c>
      <c r="C12" s="23" t="s">
        <v>17</v>
      </c>
      <c r="D12" s="27" t="str">
        <f>IF($C12="","",VLOOKUP($C12,[2]ATELIER!$A$2:$E$109,3,0))</f>
        <v>pc</v>
      </c>
      <c r="E12">
        <v>2</v>
      </c>
      <c r="H12">
        <v>2</v>
      </c>
      <c r="K12">
        <v>2</v>
      </c>
      <c r="N12">
        <v>4</v>
      </c>
      <c r="Q12">
        <v>4</v>
      </c>
      <c r="T12">
        <v>4</v>
      </c>
      <c r="W12">
        <v>8</v>
      </c>
      <c r="Z12">
        <v>8</v>
      </c>
      <c r="AC12" t="str">
        <f t="shared" si="2"/>
        <v xml:space="preserve">INSERT INTO SC_SystemeProduits(RefDimension,NomSysteme,typePresta,ligne,Quantite,formule,cte1,DateModif) values (2,'ALIM_REL_DN50_BAC','MOA',6,2,null,null,now());
</v>
      </c>
      <c r="AF12" t="str">
        <f t="shared" si="1"/>
        <v xml:space="preserve">INSERT INTO SC_SystemeProduits(RefDimension,NomSysteme,typePresta,ligne,Quantite,formule,cte1,DateModif) values (4,'ALIM_REL_DN50_BAC','MOA',6,2,null,null,now());
</v>
      </c>
      <c r="AI12" t="str">
        <f t="shared" si="1"/>
        <v xml:space="preserve">INSERT INTO SC_SystemeProduits(RefDimension,NomSysteme,typePresta,ligne,Quantite,formule,cte1,DateModif) values (5,'ALIM_REL_DN50_BAC','MOA',6,2,null,null,now());
</v>
      </c>
      <c r="AL12" t="str">
        <f t="shared" si="1"/>
        <v xml:space="preserve">INSERT INTO SC_SystemeProduits(RefDimension,NomSysteme,typePresta,ligne,Quantite,formule,cte1,DateModif) values (9,'ALIM_REL_DN50_BAC','MOA',6,4,null,null,now());
</v>
      </c>
      <c r="AO12" t="str">
        <f t="shared" si="1"/>
        <v xml:space="preserve">INSERT INTO SC_SystemeProduits(RefDimension,NomSysteme,typePresta,ligne,Quantite,formule,cte1,DateModif) values (10,'ALIM_REL_DN50_BAC','MOA',6,4,null,null,now());
</v>
      </c>
      <c r="AR12" t="str">
        <f t="shared" si="1"/>
        <v xml:space="preserve">INSERT INTO SC_SystemeProduits(RefDimension,NomSysteme,typePresta,ligne,Quantite,formule,cte1,DateModif) values (11,'ALIM_REL_DN50_BAC','MOA',6,4,null,null,now());
</v>
      </c>
      <c r="AU12" t="str">
        <f t="shared" si="1"/>
        <v xml:space="preserve">INSERT INTO SC_SystemeProduits(RefDimension,NomSysteme,typePresta,ligne,Quantite,formule,cte1,DateModif) values (17,'ALIM_REL_DN50_BAC','MOA',6,8,null,null,now());
</v>
      </c>
      <c r="AX12" t="str">
        <f t="shared" si="1"/>
        <v xml:space="preserve">INSERT INTO SC_SystemeProduits(RefDimension,NomSysteme,typePresta,ligne,Quantite,formule,cte1,DateModif) values (18,'ALIM_REL_DN50_BAC','MOA',6,8,null,null,now());
</v>
      </c>
    </row>
    <row r="13" spans="1:52" ht="14.25" customHeight="1" x14ac:dyDescent="0.3">
      <c r="C13" s="36"/>
      <c r="D13" s="37"/>
      <c r="E13" s="21"/>
      <c r="F13" s="22"/>
      <c r="G13" s="22"/>
      <c r="H13" s="21"/>
      <c r="I13" s="22"/>
      <c r="J13" s="22"/>
      <c r="K13" s="21"/>
      <c r="L13" s="22"/>
      <c r="M13" s="22"/>
      <c r="N13" s="21"/>
      <c r="O13" s="22"/>
      <c r="P13" s="22"/>
      <c r="Q13" s="21"/>
      <c r="R13" s="22"/>
      <c r="S13" s="22"/>
      <c r="T13" s="21"/>
      <c r="U13" s="22"/>
      <c r="V13" s="22"/>
      <c r="W13" s="21"/>
      <c r="X13" s="22"/>
      <c r="Y13" s="22"/>
      <c r="Z13" s="21"/>
      <c r="AA13" s="22"/>
      <c r="AB13" s="22"/>
      <c r="AC13" t="str">
        <f t="shared" si="2"/>
        <v/>
      </c>
      <c r="AF13" t="str">
        <f t="shared" si="1"/>
        <v/>
      </c>
      <c r="AI13" t="str">
        <f t="shared" si="1"/>
        <v/>
      </c>
      <c r="AL13" t="str">
        <f t="shared" si="1"/>
        <v/>
      </c>
      <c r="AO13" t="str">
        <f t="shared" si="1"/>
        <v/>
      </c>
      <c r="AR13" t="str">
        <f t="shared" si="1"/>
        <v/>
      </c>
      <c r="AU13" t="str">
        <f t="shared" si="1"/>
        <v/>
      </c>
      <c r="AX13" t="str">
        <f t="shared" si="1"/>
        <v/>
      </c>
    </row>
    <row r="14" spans="1:52" ht="14.25" customHeight="1" x14ac:dyDescent="0.3">
      <c r="A14" s="12">
        <f>VLOOKUP($C14,[1]CHANTIER!$A$2:$K$291,11,0)</f>
        <v>10</v>
      </c>
      <c r="B14" t="s">
        <v>332</v>
      </c>
      <c r="C14" s="38" t="s">
        <v>100</v>
      </c>
      <c r="D14" s="27" t="str">
        <f>IF(C14="","",VLOOKUP($C14,[2]CHANTIER!$A$2:$C$83,3,0))</f>
        <v>pc</v>
      </c>
      <c r="E14" s="21">
        <f>IF(G2&lt;12,2,4)</f>
        <v>2</v>
      </c>
      <c r="F14" s="22" t="s">
        <v>882</v>
      </c>
      <c r="G14" s="22" t="s">
        <v>1085</v>
      </c>
      <c r="H14" s="21">
        <f>IF(K2&lt;12,2,4)</f>
        <v>2</v>
      </c>
      <c r="I14" s="22" t="s">
        <v>882</v>
      </c>
      <c r="J14" s="22" t="s">
        <v>1085</v>
      </c>
      <c r="K14" s="21">
        <f>IF(M2&lt;12,2,4)</f>
        <v>2</v>
      </c>
      <c r="L14" s="22" t="s">
        <v>882</v>
      </c>
      <c r="M14" s="22" t="s">
        <v>1085</v>
      </c>
      <c r="N14" s="21">
        <f>IF(X2&lt;12,2,4)</f>
        <v>2</v>
      </c>
      <c r="O14" s="22" t="s">
        <v>882</v>
      </c>
      <c r="P14" s="22" t="s">
        <v>1085</v>
      </c>
      <c r="Q14" s="21">
        <f>IF(AC2&lt;12,2,4)</f>
        <v>2</v>
      </c>
      <c r="R14" s="22" t="s">
        <v>882</v>
      </c>
      <c r="S14" s="22" t="s">
        <v>1085</v>
      </c>
      <c r="T14" s="21"/>
      <c r="U14" s="22" t="s">
        <v>882</v>
      </c>
      <c r="V14" s="22" t="s">
        <v>1085</v>
      </c>
      <c r="W14" s="21">
        <f>IF(AK2&lt;12,2,4)</f>
        <v>2</v>
      </c>
      <c r="X14" s="22" t="s">
        <v>882</v>
      </c>
      <c r="Y14" s="22" t="s">
        <v>1085</v>
      </c>
      <c r="Z14" s="21">
        <f>IF(AN2&lt;12,2,4)</f>
        <v>2</v>
      </c>
      <c r="AA14" s="22" t="s">
        <v>882</v>
      </c>
      <c r="AB14" s="22" t="s">
        <v>1085</v>
      </c>
      <c r="AC14" t="str">
        <f t="shared" si="2"/>
        <v xml:space="preserve">INSERT INTO SC_SystemeProduits(RefDimension,NomSysteme,typePresta,ligne,Quantite,formule,cte1,DateModif) values (2,'ALIM_REL_DN50_BAC','MOC',10,null,'1*CTE1','RELBAC_REPARTITEURS',now());
</v>
      </c>
      <c r="AF14" t="str">
        <f t="shared" si="1"/>
        <v xml:space="preserve">INSERT INTO SC_SystemeProduits(RefDimension,NomSysteme,typePresta,ligne,Quantite,formule,cte1,DateModif) values (4,'ALIM_REL_DN50_BAC','MOC',10,null,'1*CTE1','RELBAC_REPARTITEURS',now());
</v>
      </c>
      <c r="AI14" t="str">
        <f t="shared" si="1"/>
        <v xml:space="preserve">INSERT INTO SC_SystemeProduits(RefDimension,NomSysteme,typePresta,ligne,Quantite,formule,cte1,DateModif) values (5,'ALIM_REL_DN50_BAC','MOC',10,null,'1*CTE1','RELBAC_REPARTITEURS',now());
</v>
      </c>
      <c r="AL14" t="str">
        <f t="shared" si="1"/>
        <v xml:space="preserve">INSERT INTO SC_SystemeProduits(RefDimension,NomSysteme,typePresta,ligne,Quantite,formule,cte1,DateModif) values (9,'ALIM_REL_DN50_BAC','MOC',10,null,'1*CTE1','RELBAC_REPARTITEURS',now());
</v>
      </c>
      <c r="AO14" t="str">
        <f t="shared" si="1"/>
        <v xml:space="preserve">INSERT INTO SC_SystemeProduits(RefDimension,NomSysteme,typePresta,ligne,Quantite,formule,cte1,DateModif) values (10,'ALIM_REL_DN50_BAC','MOC',10,null,'1*CTE1','RELBAC_REPARTITEURS',now());
</v>
      </c>
      <c r="AR14" t="str">
        <f t="shared" si="1"/>
        <v xml:space="preserve">INSERT INTO SC_SystemeProduits(RefDimension,NomSysteme,typePresta,ligne,Quantite,formule,cte1,DateModif) values (11,'ALIM_REL_DN50_BAC','MOC',10,null,'1*CTE1','RELBAC_REPARTITEURS',now());
</v>
      </c>
      <c r="AU14" t="str">
        <f t="shared" si="1"/>
        <v xml:space="preserve">INSERT INTO SC_SystemeProduits(RefDimension,NomSysteme,typePresta,ligne,Quantite,formule,cte1,DateModif) values (17,'ALIM_REL_DN50_BAC','MOC',10,null,'1*CTE1','RELBAC_REPARTITEURS',now());
</v>
      </c>
      <c r="AX14" t="str">
        <f t="shared" si="1"/>
        <v xml:space="preserve">INSERT INTO SC_SystemeProduits(RefDimension,NomSysteme,typePresta,ligne,Quantite,formule,cte1,DateModif) values (18,'ALIM_REL_DN50_BAC','MOC',10,null,'1*CTE1','RELBAC_REPARTITEURS',now());
</v>
      </c>
    </row>
    <row r="40" spans="5:28" x14ac:dyDescent="0.3">
      <c r="E40" s="21"/>
      <c r="F40" s="22"/>
      <c r="G40" s="22"/>
      <c r="H40" s="21"/>
      <c r="I40" s="22"/>
      <c r="J40" s="22"/>
      <c r="K40" s="21"/>
      <c r="L40" s="22"/>
      <c r="M40" s="22"/>
      <c r="N40" s="21"/>
      <c r="O40" s="22"/>
      <c r="P40" s="22"/>
      <c r="Q40" s="21"/>
      <c r="R40" s="22"/>
      <c r="S40" s="22"/>
      <c r="T40" s="21"/>
      <c r="U40" s="22"/>
      <c r="V40" s="22"/>
      <c r="W40" s="21"/>
      <c r="X40" s="22"/>
      <c r="Y40" s="22"/>
      <c r="Z40" s="21"/>
      <c r="AA40" s="22"/>
      <c r="AB40" s="22"/>
    </row>
  </sheetData>
  <dataValidations count="3">
    <dataValidation type="list" allowBlank="1" showInputMessage="1" showErrorMessage="1" promptTitle="Main d'oeuvre ATELIER" prompt="choisir la prestation" sqref="C10:C12" xr:uid="{00000000-0002-0000-1900-000000000000}">
      <formula1>INDIRECT(B10)</formula1>
    </dataValidation>
    <dataValidation type="list" allowBlank="1" showInputMessage="1" promptTitle="Main d'oeuvre CHANTIER" prompt="choisir la prestation" sqref="C14" xr:uid="{00000000-0002-0000-1900-000001000000}">
      <formula1>INDIRECT(B14)</formula1>
    </dataValidation>
    <dataValidation type="list" allowBlank="1" showInputMessage="1" showErrorMessage="1" promptTitle="MATIERES" prompt="choisir le produit" sqref="C4:C8" xr:uid="{00000000-0002-0000-1900-000002000000}">
      <formula1>INDIRECT(B4)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Z40"/>
  <sheetViews>
    <sheetView workbookViewId="0">
      <selection activeCell="Z11" sqref="Z11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7" width="5.66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1118</v>
      </c>
      <c r="D1" t="s">
        <v>330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334</v>
      </c>
      <c r="D2" t="s">
        <v>276</v>
      </c>
      <c r="E2">
        <v>3</v>
      </c>
      <c r="H2">
        <v>5</v>
      </c>
      <c r="K2">
        <v>6</v>
      </c>
      <c r="N2">
        <v>10</v>
      </c>
      <c r="Q2" t="s">
        <v>320</v>
      </c>
      <c r="T2" t="s">
        <v>321</v>
      </c>
      <c r="W2" t="s">
        <v>326</v>
      </c>
      <c r="Z2" t="s">
        <v>327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320</v>
      </c>
      <c r="AP2" s="14"/>
      <c r="AQ2" s="14"/>
      <c r="AR2" t="s">
        <v>321</v>
      </c>
      <c r="AS2" s="14"/>
      <c r="AT2" s="14"/>
      <c r="AU2" t="s">
        <v>326</v>
      </c>
      <c r="AV2" s="14"/>
      <c r="AW2" s="14"/>
      <c r="AX2" t="s">
        <v>327</v>
      </c>
      <c r="AY2" s="14"/>
      <c r="AZ2" s="14"/>
    </row>
    <row r="3" spans="1:5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D3" s="14"/>
      <c r="AE3" s="14"/>
      <c r="AF3" t="s">
        <v>278</v>
      </c>
      <c r="AG3" s="14"/>
      <c r="AH3" s="14"/>
      <c r="AI3" t="s">
        <v>278</v>
      </c>
      <c r="AJ3" s="14"/>
      <c r="AK3" s="14"/>
      <c r="AL3" t="s">
        <v>278</v>
      </c>
      <c r="AM3" s="14"/>
      <c r="AN3" s="14"/>
      <c r="AO3" t="s">
        <v>278</v>
      </c>
      <c r="AP3" s="14"/>
      <c r="AQ3" s="14"/>
      <c r="AR3" t="s">
        <v>278</v>
      </c>
      <c r="AS3" s="14"/>
      <c r="AT3" s="14"/>
      <c r="AU3" t="s">
        <v>278</v>
      </c>
      <c r="AV3" s="14"/>
      <c r="AW3" s="14"/>
      <c r="AX3" t="s">
        <v>278</v>
      </c>
      <c r="AY3" s="14"/>
      <c r="AZ3" s="14"/>
    </row>
    <row r="4" spans="1:52" ht="14.25" customHeight="1" x14ac:dyDescent="0.3">
      <c r="A4" s="12">
        <f>VLOOKUP($C4,[1]MATIERES!$A$2:$K$379,11,0)</f>
        <v>324</v>
      </c>
      <c r="B4" t="s">
        <v>328</v>
      </c>
      <c r="C4" s="23" t="s">
        <v>728</v>
      </c>
      <c r="D4" s="27" t="str">
        <f>IF($C4="","",VLOOKUP($C4,[2]MATIERES!$A$2:$F$413,5,0))</f>
        <v>pc</v>
      </c>
      <c r="E4">
        <f>'[2]Outils de calculs'!E57/2</f>
        <v>1</v>
      </c>
      <c r="F4" s="14" t="s">
        <v>891</v>
      </c>
      <c r="G4" s="14" t="s">
        <v>1085</v>
      </c>
      <c r="H4">
        <f>'[2]Outils de calculs'!G57/2</f>
        <v>1</v>
      </c>
      <c r="I4" s="14" t="s">
        <v>891</v>
      </c>
      <c r="J4" s="14" t="s">
        <v>1085</v>
      </c>
      <c r="K4">
        <f>'[2]Outils de calculs'!I57/2</f>
        <v>1</v>
      </c>
      <c r="L4" s="14" t="s">
        <v>891</v>
      </c>
      <c r="M4" s="14" t="s">
        <v>1085</v>
      </c>
      <c r="N4">
        <f>'[2]Outils de calculs'!K57/2</f>
        <v>2</v>
      </c>
      <c r="O4" s="14" t="s">
        <v>891</v>
      </c>
      <c r="P4" s="14" t="s">
        <v>1085</v>
      </c>
      <c r="Q4">
        <f>'[2]Outils de calculs'!M57/2</f>
        <v>2</v>
      </c>
      <c r="R4" s="14" t="s">
        <v>891</v>
      </c>
      <c r="S4" s="14" t="s">
        <v>1085</v>
      </c>
      <c r="U4" s="14" t="s">
        <v>891</v>
      </c>
      <c r="V4" s="14" t="s">
        <v>1085</v>
      </c>
      <c r="W4">
        <f>'[2]Outils de calculs'!O57/2</f>
        <v>4</v>
      </c>
      <c r="X4" s="14" t="s">
        <v>891</v>
      </c>
      <c r="Y4" s="14" t="s">
        <v>1085</v>
      </c>
      <c r="Z4">
        <f>'[2]Outils de calculs'!R57/2</f>
        <v>0</v>
      </c>
      <c r="AA4" s="14" t="s">
        <v>891</v>
      </c>
      <c r="AB4" s="14" t="s">
        <v>1085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(2,'ALIM_REL_DN63_BAC','MATIERE',324,null,'0.5*CTE1','RELBAC_REPARTITEURS',now());
</v>
      </c>
      <c r="AF4" t="str">
        <f t="shared" ref="AF4:AX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(4,'ALIM_REL_DN63_BAC','MATIERE',324,null,'0.5*CTE1','RELBAC_REPARTITEURS',now());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(5,'ALIM_REL_DN63_BAC','MATIERE',324,null,'0.5*CTE1','RELBAC_REPARTITEURS',now());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(9,'ALIM_REL_DN63_BAC','MATIERE',324,null,'0.5*CTE1','RELBAC_REPARTITEURS',now());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(10,'ALIM_REL_DN63_BAC','MATIERE',324,null,'0.5*CTE1','RELBAC_REPARTITEURS',now());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(11,'ALIM_REL_DN63_BAC','MATIERE',324,null,'0.5*CTE1','RELBAC_REPARTITEURS',now());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(17,'ALIM_REL_DN63_BAC','MATIERE',324,null,'0.5*CTE1','RELBAC_REPARTITEURS',now());
</v>
      </c>
      <c r="AX4" t="str">
        <f t="shared" si="0"/>
        <v xml:space="preserve">INSERT INTO SC_SystemeProduits(RefDimension,NomSysteme,typePresta,ligne,Quantite,formule,cte1,DateModif) values (18,'ALIM_REL_DN63_BAC','MATIERE',324,null,'0.5*CTE1','RELBAC_REPARTITEURS',now());
</v>
      </c>
    </row>
    <row r="5" spans="1:52" ht="14.25" customHeight="1" x14ac:dyDescent="0.3">
      <c r="A5" s="12">
        <f>VLOOKUP($C5,[1]MATIERES!$A$2:$K$379,11,0)</f>
        <v>138</v>
      </c>
      <c r="B5" t="s">
        <v>328</v>
      </c>
      <c r="C5" s="23" t="s">
        <v>482</v>
      </c>
      <c r="D5" s="27" t="str">
        <f>IF($C5="","",VLOOKUP($C5,[2]MATIERES!$A$2:$F$227,5,0))</f>
        <v>pc</v>
      </c>
      <c r="N5">
        <v>2</v>
      </c>
      <c r="Q5">
        <v>2</v>
      </c>
      <c r="T5">
        <v>2</v>
      </c>
      <c r="W5">
        <v>4</v>
      </c>
      <c r="Z5">
        <v>4</v>
      </c>
      <c r="AC5" t="str">
        <f t="shared" ref="AC5:AC14" si="1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ref="AF5:AF14" si="2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/>
      </c>
      <c r="AI5" t="str">
        <f t="shared" ref="AI5:AI14" si="3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/>
      </c>
      <c r="AL5" t="str">
        <f t="shared" ref="AL5:AL14" si="4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(9,'ALIM_REL_DN63_BAC','MATIERE',138,2,null,null,now());
</v>
      </c>
      <c r="AO5" t="str">
        <f t="shared" ref="AO5:AO14" si="5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(10,'ALIM_REL_DN63_BAC','MATIERE',138,2,null,null,now());
</v>
      </c>
      <c r="AR5" t="str">
        <f t="shared" ref="AR5:AR14" si="6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(11,'ALIM_REL_DN63_BAC','MATIERE',138,2,null,null,now());
</v>
      </c>
      <c r="AU5" t="str">
        <f t="shared" ref="AU5:AU14" si="7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(17,'ALIM_REL_DN63_BAC','MATIERE',138,4,null,null,now());
</v>
      </c>
      <c r="AX5" t="str">
        <f t="shared" ref="AX5:AX14" si="8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(18,'ALIM_REL_DN63_BAC','MATIERE',138,4,null,null,now());
</v>
      </c>
    </row>
    <row r="6" spans="1:52" ht="14.25" customHeight="1" x14ac:dyDescent="0.3">
      <c r="A6" s="12">
        <f>VLOOKUP($C6,[1]MATIERES!$A$2:$K$379,11,0)</f>
        <v>132</v>
      </c>
      <c r="B6" t="s">
        <v>328</v>
      </c>
      <c r="C6" s="23" t="s">
        <v>366</v>
      </c>
      <c r="D6" s="27" t="str">
        <f>IF($C6="","",VLOOKUP($C6,[2]MATIERES!$A$2:$F$227,5,0))</f>
        <v>pc</v>
      </c>
      <c r="E6">
        <f>'[2]Outils de calculs'!E55</f>
        <v>3</v>
      </c>
      <c r="F6" s="14" t="s">
        <v>882</v>
      </c>
      <c r="G6" s="14" t="s">
        <v>1083</v>
      </c>
      <c r="H6">
        <f>'[2]Outils de calculs'!G55</f>
        <v>4.5</v>
      </c>
      <c r="I6" s="14" t="s">
        <v>882</v>
      </c>
      <c r="J6" s="14" t="s">
        <v>1083</v>
      </c>
      <c r="K6">
        <f>'[2]Outils de calculs'!I55</f>
        <v>4.5</v>
      </c>
      <c r="L6" s="14" t="s">
        <v>882</v>
      </c>
      <c r="M6" s="14" t="s">
        <v>1083</v>
      </c>
      <c r="N6">
        <f>'[2]Outils de calculs'!K55</f>
        <v>10.5</v>
      </c>
      <c r="O6" s="14" t="s">
        <v>882</v>
      </c>
      <c r="P6" s="14" t="s">
        <v>1083</v>
      </c>
      <c r="Q6">
        <f>'[2]Outils de calculs'!M55</f>
        <v>10.5</v>
      </c>
      <c r="R6" s="14" t="s">
        <v>882</v>
      </c>
      <c r="S6" s="14" t="s">
        <v>1083</v>
      </c>
      <c r="U6" s="14" t="s">
        <v>882</v>
      </c>
      <c r="V6" s="14" t="s">
        <v>1083</v>
      </c>
      <c r="W6">
        <f>'[2]Outils de calculs'!O55</f>
        <v>26</v>
      </c>
      <c r="X6" s="14" t="s">
        <v>882</v>
      </c>
      <c r="Y6" s="14" t="s">
        <v>1083</v>
      </c>
      <c r="Z6">
        <f>'[2]Outils de calculs'!R55</f>
        <v>0</v>
      </c>
      <c r="AA6" s="14" t="s">
        <v>882</v>
      </c>
      <c r="AB6" s="14" t="s">
        <v>1083</v>
      </c>
      <c r="AC6" t="str">
        <f t="shared" si="1"/>
        <v xml:space="preserve">INSERT INTO SC_SystemeProduits(RefDimension,NomSysteme,typePresta,ligne,Quantite,formule,cte1,DateModif) values (2,'ALIM_REL_DN63_BAC','MATIERE',132,null,'1*CTE1','RELBAC_PVCDN50',now());
</v>
      </c>
      <c r="AF6" t="str">
        <f t="shared" si="2"/>
        <v xml:space="preserve">INSERT INTO SC_SystemeProduits(RefDimension,NomSysteme,typePresta,ligne,Quantite,formule,cte1,DateModif) values (4,'ALIM_REL_DN63_BAC','MATIERE',132,null,'1*CTE1','RELBAC_PVCDN50',now());
</v>
      </c>
      <c r="AI6" t="str">
        <f t="shared" si="3"/>
        <v xml:space="preserve">INSERT INTO SC_SystemeProduits(RefDimension,NomSysteme,typePresta,ligne,Quantite,formule,cte1,DateModif) values (5,'ALIM_REL_DN63_BAC','MATIERE',132,null,'1*CTE1','RELBAC_PVCDN50',now());
</v>
      </c>
      <c r="AL6" t="str">
        <f t="shared" si="4"/>
        <v xml:space="preserve">INSERT INTO SC_SystemeProduits(RefDimension,NomSysteme,typePresta,ligne,Quantite,formule,cte1,DateModif) values (9,'ALIM_REL_DN63_BAC','MATIERE',132,null,'1*CTE1','RELBAC_PVCDN50',now());
</v>
      </c>
      <c r="AO6" t="str">
        <f t="shared" si="5"/>
        <v xml:space="preserve">INSERT INTO SC_SystemeProduits(RefDimension,NomSysteme,typePresta,ligne,Quantite,formule,cte1,DateModif) values (10,'ALIM_REL_DN63_BAC','MATIERE',132,null,'1*CTE1','RELBAC_PVCDN50',now());
</v>
      </c>
      <c r="AR6" t="str">
        <f t="shared" si="6"/>
        <v xml:space="preserve">INSERT INTO SC_SystemeProduits(RefDimension,NomSysteme,typePresta,ligne,Quantite,formule,cte1,DateModif) values (11,'ALIM_REL_DN63_BAC','MATIERE',132,null,'1*CTE1','RELBAC_PVCDN50',now());
</v>
      </c>
      <c r="AU6" t="str">
        <f t="shared" si="7"/>
        <v xml:space="preserve">INSERT INTO SC_SystemeProduits(RefDimension,NomSysteme,typePresta,ligne,Quantite,formule,cte1,DateModif) values (17,'ALIM_REL_DN63_BAC','MATIERE',132,null,'1*CTE1','RELBAC_PVCDN50',now());
</v>
      </c>
      <c r="AX6" t="str">
        <f t="shared" si="8"/>
        <v xml:space="preserve">INSERT INTO SC_SystemeProduits(RefDimension,NomSysteme,typePresta,ligne,Quantite,formule,cte1,DateModif) values (18,'ALIM_REL_DN63_BAC','MATIERE',132,null,'1*CTE1','RELBAC_PVCDN50',now());
</v>
      </c>
    </row>
    <row r="7" spans="1:52" ht="14.25" customHeight="1" x14ac:dyDescent="0.3">
      <c r="A7" s="12">
        <f>VLOOKUP($C7,[1]MATIERES!$A$2:$K$379,11,0)</f>
        <v>136</v>
      </c>
      <c r="B7" t="s">
        <v>328</v>
      </c>
      <c r="C7" s="23" t="s">
        <v>480</v>
      </c>
      <c r="D7" s="27" t="str">
        <f>IF($C7="","",VLOOKUP($C7,[2]MATIERES!$A$2:$F$341,5,0))</f>
        <v>pc</v>
      </c>
      <c r="E7">
        <f>'[2]Outils de calculs'!E56</f>
        <v>2</v>
      </c>
      <c r="F7" s="14" t="s">
        <v>882</v>
      </c>
      <c r="G7" s="14" t="s">
        <v>1084</v>
      </c>
      <c r="H7">
        <f>'[2]Outils de calculs'!G56</f>
        <v>2</v>
      </c>
      <c r="I7" s="14" t="s">
        <v>882</v>
      </c>
      <c r="J7" s="14" t="s">
        <v>1084</v>
      </c>
      <c r="K7">
        <f>'[2]Outils de calculs'!I56</f>
        <v>2</v>
      </c>
      <c r="L7" s="14" t="s">
        <v>882</v>
      </c>
      <c r="M7" s="14" t="s">
        <v>1084</v>
      </c>
      <c r="N7">
        <f>'[2]Outils de calculs'!K56</f>
        <v>2</v>
      </c>
      <c r="O7" s="14" t="s">
        <v>882</v>
      </c>
      <c r="P7" s="14" t="s">
        <v>1084</v>
      </c>
      <c r="Q7">
        <f>'[2]Outils de calculs'!M56</f>
        <v>2</v>
      </c>
      <c r="R7" s="14" t="s">
        <v>882</v>
      </c>
      <c r="S7" s="14" t="s">
        <v>1084</v>
      </c>
      <c r="U7" s="14" t="s">
        <v>882</v>
      </c>
      <c r="V7" s="14" t="s">
        <v>1084</v>
      </c>
      <c r="W7">
        <f>'[2]Outils de calculs'!O56</f>
        <v>2</v>
      </c>
      <c r="X7" s="14" t="s">
        <v>882</v>
      </c>
      <c r="Y7" s="14" t="s">
        <v>1084</v>
      </c>
      <c r="Z7">
        <f>'[2]Outils de calculs'!R56</f>
        <v>0</v>
      </c>
      <c r="AA7" s="14" t="s">
        <v>882</v>
      </c>
      <c r="AB7" s="14" t="s">
        <v>1084</v>
      </c>
      <c r="AC7" t="str">
        <f t="shared" si="1"/>
        <v xml:space="preserve">INSERT INTO SC_SystemeProduits(RefDimension,NomSysteme,typePresta,ligne,Quantite,formule,cte1,DateModif) values (2,'ALIM_REL_DN63_BAC','MATIERE',136,null,'1*CTE1','RELBAC_COUDES90DN50',now());
</v>
      </c>
      <c r="AF7" t="str">
        <f t="shared" si="2"/>
        <v xml:space="preserve">INSERT INTO SC_SystemeProduits(RefDimension,NomSysteme,typePresta,ligne,Quantite,formule,cte1,DateModif) values (4,'ALIM_REL_DN63_BAC','MATIERE',136,null,'1*CTE1','RELBAC_COUDES90DN50',now());
</v>
      </c>
      <c r="AI7" t="str">
        <f t="shared" si="3"/>
        <v xml:space="preserve">INSERT INTO SC_SystemeProduits(RefDimension,NomSysteme,typePresta,ligne,Quantite,formule,cte1,DateModif) values (5,'ALIM_REL_DN63_BAC','MATIERE',136,null,'1*CTE1','RELBAC_COUDES90DN50',now());
</v>
      </c>
      <c r="AL7" t="str">
        <f t="shared" si="4"/>
        <v xml:space="preserve">INSERT INTO SC_SystemeProduits(RefDimension,NomSysteme,typePresta,ligne,Quantite,formule,cte1,DateModif) values (9,'ALIM_REL_DN63_BAC','MATIERE',136,null,'1*CTE1','RELBAC_COUDES90DN50',now());
</v>
      </c>
      <c r="AO7" t="str">
        <f t="shared" si="5"/>
        <v xml:space="preserve">INSERT INTO SC_SystemeProduits(RefDimension,NomSysteme,typePresta,ligne,Quantite,formule,cte1,DateModif) values (10,'ALIM_REL_DN63_BAC','MATIERE',136,null,'1*CTE1','RELBAC_COUDES90DN50',now());
</v>
      </c>
      <c r="AR7" t="str">
        <f t="shared" si="6"/>
        <v xml:space="preserve">INSERT INTO SC_SystemeProduits(RefDimension,NomSysteme,typePresta,ligne,Quantite,formule,cte1,DateModif) values (11,'ALIM_REL_DN63_BAC','MATIERE',136,null,'1*CTE1','RELBAC_COUDES90DN50',now());
</v>
      </c>
      <c r="AU7" t="str">
        <f t="shared" si="7"/>
        <v xml:space="preserve">INSERT INTO SC_SystemeProduits(RefDimension,NomSysteme,typePresta,ligne,Quantite,formule,cte1,DateModif) values (17,'ALIM_REL_DN63_BAC','MATIERE',136,null,'1*CTE1','RELBAC_COUDES90DN50',now());
</v>
      </c>
      <c r="AX7" t="str">
        <f t="shared" si="8"/>
        <v xml:space="preserve">INSERT INTO SC_SystemeProduits(RefDimension,NomSysteme,typePresta,ligne,Quantite,formule,cte1,DateModif) values (18,'ALIM_REL_DN63_BAC','MATIERE',136,null,'1*CTE1','RELBAC_COUDES90DN50',now());
</v>
      </c>
    </row>
    <row r="8" spans="1:52" ht="14.25" customHeight="1" x14ac:dyDescent="0.3">
      <c r="A8" s="12">
        <f>VLOOKUP($C8,[1]MATIERES!$A$2:$K$379,11,0)</f>
        <v>33</v>
      </c>
      <c r="B8" t="s">
        <v>328</v>
      </c>
      <c r="C8" s="23" t="s">
        <v>421</v>
      </c>
      <c r="D8" s="27" t="str">
        <f>IF($C8="","",VLOOKUP($C8,[2]MATIERES!$A$2:$F$341,5,0))</f>
        <v>pc</v>
      </c>
      <c r="E8">
        <f>IF([2]Simulation!L13="DN63",E7,0)</f>
        <v>0</v>
      </c>
      <c r="F8" s="14" t="s">
        <v>882</v>
      </c>
      <c r="G8" s="14" t="s">
        <v>1084</v>
      </c>
      <c r="H8">
        <f>IF([2]Simulation!P13="DN63",H7,0)</f>
        <v>0</v>
      </c>
      <c r="I8" s="14" t="s">
        <v>1097</v>
      </c>
      <c r="J8" s="14" t="s">
        <v>1084</v>
      </c>
      <c r="K8">
        <f>IF([2]Simulation!R13="DN63",K7,0)</f>
        <v>0</v>
      </c>
      <c r="L8" s="14" t="s">
        <v>1097</v>
      </c>
      <c r="M8" s="14" t="s">
        <v>1084</v>
      </c>
      <c r="N8">
        <f>IF([2]Simulation!Z13="DN63",N7,0)</f>
        <v>0</v>
      </c>
      <c r="O8" s="14" t="s">
        <v>1097</v>
      </c>
      <c r="P8" s="14" t="s">
        <v>1084</v>
      </c>
      <c r="Q8">
        <f>IF([2]Simulation!AB13="DN63",Q7,0)</f>
        <v>0</v>
      </c>
      <c r="R8" s="14" t="s">
        <v>1097</v>
      </c>
      <c r="S8" s="14" t="s">
        <v>1084</v>
      </c>
      <c r="U8" s="14" t="s">
        <v>1097</v>
      </c>
      <c r="V8" s="14" t="s">
        <v>1084</v>
      </c>
      <c r="W8">
        <f>IF([2]Simulation!AP13="DN63",W7,0)</f>
        <v>0</v>
      </c>
      <c r="X8" s="14" t="s">
        <v>1097</v>
      </c>
      <c r="Y8" s="14" t="s">
        <v>1084</v>
      </c>
      <c r="Z8">
        <f>IF([2]Simulation!AS13="DN63",Z7,0)</f>
        <v>0</v>
      </c>
      <c r="AA8" s="14" t="s">
        <v>1097</v>
      </c>
      <c r="AB8" s="14" t="s">
        <v>1084</v>
      </c>
      <c r="AC8" t="str">
        <f t="shared" si="1"/>
        <v xml:space="preserve">INSERT INTO SC_SystemeProduits(RefDimension,NomSysteme,typePresta,ligne,Quantite,formule,cte1,DateModif) values (2,'ALIM_REL_DN63_BAC','MATIERE',33,null,'1*CTE1','RELBAC_COUDES90DN50',now());
</v>
      </c>
      <c r="AF8" t="str">
        <f t="shared" si="2"/>
        <v xml:space="preserve">INSERT INTO SC_SystemeProduits(RefDimension,NomSysteme,typePresta,ligne,Quantite,formule,cte1,DateModif) values (4,'ALIM_REL_DN63_BAC','MATIERE',33,null,'1*CTE1*DN63','RELBAC_COUDES90DN50',now());
</v>
      </c>
      <c r="AI8" t="str">
        <f t="shared" si="3"/>
        <v xml:space="preserve">INSERT INTO SC_SystemeProduits(RefDimension,NomSysteme,typePresta,ligne,Quantite,formule,cte1,DateModif) values (5,'ALIM_REL_DN63_BAC','MATIERE',33,null,'1*CTE1*DN63','RELBAC_COUDES90DN50',now());
</v>
      </c>
      <c r="AL8" t="str">
        <f t="shared" si="4"/>
        <v xml:space="preserve">INSERT INTO SC_SystemeProduits(RefDimension,NomSysteme,typePresta,ligne,Quantite,formule,cte1,DateModif) values (9,'ALIM_REL_DN63_BAC','MATIERE',33,null,'1*CTE1*DN63','RELBAC_COUDES90DN50',now());
</v>
      </c>
      <c r="AO8" t="str">
        <f t="shared" si="5"/>
        <v xml:space="preserve">INSERT INTO SC_SystemeProduits(RefDimension,NomSysteme,typePresta,ligne,Quantite,formule,cte1,DateModif) values (10,'ALIM_REL_DN63_BAC','MATIERE',33,null,'1*CTE1*DN63','RELBAC_COUDES90DN50',now());
</v>
      </c>
      <c r="AR8" t="str">
        <f t="shared" si="6"/>
        <v xml:space="preserve">INSERT INTO SC_SystemeProduits(RefDimension,NomSysteme,typePresta,ligne,Quantite,formule,cte1,DateModif) values (11,'ALIM_REL_DN63_BAC','MATIERE',33,null,'1*CTE1*DN63','RELBAC_COUDES90DN50',now());
</v>
      </c>
      <c r="AU8" t="str">
        <f t="shared" si="7"/>
        <v xml:space="preserve">INSERT INTO SC_SystemeProduits(RefDimension,NomSysteme,typePresta,ligne,Quantite,formule,cte1,DateModif) values (17,'ALIM_REL_DN63_BAC','MATIERE',33,null,'1*CTE1*DN63','RELBAC_COUDES90DN50',now());
</v>
      </c>
      <c r="AX8" t="str">
        <f t="shared" si="8"/>
        <v xml:space="preserve">INSERT INTO SC_SystemeProduits(RefDimension,NomSysteme,typePresta,ligne,Quantite,formule,cte1,DateModif) values (18,'ALIM_REL_DN63_BAC','MATIERE',33,null,'1*CTE1*DN63','RELBAC_COUDES90DN50',now());
</v>
      </c>
    </row>
    <row r="9" spans="1:52" ht="14.25" customHeight="1" x14ac:dyDescent="0.3">
      <c r="C9" s="31"/>
      <c r="D9" s="32"/>
      <c r="AC9" t="str">
        <f t="shared" si="1"/>
        <v/>
      </c>
      <c r="AF9" t="str">
        <f t="shared" si="2"/>
        <v/>
      </c>
      <c r="AI9" t="str">
        <f t="shared" si="3"/>
        <v/>
      </c>
      <c r="AL9" t="str">
        <f t="shared" si="4"/>
        <v/>
      </c>
      <c r="AO9" t="str">
        <f t="shared" si="5"/>
        <v/>
      </c>
      <c r="AR9" t="str">
        <f t="shared" si="6"/>
        <v/>
      </c>
      <c r="AU9" t="str">
        <f t="shared" si="7"/>
        <v/>
      </c>
      <c r="AX9" t="str">
        <f t="shared" si="8"/>
        <v/>
      </c>
    </row>
    <row r="10" spans="1:52" ht="14.25" customHeight="1" x14ac:dyDescent="0.3">
      <c r="A10" s="12">
        <f>VLOOKUP($C10,[1]ATELIER!$A$2:$K$291,11,0)</f>
        <v>2</v>
      </c>
      <c r="B10" t="s">
        <v>331</v>
      </c>
      <c r="C10" s="23" t="s">
        <v>6</v>
      </c>
      <c r="D10" s="27" t="str">
        <f>IF($C10="","",VLOOKUP($C10,[2]ATELIER!$A$2:$E$109,3,0))</f>
        <v>pc</v>
      </c>
      <c r="E10">
        <v>2</v>
      </c>
      <c r="H10">
        <v>2</v>
      </c>
      <c r="K10">
        <v>2</v>
      </c>
      <c r="N10">
        <v>4</v>
      </c>
      <c r="Q10">
        <v>4</v>
      </c>
      <c r="T10">
        <v>4</v>
      </c>
      <c r="W10">
        <v>8</v>
      </c>
      <c r="Z10">
        <v>8</v>
      </c>
      <c r="AC10" t="str">
        <f t="shared" si="1"/>
        <v xml:space="preserve">INSERT INTO SC_SystemeProduits(RefDimension,NomSysteme,typePresta,ligne,Quantite,formule,cte1,DateModif) values (2,'ALIM_REL_DN63_BAC','MOA',2,2,null,null,now());
</v>
      </c>
      <c r="AF10" t="str">
        <f t="shared" si="2"/>
        <v xml:space="preserve">INSERT INTO SC_SystemeProduits(RefDimension,NomSysteme,typePresta,ligne,Quantite,formule,cte1,DateModif) values (4,'ALIM_REL_DN63_BAC','MOA',2,2,null,null,now());
</v>
      </c>
      <c r="AI10" t="str">
        <f t="shared" si="3"/>
        <v xml:space="preserve">INSERT INTO SC_SystemeProduits(RefDimension,NomSysteme,typePresta,ligne,Quantite,formule,cte1,DateModif) values (5,'ALIM_REL_DN63_BAC','MOA',2,2,null,null,now());
</v>
      </c>
      <c r="AL10" t="str">
        <f t="shared" si="4"/>
        <v xml:space="preserve">INSERT INTO SC_SystemeProduits(RefDimension,NomSysteme,typePresta,ligne,Quantite,formule,cte1,DateModif) values (9,'ALIM_REL_DN63_BAC','MOA',2,4,null,null,now());
</v>
      </c>
      <c r="AO10" t="str">
        <f t="shared" si="5"/>
        <v xml:space="preserve">INSERT INTO SC_SystemeProduits(RefDimension,NomSysteme,typePresta,ligne,Quantite,formule,cte1,DateModif) values (10,'ALIM_REL_DN63_BAC','MOA',2,4,null,null,now());
</v>
      </c>
      <c r="AR10" t="str">
        <f t="shared" si="6"/>
        <v xml:space="preserve">INSERT INTO SC_SystemeProduits(RefDimension,NomSysteme,typePresta,ligne,Quantite,formule,cte1,DateModif) values (11,'ALIM_REL_DN63_BAC','MOA',2,4,null,null,now());
</v>
      </c>
      <c r="AU10" t="str">
        <f t="shared" si="7"/>
        <v xml:space="preserve">INSERT INTO SC_SystemeProduits(RefDimension,NomSysteme,typePresta,ligne,Quantite,formule,cte1,DateModif) values (17,'ALIM_REL_DN63_BAC','MOA',2,8,null,null,now());
</v>
      </c>
      <c r="AX10" t="str">
        <f t="shared" si="8"/>
        <v xml:space="preserve">INSERT INTO SC_SystemeProduits(RefDimension,NomSysteme,typePresta,ligne,Quantite,formule,cte1,DateModif) values (18,'ALIM_REL_DN63_BAC','MOA',2,8,null,null,now());
</v>
      </c>
    </row>
    <row r="11" spans="1:52" ht="14.25" customHeight="1" x14ac:dyDescent="0.3">
      <c r="A11" s="12">
        <f>VLOOKUP($C11,[1]ATELIER!$A$2:$K$291,11,0)</f>
        <v>29</v>
      </c>
      <c r="B11" t="s">
        <v>331</v>
      </c>
      <c r="C11" s="23" t="s">
        <v>68</v>
      </c>
      <c r="D11" s="27" t="str">
        <f>IF($C11="","",VLOOKUP($C11,[2]ATELIER!$A$2:$E$109,3,0))</f>
        <v>pc</v>
      </c>
      <c r="F11" s="14" t="s">
        <v>882</v>
      </c>
      <c r="G11" s="14" t="s">
        <v>1084</v>
      </c>
      <c r="I11" s="14" t="s">
        <v>1098</v>
      </c>
      <c r="J11" s="14" t="s">
        <v>1084</v>
      </c>
      <c r="L11" s="14" t="s">
        <v>1098</v>
      </c>
      <c r="M11" s="14" t="s">
        <v>1084</v>
      </c>
      <c r="O11" s="14" t="s">
        <v>1098</v>
      </c>
      <c r="P11" s="14" t="s">
        <v>1084</v>
      </c>
      <c r="R11" s="14" t="s">
        <v>1098</v>
      </c>
      <c r="S11" s="14" t="s">
        <v>1084</v>
      </c>
      <c r="U11" s="14" t="s">
        <v>1098</v>
      </c>
      <c r="V11" s="14" t="s">
        <v>1084</v>
      </c>
      <c r="X11" s="14" t="s">
        <v>1098</v>
      </c>
      <c r="Y11" s="14" t="s">
        <v>1084</v>
      </c>
      <c r="AA11" s="14" t="s">
        <v>1098</v>
      </c>
      <c r="AB11" s="14" t="s">
        <v>1084</v>
      </c>
      <c r="AC11" t="str">
        <f t="shared" si="1"/>
        <v xml:space="preserve">INSERT INTO SC_SystemeProduits(RefDimension,NomSysteme,typePresta,ligne,Quantite,formule,cte1,DateModif) values (2,'ALIM_REL_DN63_BAC','MOA',29,null,'1*CTE1','RELBAC_COUDES90DN50',now());
</v>
      </c>
      <c r="AF11" t="str">
        <f t="shared" si="2"/>
        <v xml:space="preserve">INSERT INTO SC_SystemeProduits(RefDimension,NomSysteme,typePresta,ligne,Quantite,formule,cte1,DateModif) values (4,'ALIM_REL_DN63_BAC','MOA',29,null,'1*CTE1*DN50','RELBAC_COUDES90DN50',now());
</v>
      </c>
      <c r="AI11" t="str">
        <f t="shared" si="3"/>
        <v xml:space="preserve">INSERT INTO SC_SystemeProduits(RefDimension,NomSysteme,typePresta,ligne,Quantite,formule,cte1,DateModif) values (5,'ALIM_REL_DN63_BAC','MOA',29,null,'1*CTE1*DN50','RELBAC_COUDES90DN50',now());
</v>
      </c>
      <c r="AL11" t="str">
        <f t="shared" si="4"/>
        <v xml:space="preserve">INSERT INTO SC_SystemeProduits(RefDimension,NomSysteme,typePresta,ligne,Quantite,formule,cte1,DateModif) values (9,'ALIM_REL_DN63_BAC','MOA',29,null,'1*CTE1*DN50','RELBAC_COUDES90DN50',now());
</v>
      </c>
      <c r="AO11" t="str">
        <f t="shared" si="5"/>
        <v xml:space="preserve">INSERT INTO SC_SystemeProduits(RefDimension,NomSysteme,typePresta,ligne,Quantite,formule,cte1,DateModif) values (10,'ALIM_REL_DN63_BAC','MOA',29,null,'1*CTE1*DN50','RELBAC_COUDES90DN50',now());
</v>
      </c>
      <c r="AR11" t="str">
        <f t="shared" si="6"/>
        <v xml:space="preserve">INSERT INTO SC_SystemeProduits(RefDimension,NomSysteme,typePresta,ligne,Quantite,formule,cte1,DateModif) values (11,'ALIM_REL_DN63_BAC','MOA',29,null,'1*CTE1*DN50','RELBAC_COUDES90DN50',now());
</v>
      </c>
      <c r="AU11" t="str">
        <f t="shared" si="7"/>
        <v xml:space="preserve">INSERT INTO SC_SystemeProduits(RefDimension,NomSysteme,typePresta,ligne,Quantite,formule,cte1,DateModif) values (17,'ALIM_REL_DN63_BAC','MOA',29,null,'1*CTE1*DN50','RELBAC_COUDES90DN50',now());
</v>
      </c>
      <c r="AX11" t="str">
        <f t="shared" si="8"/>
        <v xml:space="preserve">INSERT INTO SC_SystemeProduits(RefDimension,NomSysteme,typePresta,ligne,Quantite,formule,cte1,DateModif) values (18,'ALIM_REL_DN63_BAC','MOA',29,null,'1*CTE1*DN50','RELBAC_COUDES90DN50',now());
</v>
      </c>
    </row>
    <row r="12" spans="1:52" ht="14.25" customHeight="1" x14ac:dyDescent="0.3">
      <c r="A12" s="12">
        <f>VLOOKUP($C12,[1]ATELIER!$A$2:$K$291,11,0)</f>
        <v>6</v>
      </c>
      <c r="B12" t="s">
        <v>331</v>
      </c>
      <c r="C12" s="23" t="s">
        <v>17</v>
      </c>
      <c r="D12" s="27" t="str">
        <f>IF($C12="","",VLOOKUP($C12,[2]ATELIER!$A$2:$E$109,3,0))</f>
        <v>pc</v>
      </c>
      <c r="E12">
        <v>2</v>
      </c>
      <c r="H12">
        <v>2</v>
      </c>
      <c r="K12">
        <v>2</v>
      </c>
      <c r="N12">
        <v>4</v>
      </c>
      <c r="Q12">
        <v>4</v>
      </c>
      <c r="T12">
        <v>4</v>
      </c>
      <c r="W12">
        <v>8</v>
      </c>
      <c r="Z12">
        <v>8</v>
      </c>
      <c r="AC12" t="str">
        <f t="shared" si="1"/>
        <v xml:space="preserve">INSERT INTO SC_SystemeProduits(RefDimension,NomSysteme,typePresta,ligne,Quantite,formule,cte1,DateModif) values (2,'ALIM_REL_DN63_BAC','MOA',6,2,null,null,now());
</v>
      </c>
      <c r="AF12" t="str">
        <f t="shared" si="2"/>
        <v xml:space="preserve">INSERT INTO SC_SystemeProduits(RefDimension,NomSysteme,typePresta,ligne,Quantite,formule,cte1,DateModif) values (4,'ALIM_REL_DN63_BAC','MOA',6,2,null,null,now());
</v>
      </c>
      <c r="AI12" t="str">
        <f t="shared" si="3"/>
        <v xml:space="preserve">INSERT INTO SC_SystemeProduits(RefDimension,NomSysteme,typePresta,ligne,Quantite,formule,cte1,DateModif) values (5,'ALIM_REL_DN63_BAC','MOA',6,2,null,null,now());
</v>
      </c>
      <c r="AL12" t="str">
        <f t="shared" si="4"/>
        <v xml:space="preserve">INSERT INTO SC_SystemeProduits(RefDimension,NomSysteme,typePresta,ligne,Quantite,formule,cte1,DateModif) values (9,'ALIM_REL_DN63_BAC','MOA',6,4,null,null,now());
</v>
      </c>
      <c r="AO12" t="str">
        <f t="shared" si="5"/>
        <v xml:space="preserve">INSERT INTO SC_SystemeProduits(RefDimension,NomSysteme,typePresta,ligne,Quantite,formule,cte1,DateModif) values (10,'ALIM_REL_DN63_BAC','MOA',6,4,null,null,now());
</v>
      </c>
      <c r="AR12" t="str">
        <f t="shared" si="6"/>
        <v xml:space="preserve">INSERT INTO SC_SystemeProduits(RefDimension,NomSysteme,typePresta,ligne,Quantite,formule,cte1,DateModif) values (11,'ALIM_REL_DN63_BAC','MOA',6,4,null,null,now());
</v>
      </c>
      <c r="AU12" t="str">
        <f t="shared" si="7"/>
        <v xml:space="preserve">INSERT INTO SC_SystemeProduits(RefDimension,NomSysteme,typePresta,ligne,Quantite,formule,cte1,DateModif) values (17,'ALIM_REL_DN63_BAC','MOA',6,8,null,null,now());
</v>
      </c>
      <c r="AX12" t="str">
        <f t="shared" si="8"/>
        <v xml:space="preserve">INSERT INTO SC_SystemeProduits(RefDimension,NomSysteme,typePresta,ligne,Quantite,formule,cte1,DateModif) values (18,'ALIM_REL_DN63_BAC','MOA',6,8,null,null,now());
</v>
      </c>
    </row>
    <row r="13" spans="1:52" ht="14.25" customHeight="1" x14ac:dyDescent="0.3">
      <c r="C13" s="36"/>
      <c r="D13" s="37"/>
      <c r="E13" s="21"/>
      <c r="F13" s="22"/>
      <c r="G13" s="22"/>
      <c r="H13" s="21"/>
      <c r="I13" s="22"/>
      <c r="J13" s="22"/>
      <c r="K13" s="21"/>
      <c r="L13" s="22"/>
      <c r="M13" s="22"/>
      <c r="N13" s="21"/>
      <c r="O13" s="22"/>
      <c r="P13" s="22"/>
      <c r="Q13" s="21"/>
      <c r="R13" s="22"/>
      <c r="S13" s="22"/>
      <c r="T13" s="21"/>
      <c r="U13" s="22"/>
      <c r="V13" s="22"/>
      <c r="W13" s="21"/>
      <c r="X13" s="22"/>
      <c r="Y13" s="22"/>
      <c r="Z13" s="21"/>
      <c r="AA13" s="22"/>
      <c r="AB13" s="22"/>
      <c r="AC13" t="str">
        <f t="shared" si="1"/>
        <v/>
      </c>
      <c r="AF13" t="str">
        <f t="shared" si="2"/>
        <v/>
      </c>
      <c r="AI13" t="str">
        <f t="shared" si="3"/>
        <v/>
      </c>
      <c r="AL13" t="str">
        <f t="shared" si="4"/>
        <v/>
      </c>
      <c r="AO13" t="str">
        <f t="shared" si="5"/>
        <v/>
      </c>
      <c r="AR13" t="str">
        <f t="shared" si="6"/>
        <v/>
      </c>
      <c r="AU13" t="str">
        <f t="shared" si="7"/>
        <v/>
      </c>
      <c r="AX13" t="str">
        <f t="shared" si="8"/>
        <v/>
      </c>
    </row>
    <row r="14" spans="1:52" ht="14.25" customHeight="1" x14ac:dyDescent="0.3">
      <c r="A14" s="12">
        <f>VLOOKUP($C14,[1]CHANTIER!$A$2:$K$291,11,0)</f>
        <v>10</v>
      </c>
      <c r="B14" t="s">
        <v>332</v>
      </c>
      <c r="C14" s="38" t="s">
        <v>100</v>
      </c>
      <c r="D14" s="27" t="str">
        <f>IF(C14="","",VLOOKUP($C14,[2]CHANTIER!$A$2:$C$83,3,0))</f>
        <v>pc</v>
      </c>
      <c r="E14" s="21">
        <f>IF(G2&lt;12,2,4)</f>
        <v>2</v>
      </c>
      <c r="F14" s="22" t="s">
        <v>882</v>
      </c>
      <c r="G14" s="22" t="s">
        <v>1085</v>
      </c>
      <c r="H14" s="21">
        <f>IF(K2&lt;12,2,4)</f>
        <v>2</v>
      </c>
      <c r="I14" s="22" t="s">
        <v>882</v>
      </c>
      <c r="J14" s="22" t="s">
        <v>1085</v>
      </c>
      <c r="K14" s="21">
        <f>IF(M2&lt;12,2,4)</f>
        <v>2</v>
      </c>
      <c r="L14" s="22" t="s">
        <v>882</v>
      </c>
      <c r="M14" s="22" t="s">
        <v>1085</v>
      </c>
      <c r="N14" s="21">
        <f>IF(X2&lt;12,2,4)</f>
        <v>2</v>
      </c>
      <c r="O14" s="22" t="s">
        <v>882</v>
      </c>
      <c r="P14" s="22" t="s">
        <v>1085</v>
      </c>
      <c r="Q14" s="21">
        <f>IF(AC2&lt;12,2,4)</f>
        <v>2</v>
      </c>
      <c r="R14" s="22" t="s">
        <v>882</v>
      </c>
      <c r="S14" s="22" t="s">
        <v>1085</v>
      </c>
      <c r="T14" s="21"/>
      <c r="U14" s="22" t="s">
        <v>882</v>
      </c>
      <c r="V14" s="22" t="s">
        <v>1085</v>
      </c>
      <c r="W14" s="21">
        <f>IF(AK2&lt;12,2,4)</f>
        <v>2</v>
      </c>
      <c r="X14" s="22" t="s">
        <v>882</v>
      </c>
      <c r="Y14" s="22" t="s">
        <v>1085</v>
      </c>
      <c r="Z14" s="21">
        <f>IF(AN2&lt;12,2,4)</f>
        <v>2</v>
      </c>
      <c r="AA14" s="22" t="s">
        <v>882</v>
      </c>
      <c r="AB14" s="22" t="s">
        <v>1085</v>
      </c>
      <c r="AC14" t="str">
        <f t="shared" si="1"/>
        <v xml:space="preserve">INSERT INTO SC_SystemeProduits(RefDimension,NomSysteme,typePresta,ligne,Quantite,formule,cte1,DateModif) values (2,'ALIM_REL_DN63_BAC','MOC',10,null,'1*CTE1','RELBAC_REPARTITEURS',now());
</v>
      </c>
      <c r="AF14" t="str">
        <f t="shared" si="2"/>
        <v xml:space="preserve">INSERT INTO SC_SystemeProduits(RefDimension,NomSysteme,typePresta,ligne,Quantite,formule,cte1,DateModif) values (4,'ALIM_REL_DN63_BAC','MOC',10,null,'1*CTE1','RELBAC_REPARTITEURS',now());
</v>
      </c>
      <c r="AI14" t="str">
        <f t="shared" si="3"/>
        <v xml:space="preserve">INSERT INTO SC_SystemeProduits(RefDimension,NomSysteme,typePresta,ligne,Quantite,formule,cte1,DateModif) values (5,'ALIM_REL_DN63_BAC','MOC',10,null,'1*CTE1','RELBAC_REPARTITEURS',now());
</v>
      </c>
      <c r="AL14" t="str">
        <f t="shared" si="4"/>
        <v xml:space="preserve">INSERT INTO SC_SystemeProduits(RefDimension,NomSysteme,typePresta,ligne,Quantite,formule,cte1,DateModif) values (9,'ALIM_REL_DN63_BAC','MOC',10,null,'1*CTE1','RELBAC_REPARTITEURS',now());
</v>
      </c>
      <c r="AO14" t="str">
        <f t="shared" si="5"/>
        <v xml:space="preserve">INSERT INTO SC_SystemeProduits(RefDimension,NomSysteme,typePresta,ligne,Quantite,formule,cte1,DateModif) values (10,'ALIM_REL_DN63_BAC','MOC',10,null,'1*CTE1','RELBAC_REPARTITEURS',now());
</v>
      </c>
      <c r="AR14" t="str">
        <f t="shared" si="6"/>
        <v xml:space="preserve">INSERT INTO SC_SystemeProduits(RefDimension,NomSysteme,typePresta,ligne,Quantite,formule,cte1,DateModif) values (11,'ALIM_REL_DN63_BAC','MOC',10,null,'1*CTE1','RELBAC_REPARTITEURS',now());
</v>
      </c>
      <c r="AU14" t="str">
        <f t="shared" si="7"/>
        <v xml:space="preserve">INSERT INTO SC_SystemeProduits(RefDimension,NomSysteme,typePresta,ligne,Quantite,formule,cte1,DateModif) values (17,'ALIM_REL_DN63_BAC','MOC',10,null,'1*CTE1','RELBAC_REPARTITEURS',now());
</v>
      </c>
      <c r="AX14" t="str">
        <f t="shared" si="8"/>
        <v xml:space="preserve">INSERT INTO SC_SystemeProduits(RefDimension,NomSysteme,typePresta,ligne,Quantite,formule,cte1,DateModif) values (18,'ALIM_REL_DN63_BAC','MOC',10,null,'1*CTE1','RELBAC_REPARTITEURS',now());
</v>
      </c>
    </row>
    <row r="40" spans="5:28" x14ac:dyDescent="0.3">
      <c r="E40" s="21"/>
      <c r="F40" s="22"/>
      <c r="G40" s="22"/>
      <c r="H40" s="21"/>
      <c r="I40" s="22"/>
      <c r="J40" s="22"/>
      <c r="K40" s="21"/>
      <c r="L40" s="22"/>
      <c r="M40" s="22"/>
      <c r="N40" s="21"/>
      <c r="O40" s="22"/>
      <c r="P40" s="22"/>
      <c r="Q40" s="21"/>
      <c r="R40" s="22"/>
      <c r="S40" s="22"/>
      <c r="T40" s="21"/>
      <c r="U40" s="22"/>
      <c r="V40" s="22"/>
      <c r="W40" s="21"/>
      <c r="X40" s="22"/>
      <c r="Y40" s="22"/>
      <c r="Z40" s="21"/>
      <c r="AA40" s="22"/>
      <c r="AB40" s="22"/>
    </row>
  </sheetData>
  <dataValidations count="3">
    <dataValidation type="list" allowBlank="1" showInputMessage="1" promptTitle="Main d'oeuvre CHANTIER" prompt="choisir la prestation" sqref="C14" xr:uid="{00000000-0002-0000-1A00-000000000000}">
      <formula1>INDIRECT(B14)</formula1>
    </dataValidation>
    <dataValidation type="list" allowBlank="1" showInputMessage="1" showErrorMessage="1" promptTitle="Main d'oeuvre ATELIER" prompt="choisir la prestation" sqref="C10:C12" xr:uid="{00000000-0002-0000-1A00-000001000000}">
      <formula1>INDIRECT(B10)</formula1>
    </dataValidation>
    <dataValidation type="list" allowBlank="1" showInputMessage="1" showErrorMessage="1" promptTitle="MATIERES" prompt="choisir le produit" sqref="C4:C8" xr:uid="{00000000-0002-0000-1A00-000002000000}">
      <formula1>INDIRECT(B4)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Feuil16"/>
  <dimension ref="A1:DH23"/>
  <sheetViews>
    <sheetView workbookViewId="0">
      <selection activeCell="W1" sqref="W1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877</v>
      </c>
      <c r="D1" t="s">
        <v>330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t="str">
        <f>CONCATENATE("INSERT INTO SC_SystemeProduits(RefDimension,NomSysteme,typePresta,ligne,Quantite,DateModif) values (#DIM#,'",$A$1,"','#TYPE#',#LIGNE#,#Q#,now());",CHAR(10))</f>
        <v xml:space="preserve">INSERT INTO SC_SystemeProduits(RefDimension,NomSysteme,typePresta,ligne,Quantite,DateModif) values (#DIM#,'FVBAC1','#TYPE#',#LIGNE#,#Q#,now());
</v>
      </c>
    </row>
    <row r="2" spans="1:112" x14ac:dyDescent="0.3">
      <c r="C2" t="s">
        <v>334</v>
      </c>
      <c r="D2" t="s">
        <v>276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</row>
    <row r="4" spans="1:112" x14ac:dyDescent="0.3">
      <c r="D4" t="s">
        <v>319</v>
      </c>
      <c r="BH4"/>
      <c r="BI4"/>
      <c r="BK4"/>
      <c r="BL4"/>
    </row>
    <row r="5" spans="1:112" x14ac:dyDescent="0.3">
      <c r="A5" s="12">
        <f>VLOOKUP($C5,[1]MATIERES!$A$2:$K$379,11,0)</f>
        <v>374</v>
      </c>
      <c r="B5" t="s">
        <v>328</v>
      </c>
      <c r="C5" t="s">
        <v>310</v>
      </c>
      <c r="D5" t="s">
        <v>318</v>
      </c>
      <c r="E5">
        <v>1.5</v>
      </c>
      <c r="H5">
        <v>2.5</v>
      </c>
      <c r="K5">
        <v>3</v>
      </c>
      <c r="N5">
        <v>5</v>
      </c>
      <c r="Q5">
        <v>6</v>
      </c>
      <c r="T5">
        <v>10</v>
      </c>
      <c r="W5" t="str">
        <f t="shared" ref="W5" si="0">SUBSTITUTE(SUBSTITUTE(SUBSTITUTE(SUBSTITUTE($W$1,"#DIM#",E$1),"#TYPE#",$B5),"#LIGNE#",$A5),"#Q#",SUBSTITUTE(E5,",","."))</f>
        <v xml:space="preserve">INSERT INTO SC_SystemeProduits(RefDimension,NomSysteme,typePresta,ligne,Quantite,DateModif) values (2,'FVBAC1','MATIERE',374,1.5,now());
</v>
      </c>
      <c r="X5"/>
      <c r="Y5"/>
      <c r="Z5" t="str">
        <f t="shared" ref="Z5" si="1">SUBSTITUTE(SUBSTITUTE(SUBSTITUTE(SUBSTITUTE($W$1,"#DIM#",H$1),"#TYPE#",$B5),"#LIGNE#",$A5),"#Q#",SUBSTITUTE(H5,",","."))</f>
        <v xml:space="preserve">INSERT INTO SC_SystemeProduits(RefDimension,NomSysteme,typePresta,ligne,Quantite,DateModif) values (4,'FVBAC1','MATIERE',374,2.5,now());
</v>
      </c>
      <c r="AA5"/>
      <c r="AB5"/>
      <c r="AC5" t="str">
        <f t="shared" ref="AC5" si="2">SUBSTITUTE(SUBSTITUTE(SUBSTITUTE(SUBSTITUTE($W$1,"#DIM#",K$1),"#TYPE#",$B5),"#LIGNE#",$A5),"#Q#",SUBSTITUTE(K5,",","."))</f>
        <v xml:space="preserve">INSERT INTO SC_SystemeProduits(RefDimension,NomSysteme,typePresta,ligne,Quantite,DateModif) values (5,'FVBAC1','MATIERE',374,3,now());
</v>
      </c>
      <c r="AD5"/>
      <c r="AE5"/>
      <c r="AF5" t="str">
        <f t="shared" ref="AF5" si="3">SUBSTITUTE(SUBSTITUTE(SUBSTITUTE(SUBSTITUTE($W$1,"#DIM#",N$1),"#TYPE#",$B5),"#LIGNE#",$A5),"#Q#",SUBSTITUTE(N5,",","."))</f>
        <v xml:space="preserve">INSERT INTO SC_SystemeProduits(RefDimension,NomSysteme,typePresta,ligne,Quantite,DateModif) values (9,'FVBAC1','MATIERE',374,5,now());
</v>
      </c>
      <c r="AG5"/>
      <c r="AH5"/>
      <c r="AI5" t="str">
        <f t="shared" ref="AI5" si="4">SUBSTITUTE(SUBSTITUTE(SUBSTITUTE(SUBSTITUTE($W$1,"#DIM#",Q$1),"#TYPE#",$B5),"#LIGNE#",$A5),"#Q#",SUBSTITUTE(Q5,",","."))</f>
        <v xml:space="preserve">INSERT INTO SC_SystemeProduits(RefDimension,NomSysteme,typePresta,ligne,Quantite,DateModif) values (10,'FVBAC1','MATIERE',374,6,now());
</v>
      </c>
      <c r="AJ5"/>
      <c r="AK5"/>
      <c r="AL5" t="str">
        <f t="shared" ref="AL5" si="5">SUBSTITUTE(SUBSTITUTE(SUBSTITUTE(SUBSTITUTE($W$1,"#DIM#",T$1),"#TYPE#",$B5),"#LIGNE#",$A5),"#Q#",SUBSTITUTE(T5,",","."))</f>
        <v xml:space="preserve">INSERT INTO SC_SystemeProduits(RefDimension,NomSysteme,typePresta,ligne,Quantite,DateModif) values (17,'FVBAC1','MATIERE',374,10,now());
</v>
      </c>
      <c r="BH5"/>
      <c r="BI5"/>
      <c r="BK5"/>
      <c r="BL5"/>
    </row>
    <row r="6" spans="1:112" ht="30" customHeight="1" x14ac:dyDescent="0.3">
      <c r="X6"/>
      <c r="Y6"/>
      <c r="AA6"/>
      <c r="AB6"/>
      <c r="AD6"/>
      <c r="AE6"/>
      <c r="AG6"/>
      <c r="AH6"/>
      <c r="AJ6"/>
      <c r="AK6"/>
      <c r="BH6"/>
      <c r="BI6"/>
      <c r="BK6"/>
      <c r="BL6"/>
    </row>
    <row r="7" spans="1:112" x14ac:dyDescent="0.3">
      <c r="X7"/>
      <c r="Y7"/>
      <c r="AA7"/>
      <c r="AB7"/>
      <c r="AD7"/>
      <c r="AE7"/>
      <c r="AG7"/>
      <c r="AH7"/>
      <c r="AJ7"/>
      <c r="AK7"/>
      <c r="BH7"/>
      <c r="BI7"/>
      <c r="BK7"/>
      <c r="BL7"/>
    </row>
    <row r="8" spans="1:112" x14ac:dyDescent="0.3">
      <c r="X8"/>
      <c r="Y8"/>
      <c r="AA8"/>
      <c r="AB8"/>
      <c r="AD8"/>
      <c r="AE8"/>
      <c r="AG8"/>
      <c r="AH8"/>
      <c r="AJ8"/>
      <c r="AK8"/>
      <c r="BH8"/>
      <c r="BI8"/>
      <c r="BK8"/>
      <c r="BL8"/>
    </row>
    <row r="9" spans="1:112" x14ac:dyDescent="0.3">
      <c r="X9"/>
      <c r="Y9"/>
      <c r="AA9"/>
      <c r="AB9"/>
      <c r="AD9"/>
      <c r="AE9"/>
      <c r="AG9"/>
      <c r="AH9"/>
      <c r="AJ9"/>
      <c r="AK9"/>
      <c r="BH9"/>
      <c r="BI9"/>
      <c r="BK9"/>
      <c r="BL9"/>
    </row>
    <row r="10" spans="1:112" x14ac:dyDescent="0.3">
      <c r="X10"/>
      <c r="Y10"/>
      <c r="AA10"/>
      <c r="AB10"/>
      <c r="AD10"/>
      <c r="AE10"/>
      <c r="AG10"/>
      <c r="AH10"/>
      <c r="AJ10"/>
      <c r="AK10"/>
      <c r="BH10"/>
      <c r="BI10"/>
      <c r="BK10"/>
      <c r="BL10"/>
    </row>
    <row r="11" spans="1:112" x14ac:dyDescent="0.3">
      <c r="X11"/>
      <c r="Y11"/>
      <c r="AA11"/>
      <c r="AB11"/>
      <c r="AD11"/>
      <c r="AE11"/>
      <c r="AG11"/>
      <c r="AH11"/>
      <c r="AJ11"/>
      <c r="AK11"/>
      <c r="BH11"/>
      <c r="BI11"/>
      <c r="BK11"/>
      <c r="BL11"/>
    </row>
    <row r="12" spans="1:112" x14ac:dyDescent="0.3">
      <c r="X12"/>
      <c r="Y12"/>
      <c r="AA12"/>
      <c r="AB12"/>
      <c r="AD12"/>
      <c r="AE12"/>
      <c r="AG12"/>
      <c r="AH12"/>
      <c r="AJ12"/>
      <c r="AK12"/>
      <c r="BH12"/>
      <c r="BI12"/>
      <c r="BK12"/>
      <c r="BL12"/>
    </row>
    <row r="13" spans="1:112" x14ac:dyDescent="0.3">
      <c r="A13" s="12">
        <f>VLOOKUP($C13,[1]MINIPELLE!$A$2:$K$291,11,0)</f>
        <v>13</v>
      </c>
      <c r="B13" t="s">
        <v>333</v>
      </c>
      <c r="C13" t="s">
        <v>182</v>
      </c>
      <c r="D13" t="s">
        <v>183</v>
      </c>
      <c r="E13">
        <v>5.9400000000000013</v>
      </c>
      <c r="H13">
        <v>9.9</v>
      </c>
      <c r="K13">
        <v>10.560000000000002</v>
      </c>
      <c r="N13">
        <v>19.8</v>
      </c>
      <c r="Q13">
        <v>23.760000000000005</v>
      </c>
      <c r="T13">
        <v>39.6</v>
      </c>
      <c r="W13" t="str">
        <f>SUBSTITUTE(SUBSTITUTE(SUBSTITUTE(SUBSTITUTE($W$1,"#DIM#",E$1),"#TYPE#",$B13),"#LIGNE#",$A13),"#Q#",SUBSTITUTE(E13,",","."))</f>
        <v xml:space="preserve">INSERT INTO SC_SystemeProduits(RefDimension,NomSysteme,typePresta,ligne,Quantite,DateModif) values (2,'FVBAC1','MP',13,5.94,now());
</v>
      </c>
      <c r="X13"/>
      <c r="Y13"/>
      <c r="Z13" t="str">
        <f t="shared" ref="Z13:AL14" si="6">SUBSTITUTE(SUBSTITUTE(SUBSTITUTE(SUBSTITUTE($W$1,"#DIM#",H$1),"#TYPE#",$B13),"#LIGNE#",$A13),"#Q#",SUBSTITUTE(H13,",","."))</f>
        <v xml:space="preserve">INSERT INTO SC_SystemeProduits(RefDimension,NomSysteme,typePresta,ligne,Quantite,DateModif) values (4,'FVBAC1','MP',13,9.9,now());
</v>
      </c>
      <c r="AA13"/>
      <c r="AB13"/>
      <c r="AC13" t="str">
        <f t="shared" si="6"/>
        <v xml:space="preserve">INSERT INTO SC_SystemeProduits(RefDimension,NomSysteme,typePresta,ligne,Quantite,DateModif) values (5,'FVBAC1','MP',13,10.56,now());
</v>
      </c>
      <c r="AD13"/>
      <c r="AE13"/>
      <c r="AF13" t="str">
        <f t="shared" si="6"/>
        <v xml:space="preserve">INSERT INTO SC_SystemeProduits(RefDimension,NomSysteme,typePresta,ligne,Quantite,DateModif) values (9,'FVBAC1','MP',13,19.8,now());
</v>
      </c>
      <c r="AG13"/>
      <c r="AH13"/>
      <c r="AI13" t="str">
        <f t="shared" si="6"/>
        <v xml:space="preserve">INSERT INTO SC_SystemeProduits(RefDimension,NomSysteme,typePresta,ligne,Quantite,DateModif) values (10,'FVBAC1','MP',13,23.76,now());
</v>
      </c>
      <c r="AJ13"/>
      <c r="AK13"/>
      <c r="AL13" t="str">
        <f t="shared" si="6"/>
        <v xml:space="preserve">INSERT INTO SC_SystemeProduits(RefDimension,NomSysteme,typePresta,ligne,Quantite,DateModif) values (17,'FVBAC1','MP',13,39.6,now());
</v>
      </c>
      <c r="BH13"/>
      <c r="BI13"/>
      <c r="BK13"/>
      <c r="BL13"/>
    </row>
    <row r="14" spans="1:112" x14ac:dyDescent="0.3">
      <c r="A14" s="12">
        <f>VLOOKUP($C14,[1]MINIPELLE!$A$2:$K$291,11,0)</f>
        <v>25</v>
      </c>
      <c r="B14" t="s">
        <v>333</v>
      </c>
      <c r="C14" t="s">
        <v>266</v>
      </c>
      <c r="D14" t="s">
        <v>8</v>
      </c>
      <c r="E14">
        <v>1</v>
      </c>
      <c r="H14">
        <v>2</v>
      </c>
      <c r="K14">
        <v>2</v>
      </c>
      <c r="N14">
        <v>4</v>
      </c>
      <c r="Q14">
        <v>4</v>
      </c>
      <c r="T14">
        <v>8</v>
      </c>
      <c r="W14" t="str">
        <f t="shared" ref="W14" si="7">SUBSTITUTE(SUBSTITUTE(SUBSTITUTE(SUBSTITUTE($W$1,"#DIM#",E$1),"#TYPE#",$B14),"#LIGNE#",$A14),"#Q#",SUBSTITUTE(E14,",","."))</f>
        <v xml:space="preserve">INSERT INTO SC_SystemeProduits(RefDimension,NomSysteme,typePresta,ligne,Quantite,DateModif) values (2,'FVBAC1','MP',25,1,now());
</v>
      </c>
      <c r="X14"/>
      <c r="Y14"/>
      <c r="Z14" t="str">
        <f t="shared" si="6"/>
        <v xml:space="preserve">INSERT INTO SC_SystemeProduits(RefDimension,NomSysteme,typePresta,ligne,Quantite,DateModif) values (4,'FVBAC1','MP',25,2,now());
</v>
      </c>
      <c r="AA14"/>
      <c r="AB14"/>
      <c r="AC14" t="str">
        <f t="shared" si="6"/>
        <v xml:space="preserve">INSERT INTO SC_SystemeProduits(RefDimension,NomSysteme,typePresta,ligne,Quantite,DateModif) values (5,'FVBAC1','MP',25,2,now());
</v>
      </c>
      <c r="AD14"/>
      <c r="AE14"/>
      <c r="AF14" t="str">
        <f t="shared" si="6"/>
        <v xml:space="preserve">INSERT INTO SC_SystemeProduits(RefDimension,NomSysteme,typePresta,ligne,Quantite,DateModif) values (9,'FVBAC1','MP',25,4,now());
</v>
      </c>
      <c r="AG14"/>
      <c r="AH14"/>
      <c r="AI14" t="str">
        <f t="shared" si="6"/>
        <v xml:space="preserve">INSERT INTO SC_SystemeProduits(RefDimension,NomSysteme,typePresta,ligne,Quantite,DateModif) values (10,'FVBAC1','MP',25,4,now());
</v>
      </c>
      <c r="AJ14"/>
      <c r="AK14"/>
      <c r="AL14" t="str">
        <f t="shared" si="6"/>
        <v xml:space="preserve">INSERT INTO SC_SystemeProduits(RefDimension,NomSysteme,typePresta,ligne,Quantite,DateModif) values (17,'FVBAC1','MP',25,8,now());
</v>
      </c>
      <c r="BH14"/>
      <c r="BI14"/>
      <c r="BK14"/>
      <c r="BL14"/>
    </row>
    <row r="15" spans="1:112" x14ac:dyDescent="0.3"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Feuil17"/>
  <dimension ref="A1:DH23"/>
  <sheetViews>
    <sheetView workbookViewId="0">
      <selection activeCell="W5" sqref="W5:AL14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878</v>
      </c>
      <c r="D1" t="s">
        <v>330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t="str">
        <f>CONCATENATE("INSERT INTO SC_SystemeProduits(RefDimension,NomSysteme,typePresta,ligne,Quantite,DateModif) values (#DIM#,'",$A$1,"','#TYPE#',#LIGNE#,#Q#,now());",CHAR(10))</f>
        <v xml:space="preserve">INSERT INTO SC_SystemeProduits(RefDimension,NomSysteme,typePresta,ligne,Quantite,DateModif) values (#DIM#,'FVBAC2','#TYPE#',#LIGNE#,#Q#,now());
</v>
      </c>
    </row>
    <row r="2" spans="1:112" x14ac:dyDescent="0.3">
      <c r="C2" t="s">
        <v>334</v>
      </c>
      <c r="D2" t="s">
        <v>276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</row>
    <row r="4" spans="1:112" x14ac:dyDescent="0.3">
      <c r="D4" t="s">
        <v>319</v>
      </c>
      <c r="BH4"/>
      <c r="BI4"/>
      <c r="BK4"/>
      <c r="BL4"/>
    </row>
    <row r="5" spans="1:112" x14ac:dyDescent="0.3">
      <c r="A5" s="12">
        <f>VLOOKUP($C5,[1]MATIERES!$A$2:$K$379,11,0)</f>
        <v>374</v>
      </c>
      <c r="B5" t="s">
        <v>328</v>
      </c>
      <c r="C5" t="s">
        <v>310</v>
      </c>
      <c r="D5" t="s">
        <v>318</v>
      </c>
      <c r="E5">
        <v>0.75</v>
      </c>
      <c r="H5">
        <v>1.25</v>
      </c>
      <c r="K5">
        <v>1.5</v>
      </c>
      <c r="N5">
        <v>2.5</v>
      </c>
      <c r="Q5">
        <v>3</v>
      </c>
      <c r="T5">
        <v>5</v>
      </c>
      <c r="W5" t="str">
        <f t="shared" ref="W5" si="0">SUBSTITUTE(SUBSTITUTE(SUBSTITUTE(SUBSTITUTE($W$1,"#DIM#",E$1),"#TYPE#",$B5),"#LIGNE#",$A5),"#Q#",SUBSTITUTE(E5,",","."))</f>
        <v xml:space="preserve">INSERT INTO SC_SystemeProduits(RefDimension,NomSysteme,typePresta,ligne,Quantite,DateModif) values (2,'FVBAC2','MATIERE',374,0.75,now());
</v>
      </c>
      <c r="X5"/>
      <c r="Y5"/>
      <c r="Z5" t="str">
        <f t="shared" ref="Z5" si="1">SUBSTITUTE(SUBSTITUTE(SUBSTITUTE(SUBSTITUTE($W$1,"#DIM#",H$1),"#TYPE#",$B5),"#LIGNE#",$A5),"#Q#",SUBSTITUTE(H5,",","."))</f>
        <v xml:space="preserve">INSERT INTO SC_SystemeProduits(RefDimension,NomSysteme,typePresta,ligne,Quantite,DateModif) values (4,'FVBAC2','MATIERE',374,1.25,now());
</v>
      </c>
      <c r="AA5"/>
      <c r="AB5"/>
      <c r="AC5" t="str">
        <f t="shared" ref="AC5" si="2">SUBSTITUTE(SUBSTITUTE(SUBSTITUTE(SUBSTITUTE($W$1,"#DIM#",K$1),"#TYPE#",$B5),"#LIGNE#",$A5),"#Q#",SUBSTITUTE(K5,",","."))</f>
        <v xml:space="preserve">INSERT INTO SC_SystemeProduits(RefDimension,NomSysteme,typePresta,ligne,Quantite,DateModif) values (5,'FVBAC2','MATIERE',374,1.5,now());
</v>
      </c>
      <c r="AD5"/>
      <c r="AE5"/>
      <c r="AF5" t="str">
        <f t="shared" ref="AF5" si="3">SUBSTITUTE(SUBSTITUTE(SUBSTITUTE(SUBSTITUTE($W$1,"#DIM#",N$1),"#TYPE#",$B5),"#LIGNE#",$A5),"#Q#",SUBSTITUTE(N5,",","."))</f>
        <v xml:space="preserve">INSERT INTO SC_SystemeProduits(RefDimension,NomSysteme,typePresta,ligne,Quantite,DateModif) values (9,'FVBAC2','MATIERE',374,2.5,now());
</v>
      </c>
      <c r="AG5"/>
      <c r="AH5"/>
      <c r="AI5" t="str">
        <f t="shared" ref="AI5" si="4">SUBSTITUTE(SUBSTITUTE(SUBSTITUTE(SUBSTITUTE($W$1,"#DIM#",Q$1),"#TYPE#",$B5),"#LIGNE#",$A5),"#Q#",SUBSTITUTE(Q5,",","."))</f>
        <v xml:space="preserve">INSERT INTO SC_SystemeProduits(RefDimension,NomSysteme,typePresta,ligne,Quantite,DateModif) values (10,'FVBAC2','MATIERE',374,3,now());
</v>
      </c>
      <c r="AJ5"/>
      <c r="AK5"/>
      <c r="AL5" t="str">
        <f t="shared" ref="AL5" si="5">SUBSTITUTE(SUBSTITUTE(SUBSTITUTE(SUBSTITUTE($W$1,"#DIM#",T$1),"#TYPE#",$B5),"#LIGNE#",$A5),"#Q#",SUBSTITUTE(T5,",","."))</f>
        <v xml:space="preserve">INSERT INTO SC_SystemeProduits(RefDimension,NomSysteme,typePresta,ligne,Quantite,DateModif) values (17,'FVBAC2','MATIERE',374,5,now());
</v>
      </c>
      <c r="BH5"/>
      <c r="BI5"/>
      <c r="BK5"/>
      <c r="BL5"/>
    </row>
    <row r="6" spans="1:112" x14ac:dyDescent="0.3">
      <c r="X6"/>
      <c r="Y6"/>
      <c r="AA6"/>
      <c r="AB6"/>
      <c r="AD6"/>
      <c r="AE6"/>
      <c r="AG6"/>
      <c r="AH6"/>
      <c r="AJ6"/>
      <c r="AK6"/>
      <c r="BH6"/>
      <c r="BI6"/>
      <c r="BK6"/>
      <c r="BL6"/>
    </row>
    <row r="7" spans="1:112" x14ac:dyDescent="0.3">
      <c r="X7"/>
      <c r="Y7"/>
      <c r="AA7"/>
      <c r="AB7"/>
      <c r="AD7"/>
      <c r="AE7"/>
      <c r="AG7"/>
      <c r="AH7"/>
      <c r="AJ7"/>
      <c r="AK7"/>
      <c r="BH7"/>
      <c r="BI7"/>
      <c r="BK7"/>
      <c r="BL7"/>
    </row>
    <row r="8" spans="1:112" x14ac:dyDescent="0.3">
      <c r="X8"/>
      <c r="Y8"/>
      <c r="AA8"/>
      <c r="AB8"/>
      <c r="AD8"/>
      <c r="AE8"/>
      <c r="AG8"/>
      <c r="AH8"/>
      <c r="AJ8"/>
      <c r="AK8"/>
      <c r="BH8"/>
      <c r="BI8"/>
      <c r="BK8"/>
      <c r="BL8"/>
    </row>
    <row r="9" spans="1:112" x14ac:dyDescent="0.3">
      <c r="X9"/>
      <c r="Y9"/>
      <c r="AA9"/>
      <c r="AB9"/>
      <c r="AD9"/>
      <c r="AE9"/>
      <c r="AG9"/>
      <c r="AH9"/>
      <c r="AJ9"/>
      <c r="AK9"/>
      <c r="BH9"/>
      <c r="BI9"/>
      <c r="BK9"/>
      <c r="BL9"/>
    </row>
    <row r="10" spans="1:112" x14ac:dyDescent="0.3">
      <c r="X10"/>
      <c r="Y10"/>
      <c r="AA10"/>
      <c r="AB10"/>
      <c r="AD10"/>
      <c r="AE10"/>
      <c r="AG10"/>
      <c r="AH10"/>
      <c r="AJ10"/>
      <c r="AK10"/>
      <c r="BH10"/>
      <c r="BI10"/>
      <c r="BK10"/>
      <c r="BL10"/>
    </row>
    <row r="11" spans="1:112" x14ac:dyDescent="0.3">
      <c r="X11"/>
      <c r="Y11"/>
      <c r="AA11"/>
      <c r="AB11"/>
      <c r="AD11"/>
      <c r="AE11"/>
      <c r="AG11"/>
      <c r="AH11"/>
      <c r="AJ11"/>
      <c r="AK11"/>
      <c r="BH11"/>
      <c r="BI11"/>
      <c r="BK11"/>
      <c r="BL11"/>
    </row>
    <row r="12" spans="1:112" x14ac:dyDescent="0.3">
      <c r="X12"/>
      <c r="Y12"/>
      <c r="AA12"/>
      <c r="AB12"/>
      <c r="AD12"/>
      <c r="AE12"/>
      <c r="AG12"/>
      <c r="AH12"/>
      <c r="AJ12"/>
      <c r="AK12"/>
      <c r="BH12"/>
      <c r="BI12"/>
      <c r="BK12"/>
      <c r="BL12"/>
    </row>
    <row r="13" spans="1:112" x14ac:dyDescent="0.3">
      <c r="A13" s="12">
        <f>VLOOKUP($C13,[1]MINIPELLE!$A$2:$K$291,11,0)</f>
        <v>13</v>
      </c>
      <c r="B13" t="s">
        <v>333</v>
      </c>
      <c r="C13" t="s">
        <v>182</v>
      </c>
      <c r="D13" t="s">
        <v>183</v>
      </c>
      <c r="E13">
        <v>2.6400000000000006</v>
      </c>
      <c r="H13">
        <v>4.4000000000000004</v>
      </c>
      <c r="K13">
        <v>5.2800000000000011</v>
      </c>
      <c r="N13">
        <v>8.8000000000000007</v>
      </c>
      <c r="Q13">
        <v>10.560000000000002</v>
      </c>
      <c r="T13">
        <v>17.600000000000001</v>
      </c>
      <c r="W13" t="str">
        <f t="shared" ref="W13:W14" si="6">SUBSTITUTE(SUBSTITUTE(SUBSTITUTE(SUBSTITUTE($W$1,"#DIM#",E$1),"#TYPE#",$B13),"#LIGNE#",$A13),"#Q#",SUBSTITUTE(E13,",","."))</f>
        <v xml:space="preserve">INSERT INTO SC_SystemeProduits(RefDimension,NomSysteme,typePresta,ligne,Quantite,DateModif) values (2,'FVBAC2','MP',13,2.64,now());
</v>
      </c>
      <c r="X13"/>
      <c r="Y13"/>
      <c r="Z13" t="str">
        <f t="shared" ref="Z13:Z14" si="7">SUBSTITUTE(SUBSTITUTE(SUBSTITUTE(SUBSTITUTE($W$1,"#DIM#",H$1),"#TYPE#",$B13),"#LIGNE#",$A13),"#Q#",SUBSTITUTE(H13,",","."))</f>
        <v xml:space="preserve">INSERT INTO SC_SystemeProduits(RefDimension,NomSysteme,typePresta,ligne,Quantite,DateModif) values (4,'FVBAC2','MP',13,4.4,now());
</v>
      </c>
      <c r="AA13"/>
      <c r="AB13"/>
      <c r="AC13" t="str">
        <f t="shared" ref="AC13:AC14" si="8">SUBSTITUTE(SUBSTITUTE(SUBSTITUTE(SUBSTITUTE($W$1,"#DIM#",K$1),"#TYPE#",$B13),"#LIGNE#",$A13),"#Q#",SUBSTITUTE(K13,",","."))</f>
        <v xml:space="preserve">INSERT INTO SC_SystemeProduits(RefDimension,NomSysteme,typePresta,ligne,Quantite,DateModif) values (5,'FVBAC2','MP',13,5.28,now());
</v>
      </c>
      <c r="AD13"/>
      <c r="AE13"/>
      <c r="AF13" t="str">
        <f t="shared" ref="AF13:AF14" si="9">SUBSTITUTE(SUBSTITUTE(SUBSTITUTE(SUBSTITUTE($W$1,"#DIM#",N$1),"#TYPE#",$B13),"#LIGNE#",$A13),"#Q#",SUBSTITUTE(N13,",","."))</f>
        <v xml:space="preserve">INSERT INTO SC_SystemeProduits(RefDimension,NomSysteme,typePresta,ligne,Quantite,DateModif) values (9,'FVBAC2','MP',13,8.8,now());
</v>
      </c>
      <c r="AG13"/>
      <c r="AH13"/>
      <c r="AI13" t="str">
        <f t="shared" ref="AI13:AI14" si="10">SUBSTITUTE(SUBSTITUTE(SUBSTITUTE(SUBSTITUTE($W$1,"#DIM#",Q$1),"#TYPE#",$B13),"#LIGNE#",$A13),"#Q#",SUBSTITUTE(Q13,",","."))</f>
        <v xml:space="preserve">INSERT INTO SC_SystemeProduits(RefDimension,NomSysteme,typePresta,ligne,Quantite,DateModif) values (10,'FVBAC2','MP',13,10.56,now());
</v>
      </c>
      <c r="AJ13"/>
      <c r="AK13"/>
      <c r="AL13" t="str">
        <f t="shared" ref="AL13:AL14" si="11">SUBSTITUTE(SUBSTITUTE(SUBSTITUTE(SUBSTITUTE($W$1,"#DIM#",T$1),"#TYPE#",$B13),"#LIGNE#",$A13),"#Q#",SUBSTITUTE(T13,",","."))</f>
        <v xml:space="preserve">INSERT INTO SC_SystemeProduits(RefDimension,NomSysteme,typePresta,ligne,Quantite,DateModif) values (17,'FVBAC2','MP',13,17.6,now());
</v>
      </c>
      <c r="BH13"/>
      <c r="BI13"/>
      <c r="BK13"/>
      <c r="BL13"/>
    </row>
    <row r="14" spans="1:112" x14ac:dyDescent="0.3">
      <c r="A14" s="12">
        <f>VLOOKUP($C14,[1]MINIPELLE!$A$2:$K$291,11,0)</f>
        <v>25</v>
      </c>
      <c r="B14" t="s">
        <v>333</v>
      </c>
      <c r="C14" t="s">
        <v>266</v>
      </c>
      <c r="D14" t="s">
        <v>8</v>
      </c>
      <c r="E14">
        <v>0.5</v>
      </c>
      <c r="H14">
        <v>1</v>
      </c>
      <c r="K14">
        <v>1</v>
      </c>
      <c r="N14">
        <v>2</v>
      </c>
      <c r="Q14">
        <v>2</v>
      </c>
      <c r="T14">
        <v>4</v>
      </c>
      <c r="W14" t="str">
        <f t="shared" si="6"/>
        <v xml:space="preserve">INSERT INTO SC_SystemeProduits(RefDimension,NomSysteme,typePresta,ligne,Quantite,DateModif) values (2,'FVBAC2','MP',25,0.5,now());
</v>
      </c>
      <c r="X14"/>
      <c r="Y14"/>
      <c r="Z14" t="str">
        <f t="shared" si="7"/>
        <v xml:space="preserve">INSERT INTO SC_SystemeProduits(RefDimension,NomSysteme,typePresta,ligne,Quantite,DateModif) values (4,'FVBAC2','MP',25,1,now());
</v>
      </c>
      <c r="AA14"/>
      <c r="AB14"/>
      <c r="AC14" t="str">
        <f t="shared" si="8"/>
        <v xml:space="preserve">INSERT INTO SC_SystemeProduits(RefDimension,NomSysteme,typePresta,ligne,Quantite,DateModif) values (5,'FVBAC2','MP',25,1,now());
</v>
      </c>
      <c r="AD14"/>
      <c r="AE14"/>
      <c r="AF14" t="str">
        <f t="shared" si="9"/>
        <v xml:space="preserve">INSERT INTO SC_SystemeProduits(RefDimension,NomSysteme,typePresta,ligne,Quantite,DateModif) values (9,'FVBAC2','MP',25,2,now());
</v>
      </c>
      <c r="AG14"/>
      <c r="AH14"/>
      <c r="AI14" t="str">
        <f t="shared" si="10"/>
        <v xml:space="preserve">INSERT INTO SC_SystemeProduits(RefDimension,NomSysteme,typePresta,ligne,Quantite,DateModif) values (10,'FVBAC2','MP',25,2,now());
</v>
      </c>
      <c r="AJ14"/>
      <c r="AK14"/>
      <c r="AL14" t="str">
        <f t="shared" si="11"/>
        <v xml:space="preserve">INSERT INTO SC_SystemeProduits(RefDimension,NomSysteme,typePresta,ligne,Quantite,DateModif) values (17,'FVBAC2','MP',25,4,now());
</v>
      </c>
      <c r="BH14"/>
      <c r="BI14"/>
      <c r="BK14"/>
      <c r="BL14"/>
    </row>
    <row r="15" spans="1:112" x14ac:dyDescent="0.3"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A1:H80"/>
  <sheetViews>
    <sheetView topLeftCell="A8" workbookViewId="0">
      <selection activeCell="F25" sqref="F25"/>
    </sheetView>
  </sheetViews>
  <sheetFormatPr baseColWidth="10"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274</v>
      </c>
    </row>
    <row r="2" spans="1:8" ht="17.25" customHeight="1" x14ac:dyDescent="0.3">
      <c r="A2">
        <v>2</v>
      </c>
      <c r="B2" s="3" t="s">
        <v>82</v>
      </c>
      <c r="C2" s="4" t="s">
        <v>83</v>
      </c>
      <c r="D2" s="1" t="s">
        <v>8</v>
      </c>
      <c r="E2" s="2">
        <v>0.25</v>
      </c>
      <c r="G2" s="4" t="s">
        <v>84</v>
      </c>
      <c r="H2" t="str">
        <f>SUBSTITUTE(SUBSTITUTE(SUBSTITUTE(SUBSTITUTE(SUBSTITUTE(SUBSTITUTE(SUBSTITUTE($H$1,"#TYPE#","CHANTIER"),"#LIBELLE#",B2),"#CATEGORIE#",C2),"#UNITE#",D2),"#TEMPS#",SUBSTITUTE(E2,",",".")),"#DETAIL#",SUBSTITUTE(G2,"'","\'")),"#LIGNE#",A2)</f>
        <v>Insert into SC_Prestation (ligne,typePresta,designation,categorie,unite,temps,detail) values (2,'CHANTIER','Aération poste de relevage','MOC_ALIM','pc',0.25,'percer dia 50, joint forsheda 50, poser l\'unité d\'aeration');</v>
      </c>
    </row>
    <row r="3" spans="1:8" ht="17.25" customHeight="1" x14ac:dyDescent="0.3">
      <c r="A3">
        <v>3</v>
      </c>
      <c r="B3" s="3" t="s">
        <v>85</v>
      </c>
      <c r="C3" s="4" t="s">
        <v>83</v>
      </c>
      <c r="D3" s="1" t="s">
        <v>47</v>
      </c>
      <c r="E3" s="2">
        <v>0.02</v>
      </c>
      <c r="G3" s="4" t="s">
        <v>86</v>
      </c>
      <c r="H3" t="str">
        <f t="shared" ref="H3:H66" si="0">SUBSTITUTE(SUBSTITUTE(SUBSTITUTE(SUBSTITUTE(SUBSTITUTE(SUBSTITUTE(SUBSTITUTE($H$1,"#TYPE#","CHANTIER"),"#LIBELLE#",B3),"#CATEGORIE#",C3),"#UNITE#",D3),"#TEMPS#",SUBSTITUTE(E3,",",".")),"#DETAIL#",SUBSTITUTE(G3,"'","\'")),"#LIGNE#",A3)</f>
        <v>Insert into SC_Prestation (ligne,typePresta,designation,categorie,unite,temps,detail) values (3,'CHANTIER','câble dans fourreau','MOC_ALIM','ml',0.02,'préinsérer le cable dans le fourreau');</v>
      </c>
    </row>
    <row r="4" spans="1:8" ht="17.25" customHeight="1" x14ac:dyDescent="0.3">
      <c r="A4">
        <v>4</v>
      </c>
      <c r="B4" s="3" t="s">
        <v>87</v>
      </c>
      <c r="C4" s="4" t="s">
        <v>83</v>
      </c>
      <c r="D4" s="1" t="s">
        <v>8</v>
      </c>
      <c r="E4" s="2">
        <v>1</v>
      </c>
      <c r="G4" s="4" t="s">
        <v>88</v>
      </c>
      <c r="H4" t="str">
        <f t="shared" si="0"/>
        <v>Insert into SC_Prestation (ligne,typePresta,designation,categorie,unite,temps,detail) values (4,'CHANTIER','Fixation servo moteur sur vanne 3 voies','MOC_ALIM','pc',1,'enlever poigner , fixer servo moteur et connexion electrique ???');</v>
      </c>
    </row>
    <row r="5" spans="1:8" ht="17.25" customHeight="1" x14ac:dyDescent="0.3">
      <c r="A5">
        <v>5</v>
      </c>
      <c r="B5" s="3" t="s">
        <v>89</v>
      </c>
      <c r="C5" s="4" t="s">
        <v>83</v>
      </c>
      <c r="D5" s="1" t="s">
        <v>8</v>
      </c>
      <c r="E5" s="2">
        <v>0.5</v>
      </c>
      <c r="G5" s="4" t="s">
        <v>90</v>
      </c>
      <c r="H5" t="str">
        <f t="shared" si="0"/>
        <v>Insert into SC_Prestation (ligne,typePresta,designation,categorie,unite,temps,detail) values (5,'CHANTIER','Pose et Connexion Dégraisseur','MOC_ALIM','pc',0.5,'mettre à niveau et connexion entrée et sortie');</v>
      </c>
    </row>
    <row r="6" spans="1:8" ht="17.25" customHeight="1" x14ac:dyDescent="0.3">
      <c r="A6">
        <v>6</v>
      </c>
      <c r="B6" s="3" t="s">
        <v>91</v>
      </c>
      <c r="C6" s="4" t="s">
        <v>83</v>
      </c>
      <c r="D6" s="1" t="s">
        <v>8</v>
      </c>
      <c r="E6" s="2">
        <v>1.5</v>
      </c>
      <c r="G6" s="4" t="s">
        <v>92</v>
      </c>
      <c r="H6" t="str">
        <f t="shared" si="0"/>
        <v>Insert into SC_Prestation (ligne,typePresta,designation,categorie,unite,temps,detail) values (6,'CHANTIER','Pose et Connexion Poste de relevage','MOC_ALIM','pc',1.5,'percer dia 100, pose joint forsheda 100 et chasser un tube dia 100, Positionner poste puis mettre à niveau');</v>
      </c>
    </row>
    <row r="7" spans="1:8" ht="17.25" customHeight="1" x14ac:dyDescent="0.3">
      <c r="A7">
        <v>7</v>
      </c>
      <c r="B7" s="3" t="s">
        <v>93</v>
      </c>
      <c r="C7" s="4" t="s">
        <v>83</v>
      </c>
      <c r="D7" s="1" t="s">
        <v>8</v>
      </c>
      <c r="E7" s="2">
        <v>0.5</v>
      </c>
      <c r="G7" s="4" t="s">
        <v>94</v>
      </c>
      <c r="H7" t="str">
        <f t="shared" si="0"/>
        <v>Insert into SC_Prestation (ligne,typePresta,designation,categorie,unite,temps,detail) values (7,'CHANTIER','Regard Alimentation Gravitaire','MOC_ALIM','pc',0.5,'positionner et mettre à niveau');</v>
      </c>
    </row>
    <row r="8" spans="1:8" ht="17.25" customHeight="1" x14ac:dyDescent="0.3">
      <c r="A8">
        <v>8</v>
      </c>
      <c r="B8" s="3" t="s">
        <v>95</v>
      </c>
      <c r="C8" s="4" t="s">
        <v>83</v>
      </c>
      <c r="D8" s="1" t="s">
        <v>96</v>
      </c>
      <c r="E8" s="2">
        <v>0.75</v>
      </c>
      <c r="G8" s="4" t="s">
        <v>97</v>
      </c>
      <c r="H8" t="str">
        <f t="shared" si="0"/>
        <v>Insert into SC_Prestation (ligne,typePresta,designation,categorie,unite,temps,detail) values (8,'CHANTIER','Regard Alimentation pression','MOC_ALIM','unité',0.75,'positionner l\'ensemble, mettre à niveau');</v>
      </c>
    </row>
    <row r="9" spans="1:8" ht="17.25" customHeight="1" x14ac:dyDescent="0.3">
      <c r="A9">
        <v>9</v>
      </c>
      <c r="B9" s="3" t="s">
        <v>98</v>
      </c>
      <c r="C9" s="4" t="s">
        <v>83</v>
      </c>
      <c r="D9" s="1" t="s">
        <v>8</v>
      </c>
      <c r="E9" s="2">
        <v>0.75</v>
      </c>
      <c r="G9" s="4" t="s">
        <v>99</v>
      </c>
      <c r="H9" t="str">
        <f t="shared" si="0"/>
        <v>Insert into SC_Prestation (ligne,typePresta,designation,categorie,unite,temps,detail) values (9,'CHANTIER','Scellement du poste','MOC_ALIM','pc',0.75,'Inserer 4 tiges métal puis 3 sac béton près à l\'meploi');</v>
      </c>
    </row>
    <row r="10" spans="1:8" ht="17.25" customHeight="1" x14ac:dyDescent="0.3">
      <c r="A10">
        <v>10</v>
      </c>
      <c r="B10" s="3" t="s">
        <v>100</v>
      </c>
      <c r="C10" s="4" t="s">
        <v>83</v>
      </c>
      <c r="D10" s="1" t="s">
        <v>8</v>
      </c>
      <c r="E10" s="2">
        <v>0.35</v>
      </c>
      <c r="G10" s="4" t="s">
        <v>101</v>
      </c>
      <c r="H10" t="str">
        <f t="shared" si="0"/>
        <v>Insert into SC_Prestation (ligne,typePresta,designation,categorie,unite,temps,detail) values (10,'CHANTIER','Répartiteurs','MOC_ALIM','pc',0.35,'remplir les répartiteurs , mettre zone à plat, poser tapis de chanvre puis répartiteurs');</v>
      </c>
    </row>
    <row r="11" spans="1:8" ht="17.25" customHeight="1" x14ac:dyDescent="0.3">
      <c r="A11">
        <v>11</v>
      </c>
      <c r="B11" s="3" t="s">
        <v>102</v>
      </c>
      <c r="C11" s="4" t="s">
        <v>83</v>
      </c>
      <c r="D11" s="1" t="s">
        <v>8</v>
      </c>
      <c r="E11" s="2">
        <v>0.5</v>
      </c>
      <c r="G11" s="4" t="s">
        <v>103</v>
      </c>
      <c r="H11" t="str">
        <f t="shared" si="0"/>
        <v>Insert into SC_Prestation (ligne,typePresta,designation,categorie,unite,temps,detail) values (11,'CHANTIER','Pointe de diamant','MOC_ALIM','pc',0.5,'poser regard, couler le béton, coller la pointe de diamant, découper le géotextile et le poser');</v>
      </c>
    </row>
    <row r="12" spans="1:8" ht="17.25" customHeight="1" x14ac:dyDescent="0.3">
      <c r="A12">
        <v>12</v>
      </c>
      <c r="B12" s="3" t="s">
        <v>104</v>
      </c>
      <c r="C12" s="4" t="s">
        <v>105</v>
      </c>
      <c r="D12" s="1" t="s">
        <v>47</v>
      </c>
      <c r="E12" s="2">
        <v>0.03</v>
      </c>
      <c r="G12" s="4" t="s">
        <v>106</v>
      </c>
      <c r="H12" t="str">
        <f t="shared" si="0"/>
        <v>Insert into SC_Prestation (ligne,typePresta,designation,categorie,unite,temps,detail) values (12,'CHANTIER',' Fourreau Dia 50 ou 63','MOC_Collecte_Exutoire','ml',0.03,'poser fourreau dans tranchée , couper à dimension');</v>
      </c>
    </row>
    <row r="13" spans="1:8" ht="17.25" customHeight="1" x14ac:dyDescent="0.3">
      <c r="A13">
        <v>13</v>
      </c>
      <c r="B13" s="3" t="s">
        <v>107</v>
      </c>
      <c r="C13" s="4" t="s">
        <v>105</v>
      </c>
      <c r="D13" s="1" t="s">
        <v>47</v>
      </c>
      <c r="E13" s="2">
        <v>0.05</v>
      </c>
      <c r="G13" s="4" t="s">
        <v>108</v>
      </c>
      <c r="H13" t="str">
        <f t="shared" si="0"/>
        <v>Insert into SC_Prestation (ligne,typePresta,designation,categorie,unite,temps,detail) values (13,'CHANTIER',' TUBE EPANDRAIN DIA 100 mm','MOC_Collecte_Exutoire','ml',0.05,'poser tube, et couper à dimension');</v>
      </c>
    </row>
    <row r="14" spans="1:8" ht="17.25" customHeight="1" x14ac:dyDescent="0.3">
      <c r="A14">
        <v>14</v>
      </c>
      <c r="B14" s="3" t="s">
        <v>109</v>
      </c>
      <c r="C14" s="4" t="s">
        <v>105</v>
      </c>
      <c r="D14" s="1" t="s">
        <v>47</v>
      </c>
      <c r="E14" s="2">
        <v>0.08</v>
      </c>
      <c r="G14" s="4" t="s">
        <v>110</v>
      </c>
      <c r="H14" t="str">
        <f t="shared" si="0"/>
        <v>Insert into SC_Prestation (ligne,typePresta,designation,categorie,unite,temps,detail) values (14,'CHANTIER','barre PVC dia 50','MOC_Collecte_Exutoire','ml',0.08,'couper à dimension ; ébavurer, poncer, dégraisser et coller');</v>
      </c>
    </row>
    <row r="15" spans="1:8" ht="17.25" customHeight="1" x14ac:dyDescent="0.3">
      <c r="A15">
        <v>15</v>
      </c>
      <c r="B15" s="3" t="s">
        <v>111</v>
      </c>
      <c r="C15" s="4" t="s">
        <v>105</v>
      </c>
      <c r="D15" s="1" t="s">
        <v>8</v>
      </c>
      <c r="E15" s="2">
        <v>0.25</v>
      </c>
      <c r="G15" s="4" t="s">
        <v>112</v>
      </c>
      <c r="H15" t="str">
        <f t="shared" si="0"/>
        <v>Insert into SC_Prestation (ligne,typePresta,designation,categorie,unite,temps,detail) values (15,'CHANTIER','clapet sortie','MOC_Collecte_Exutoire','pc',0.25,'couper tube à dimension, coller clapet');</v>
      </c>
    </row>
    <row r="16" spans="1:8" ht="17.25" customHeight="1" x14ac:dyDescent="0.3">
      <c r="A16">
        <v>16</v>
      </c>
      <c r="B16" s="3" t="s">
        <v>113</v>
      </c>
      <c r="C16" s="4" t="s">
        <v>105</v>
      </c>
      <c r="D16" s="1" t="s">
        <v>8</v>
      </c>
      <c r="E16" s="2">
        <v>1</v>
      </c>
      <c r="G16" s="4" t="s">
        <v>114</v>
      </c>
      <c r="H16" t="str">
        <f t="shared" si="0"/>
        <v>Insert into SC_Prestation (ligne,typePresta,designation,categorie,unite,temps,detail) values (16,'CHANTIER','Regard connexion électrique','MOC_Collecte_Exutoire','pc',1,'Pose et connexion du regard avec branchement provisoire');</v>
      </c>
    </row>
    <row r="17" spans="1:8" ht="17.25" customHeight="1" x14ac:dyDescent="0.3">
      <c r="A17">
        <v>17</v>
      </c>
      <c r="B17" s="3" t="s">
        <v>115</v>
      </c>
      <c r="C17" s="4" t="s">
        <v>105</v>
      </c>
      <c r="D17" s="1" t="s">
        <v>8</v>
      </c>
      <c r="E17" s="2">
        <v>0.1</v>
      </c>
      <c r="G17" s="4" t="s">
        <v>116</v>
      </c>
      <c r="H17" t="str">
        <f t="shared" si="0"/>
        <v>Insert into SC_Prestation (ligne,typePresta,designation,categorie,unite,temps,detail) values (17,'CHANTIER','Collage accessoires Pression','MOC_Collecte_Exutoire','pc',0.1,'poncage, dégraissage, et collage coude et T');</v>
      </c>
    </row>
    <row r="18" spans="1:8" ht="17.25" customHeight="1" x14ac:dyDescent="0.3">
      <c r="A18">
        <v>18</v>
      </c>
      <c r="B18" s="3" t="s">
        <v>117</v>
      </c>
      <c r="C18" s="4" t="s">
        <v>105</v>
      </c>
      <c r="D18" s="1" t="s">
        <v>8</v>
      </c>
      <c r="E18" s="2">
        <v>0.08</v>
      </c>
      <c r="G18" s="4" t="s">
        <v>118</v>
      </c>
      <c r="H18" t="str">
        <f t="shared" si="0"/>
        <v>Insert into SC_Prestation (ligne,typePresta,designation,categorie,unite,temps,detail) values (18,'CHANTIER','Collage accessoires PVC EVAC','MOC_Collecte_Exutoire','pc',0.08,'Collage coudes, y, T ,...');</v>
      </c>
    </row>
    <row r="19" spans="1:8" ht="17.25" customHeight="1" x14ac:dyDescent="0.3">
      <c r="A19">
        <v>19</v>
      </c>
      <c r="B19" s="3" t="s">
        <v>119</v>
      </c>
      <c r="C19" s="4" t="s">
        <v>105</v>
      </c>
      <c r="D19" s="1" t="s">
        <v>120</v>
      </c>
      <c r="E19" s="2">
        <v>0.05</v>
      </c>
      <c r="G19" s="4" t="s">
        <v>121</v>
      </c>
      <c r="H19" t="str">
        <f>SUBSTITUTE(SUBSTITUTE(SUBSTITUTE(SUBSTITUTE(SUBSTITUTE(SUBSTITUTE(SUBSTITUTE($H$1,"#TYPE#","CHANTIER"),"#LIBELLE#",B19),"#CATEGORIE#",C19),"#UNITE#",D19),"#TEMPS#",SUBSTITUTE(E19,",",".")),"#DETAIL#",SUBSTITUTE(G19,"'","\'")),"#LIGNE#",A19)</f>
        <v>Insert into SC_Prestation (ligne,typePresta,designation,categorie,unite,temps,detail) values (19,'CHANTIER','EPDM seul noue','MOC_Collecte_Exutoire','m²',0.05,'positionner');</v>
      </c>
    </row>
    <row r="20" spans="1:8" ht="17.25" customHeight="1" x14ac:dyDescent="0.3">
      <c r="A20">
        <v>20</v>
      </c>
      <c r="B20" s="3" t="s">
        <v>122</v>
      </c>
      <c r="C20" s="4" t="s">
        <v>105</v>
      </c>
      <c r="D20" s="1" t="s">
        <v>120</v>
      </c>
      <c r="E20" s="2">
        <v>0.01</v>
      </c>
      <c r="G20" s="4" t="s">
        <v>123</v>
      </c>
      <c r="H20" t="str">
        <f t="shared" si="0"/>
        <v>Insert into SC_Prestation (ligne,typePresta,designation,categorie,unite,temps,detail) values (20,'CHANTIER','Géotextile noue','MOC_Collecte_Exutoire','m²',0.01,'poser géotextile sur cailloux, couper à dimension');</v>
      </c>
    </row>
    <row r="21" spans="1:8" ht="17.25" customHeight="1" x14ac:dyDescent="0.3">
      <c r="A21">
        <v>21</v>
      </c>
      <c r="B21" s="3" t="s">
        <v>124</v>
      </c>
      <c r="C21" s="4" t="s">
        <v>105</v>
      </c>
      <c r="D21" s="1" t="s">
        <v>47</v>
      </c>
      <c r="E21" s="2">
        <v>0.02</v>
      </c>
      <c r="G21" s="4" t="s">
        <v>125</v>
      </c>
      <c r="H21" t="str">
        <f t="shared" si="0"/>
        <v>Insert into SC_Prestation (ligne,typePresta,designation,categorie,unite,temps,detail) values (21,'CHANTIER','Géotextile tranchée50 cm','MOC_Collecte_Exutoire','ml',0.02,'poser géotextile dans trantranché sur cailloux');</v>
      </c>
    </row>
    <row r="22" spans="1:8" ht="17.25" customHeight="1" x14ac:dyDescent="0.3">
      <c r="A22">
        <v>22</v>
      </c>
      <c r="B22" s="3" t="s">
        <v>126</v>
      </c>
      <c r="C22" s="4" t="s">
        <v>105</v>
      </c>
      <c r="D22" s="1" t="s">
        <v>47</v>
      </c>
      <c r="E22" s="2">
        <v>0.02</v>
      </c>
      <c r="G22" s="4" t="s">
        <v>127</v>
      </c>
      <c r="H22" t="str">
        <f t="shared" si="0"/>
        <v>Insert into SC_Prestation (ligne,typePresta,designation,categorie,unite,temps,detail) values (22,'CHANTIER','grillage avertisseur rouge ou marron','MOC_Collecte_Exutoire','ml',0.02,'poser grillage dans tranchées');</v>
      </c>
    </row>
    <row r="23" spans="1:8" ht="17.25" customHeight="1" x14ac:dyDescent="0.3">
      <c r="A23">
        <v>23</v>
      </c>
      <c r="B23" s="3" t="s">
        <v>128</v>
      </c>
      <c r="C23" s="4" t="s">
        <v>105</v>
      </c>
      <c r="D23" s="1" t="s">
        <v>8</v>
      </c>
      <c r="E23" s="2">
        <v>0.05</v>
      </c>
      <c r="G23" s="4" t="s">
        <v>129</v>
      </c>
      <c r="H23" t="str">
        <f t="shared" si="0"/>
        <v>Insert into SC_Prestation (ligne,typePresta,designation,categorie,unite,temps,detail) values (23,'CHANTIER','Pose couvercle béton','MOC_Collecte_Exutoire','pc',0.05,'poser couvercle surrehausse');</v>
      </c>
    </row>
    <row r="24" spans="1:8" ht="17.25" customHeight="1" x14ac:dyDescent="0.3">
      <c r="A24">
        <v>24</v>
      </c>
      <c r="B24" s="3" t="s">
        <v>130</v>
      </c>
      <c r="C24" s="4" t="s">
        <v>105</v>
      </c>
      <c r="D24" s="1" t="s">
        <v>8</v>
      </c>
      <c r="E24" s="2">
        <v>0.08</v>
      </c>
      <c r="G24" s="4" t="s">
        <v>131</v>
      </c>
      <c r="H24" t="str">
        <f t="shared" si="0"/>
        <v>Insert into SC_Prestation (ligne,typePresta,designation,categorie,unite,temps,detail) values (24,'CHANTIER','Pose réhausse béton','MOC_Collecte_Exutoire','pc',0.08,'pose rehausse , mettre à niveau');</v>
      </c>
    </row>
    <row r="25" spans="1:8" ht="17.25" customHeight="1" x14ac:dyDescent="0.3">
      <c r="A25">
        <v>25</v>
      </c>
      <c r="B25" s="3" t="s">
        <v>132</v>
      </c>
      <c r="C25" s="4" t="s">
        <v>105</v>
      </c>
      <c r="D25" s="1" t="s">
        <v>8</v>
      </c>
      <c r="E25" s="2">
        <v>0.25</v>
      </c>
      <c r="G25" s="4" t="s">
        <v>133</v>
      </c>
      <c r="H25" t="str">
        <f t="shared" si="0"/>
        <v>Insert into SC_Prestation (ligne,typePresta,designation,categorie,unite,temps,detail) values (25,'CHANTIER','raccord PE – PVC','MOC_Collecte_Exutoire','pc',0.25,'faire la jonction PE/PVC avec unité préparé en atelier');</v>
      </c>
    </row>
    <row r="26" spans="1:8" ht="17.25" customHeight="1" x14ac:dyDescent="0.3">
      <c r="A26">
        <v>26</v>
      </c>
      <c r="B26" s="3" t="s">
        <v>134</v>
      </c>
      <c r="C26" s="4" t="s">
        <v>105</v>
      </c>
      <c r="D26" s="1" t="s">
        <v>135</v>
      </c>
      <c r="E26" s="2">
        <v>0.05</v>
      </c>
      <c r="G26" s="4" t="s">
        <v>136</v>
      </c>
      <c r="H26" t="str">
        <f t="shared" si="0"/>
        <v>Insert into SC_Prestation (ligne,typePresta,designation,categorie,unite,temps,detail) values (26,'CHANTIER','Remplissage granulats noues','MOC_Collecte_Exutoire','T',0.05,'pelleter à la main + ratisser');</v>
      </c>
    </row>
    <row r="27" spans="1:8" ht="17.25" customHeight="1" x14ac:dyDescent="0.3">
      <c r="A27">
        <v>27</v>
      </c>
      <c r="B27" s="3" t="s">
        <v>137</v>
      </c>
      <c r="C27" s="4" t="s">
        <v>105</v>
      </c>
      <c r="D27" s="1" t="s">
        <v>47</v>
      </c>
      <c r="E27" s="2">
        <v>0.05</v>
      </c>
      <c r="G27" s="4" t="s">
        <v>138</v>
      </c>
      <c r="H27" t="str">
        <f t="shared" si="0"/>
        <v>Insert into SC_Prestation (ligne,typePresta,designation,categorie,unite,temps,detail) values (27,'CHANTIER','Tranchée gravitaire','MOC_Collecte_Exutoire','ml',0.05,'Mise à niveau au sable pour avoir la pente souhaitée');</v>
      </c>
    </row>
    <row r="28" spans="1:8" ht="17.25" customHeight="1" x14ac:dyDescent="0.3">
      <c r="A28">
        <v>28</v>
      </c>
      <c r="B28" s="3" t="s">
        <v>139</v>
      </c>
      <c r="C28" s="4" t="s">
        <v>105</v>
      </c>
      <c r="D28" s="1" t="s">
        <v>47</v>
      </c>
      <c r="E28" s="2">
        <v>0.05</v>
      </c>
      <c r="G28" s="4" t="s">
        <v>140</v>
      </c>
      <c r="H28" t="str">
        <f t="shared" si="0"/>
        <v>Insert into SC_Prestation (ligne,typePresta,designation,categorie,unite,temps,detail) values (28,'CHANTIER','Tube DIA 100','MOC_Collecte_Exutoire','ml',0.05,'collage tube dia 100');</v>
      </c>
    </row>
    <row r="29" spans="1:8" ht="17.25" customHeight="1" x14ac:dyDescent="0.3">
      <c r="A29">
        <v>29</v>
      </c>
      <c r="B29" s="3" t="s">
        <v>141</v>
      </c>
      <c r="C29" s="4" t="s">
        <v>105</v>
      </c>
      <c r="D29" s="1" t="s">
        <v>47</v>
      </c>
      <c r="E29" s="2">
        <v>0.02</v>
      </c>
      <c r="G29" s="4" t="s">
        <v>142</v>
      </c>
      <c r="H29" t="str">
        <f t="shared" si="0"/>
        <v>Insert into SC_Prestation (ligne,typePresta,designation,categorie,unite,temps,detail) values (29,'CHANTIER','tuyaux PE dia 50 ou 60','MOC_Collecte_Exutoire','ml',0.02,'poser tuyau PE dans la tranchée, couper à dimension');</v>
      </c>
    </row>
    <row r="30" spans="1:8" ht="17.25" customHeight="1" x14ac:dyDescent="0.3">
      <c r="A30">
        <v>30</v>
      </c>
      <c r="B30" s="5" t="s">
        <v>143</v>
      </c>
      <c r="C30" s="4" t="s">
        <v>144</v>
      </c>
      <c r="D30" s="1" t="s">
        <v>23</v>
      </c>
      <c r="E30" s="2">
        <v>1</v>
      </c>
      <c r="G30" s="4" t="s">
        <v>145</v>
      </c>
      <c r="H30" t="str">
        <f t="shared" si="0"/>
        <v>Insert into SC_Prestation (ligne,typePresta,designation,categorie,unite,temps,detail) values (30,'CHANTIER','Installation de chantier','MOC_PREPARATION','forfait',1,'déchargement matériel et outtilage');</v>
      </c>
    </row>
    <row r="31" spans="1:8" ht="17.25" customHeight="1" x14ac:dyDescent="0.3">
      <c r="A31">
        <v>31</v>
      </c>
      <c r="B31" s="5" t="s">
        <v>146</v>
      </c>
      <c r="C31" s="4" t="s">
        <v>144</v>
      </c>
      <c r="D31" s="1" t="s">
        <v>23</v>
      </c>
      <c r="E31" s="2">
        <v>1</v>
      </c>
      <c r="G31" s="4" t="s">
        <v>147</v>
      </c>
      <c r="H31" t="str">
        <f t="shared" si="0"/>
        <v>Insert into SC_Prestation (ligne,typePresta,designation,categorie,unite,temps,detail) values (31,'CHANTIER','Piquetage et niveaux','MOC_PREPARATION','forfait',1,'positionner les filtres et mesure de niveaux');</v>
      </c>
    </row>
    <row r="32" spans="1:8" ht="17.25" customHeight="1" x14ac:dyDescent="0.3">
      <c r="A32">
        <v>32</v>
      </c>
      <c r="B32" s="3" t="s">
        <v>148</v>
      </c>
      <c r="C32" s="4" t="s">
        <v>149</v>
      </c>
      <c r="D32" s="1" t="s">
        <v>47</v>
      </c>
      <c r="E32" s="2">
        <v>0.1</v>
      </c>
      <c r="G32" s="4" t="s">
        <v>150</v>
      </c>
      <c r="H32" t="str">
        <f t="shared" si="0"/>
        <v>Insert into SC_Prestation (ligne,typePresta,designation,categorie,unite,temps,detail) values (32,'CHANTIER','barre T métal ','MOC_PROTECTION_SANITAIRE','ml',0.1,'placer, positionner et visser (6 par barre)');</v>
      </c>
    </row>
    <row r="33" spans="1:8" ht="17.25" customHeight="1" x14ac:dyDescent="0.3">
      <c r="A33">
        <v>33</v>
      </c>
      <c r="B33" s="3" t="s">
        <v>151</v>
      </c>
      <c r="C33" s="4" t="s">
        <v>149</v>
      </c>
      <c r="D33" s="1" t="s">
        <v>8</v>
      </c>
      <c r="E33" s="2">
        <v>0.25</v>
      </c>
      <c r="G33" s="4" t="s">
        <v>152</v>
      </c>
      <c r="H33" t="str">
        <f t="shared" si="0"/>
        <v>Insert into SC_Prestation (ligne,typePresta,designation,categorie,unite,temps,detail) values (33,'CHANTIER','Pose KIT barre galva BAC','MOC_PROTECTION_SANITAIRE','pc',0.25,'placer, positionner et visser les deux barres (4/barres)');</v>
      </c>
    </row>
    <row r="34" spans="1:8" ht="17.25" customHeight="1" x14ac:dyDescent="0.3">
      <c r="A34">
        <v>34</v>
      </c>
      <c r="B34" s="3" t="s">
        <v>153</v>
      </c>
      <c r="C34" s="4" t="s">
        <v>149</v>
      </c>
      <c r="D34" s="1" t="s">
        <v>8</v>
      </c>
      <c r="E34" s="2">
        <v>0.05</v>
      </c>
      <c r="G34" s="4" t="s">
        <v>154</v>
      </c>
      <c r="H34" t="str">
        <f t="shared" si="0"/>
        <v>Insert into SC_Prestation (ligne,typePresta,designation,categorie,unite,temps,detail) values (34,'CHANTIER','Caillebotis 1x1 m','MOC_PROTECTION_SANITAIRE','pc',0.05,'manutention grille');</v>
      </c>
    </row>
    <row r="35" spans="1:8" ht="17.25" customHeight="1" x14ac:dyDescent="0.3">
      <c r="A35">
        <v>35</v>
      </c>
      <c r="B35" s="3" t="s">
        <v>155</v>
      </c>
      <c r="C35" s="4" t="s">
        <v>149</v>
      </c>
      <c r="D35" s="1" t="s">
        <v>8</v>
      </c>
      <c r="E35" s="2">
        <v>0.05</v>
      </c>
      <c r="G35" s="4" t="s">
        <v>154</v>
      </c>
      <c r="H35" t="str">
        <f t="shared" si="0"/>
        <v>Insert into SC_Prestation (ligne,typePresta,designation,categorie,unite,temps,detail) values (35,'CHANTIER','Caillebotis 1x1,5 m','MOC_PROTECTION_SANITAIRE','pc',0.05,'manutention grille');</v>
      </c>
    </row>
    <row r="36" spans="1:8" ht="17.25" customHeight="1" x14ac:dyDescent="0.3">
      <c r="A36">
        <v>36</v>
      </c>
      <c r="B36" s="3" t="s">
        <v>156</v>
      </c>
      <c r="C36" s="4" t="s">
        <v>157</v>
      </c>
      <c r="D36" s="1" t="s">
        <v>47</v>
      </c>
      <c r="E36" s="2">
        <v>0.15</v>
      </c>
      <c r="G36" s="4" t="s">
        <v>158</v>
      </c>
      <c r="H36" t="str">
        <f t="shared" si="0"/>
        <v>Insert into SC_Prestation (ligne,typePresta,designation,categorie,unite,temps,detail) values (36,'CHANTIER','cadre douglas  170/60','MOC_Systèmes_Constructifs','ml',0.15,'assemblage bois');</v>
      </c>
    </row>
    <row r="37" spans="1:8" ht="17.25" customHeight="1" x14ac:dyDescent="0.3">
      <c r="A37">
        <v>37</v>
      </c>
      <c r="B37" s="3" t="s">
        <v>159</v>
      </c>
      <c r="C37" s="4" t="s">
        <v>157</v>
      </c>
      <c r="D37" s="1" t="s">
        <v>47</v>
      </c>
      <c r="E37" s="2">
        <v>0.15</v>
      </c>
      <c r="G37" s="4" t="s">
        <v>158</v>
      </c>
      <c r="H37" t="str">
        <f t="shared" si="0"/>
        <v>Insert into SC_Prestation (ligne,typePresta,designation,categorie,unite,temps,detail) values (37,'CHANTIER','Pose CHEVRON CL4 Cadre 70/40','MOC_Systèmes_Constructifs','ml',0.15,'assemblage bois');</v>
      </c>
    </row>
    <row r="38" spans="1:8" ht="17.25" customHeight="1" x14ac:dyDescent="0.3">
      <c r="A38">
        <v>38</v>
      </c>
      <c r="B38" s="3" t="s">
        <v>160</v>
      </c>
      <c r="C38" s="4" t="s">
        <v>157</v>
      </c>
      <c r="D38" s="1" t="s">
        <v>47</v>
      </c>
      <c r="E38" s="2">
        <v>0.06</v>
      </c>
      <c r="G38" s="4" t="s">
        <v>158</v>
      </c>
      <c r="H38" t="str">
        <f t="shared" si="0"/>
        <v>Insert into SC_Prestation (ligne,typePresta,designation,categorie,unite,temps,detail) values (38,'CHANTIER','Pose bastaings douglas','MOC_Systèmes_Constructifs','ml',0.06,'assemblage bois');</v>
      </c>
    </row>
    <row r="39" spans="1:8" ht="17.25" customHeight="1" x14ac:dyDescent="0.3">
      <c r="A39">
        <v>39</v>
      </c>
      <c r="B39" s="3" t="s">
        <v>161</v>
      </c>
      <c r="C39" s="4" t="s">
        <v>157</v>
      </c>
      <c r="D39" s="1" t="s">
        <v>47</v>
      </c>
      <c r="E39" s="2">
        <v>0.15</v>
      </c>
      <c r="G39" s="4" t="s">
        <v>162</v>
      </c>
      <c r="H39" t="str">
        <f t="shared" si="0"/>
        <v>Insert into SC_Prestation (ligne,typePresta,designation,categorie,unite,temps,detail) values (39,'CHANTIER','Pose CHEVRON milieu','MOC_Systèmes_Constructifs','ml',0.15,'positionner et fixer chevron sur cadre');</v>
      </c>
    </row>
    <row r="40" spans="1:8" ht="17.25" customHeight="1" x14ac:dyDescent="0.3">
      <c r="A40">
        <v>40</v>
      </c>
      <c r="B40" s="3" t="s">
        <v>163</v>
      </c>
      <c r="C40" s="4" t="s">
        <v>157</v>
      </c>
      <c r="D40" s="1" t="s">
        <v>47</v>
      </c>
      <c r="E40" s="2">
        <v>0.05</v>
      </c>
      <c r="G40" s="4" t="s">
        <v>164</v>
      </c>
      <c r="H40" t="str">
        <f t="shared" si="0"/>
        <v>Insert into SC_Prestation (ligne,typePresta,designation,categorie,unite,temps,detail) values (40,'CHANTIER',' Pose delta MS','MOC_Systèmes_Constructifs','ml',0.05,'pose delta MS contre les parois en bois, couper à dimension');</v>
      </c>
    </row>
    <row r="41" spans="1:8" ht="17.25" customHeight="1" x14ac:dyDescent="0.3">
      <c r="A41">
        <v>41</v>
      </c>
      <c r="B41" s="3" t="s">
        <v>165</v>
      </c>
      <c r="C41" s="4" t="s">
        <v>157</v>
      </c>
      <c r="D41" s="1" t="s">
        <v>47</v>
      </c>
      <c r="E41" s="2">
        <v>0.08</v>
      </c>
      <c r="G41" s="4" t="s">
        <v>166</v>
      </c>
      <c r="H41" t="str">
        <f t="shared" si="0"/>
        <v>Insert into SC_Prestation (ligne,typePresta,designation,categorie,unite,temps,detail) values (41,'CHANTIER','Gabion sous bastaings','MOC_Systèmes_Constructifs','ml',0.08,'aider le pelleteur à mettre le 20/40 sous lme bastaing');</v>
      </c>
    </row>
    <row r="42" spans="1:8" ht="17.25" customHeight="1" x14ac:dyDescent="0.3">
      <c r="A42">
        <v>42</v>
      </c>
      <c r="B42" s="3" t="s">
        <v>167</v>
      </c>
      <c r="C42" s="4" t="s">
        <v>157</v>
      </c>
      <c r="D42" s="1" t="s">
        <v>47</v>
      </c>
      <c r="E42" s="2">
        <v>0.08</v>
      </c>
      <c r="G42" s="4" t="s">
        <v>168</v>
      </c>
      <c r="H42" t="str">
        <f t="shared" si="0"/>
        <v>Insert into SC_Prestation (ligne,typePresta,designation,categorie,unite,temps,detail) values (42,'CHANTIER','Gabion sous traverses','MOC_Systèmes_Constructifs','ml',0.08,'aider le pelleteur à faire un boudin sur lesquels vont poser les traverses');</v>
      </c>
    </row>
    <row r="43" spans="1:8" ht="17.25" customHeight="1" x14ac:dyDescent="0.3">
      <c r="A43">
        <v>43</v>
      </c>
      <c r="B43" s="3" t="s">
        <v>169</v>
      </c>
      <c r="C43" s="4" t="s">
        <v>157</v>
      </c>
      <c r="D43" s="1" t="s">
        <v>96</v>
      </c>
      <c r="E43" s="2">
        <v>0.25</v>
      </c>
      <c r="G43" s="4" t="s">
        <v>170</v>
      </c>
      <c r="H43" t="str">
        <f t="shared" si="0"/>
        <v>Insert into SC_Prestation (ligne,typePresta,designation,categorie,unite,temps,detail) values (43,'CHANTIER','passage membrane collage','MOC_Systèmes_Constructifs','unité',0.25,'percer epdm et collage unité');</v>
      </c>
    </row>
    <row r="44" spans="1:8" ht="17.25" customHeight="1" x14ac:dyDescent="0.3">
      <c r="A44">
        <v>44</v>
      </c>
      <c r="B44" s="3" t="s">
        <v>171</v>
      </c>
      <c r="C44" s="4" t="s">
        <v>157</v>
      </c>
      <c r="D44" s="1" t="s">
        <v>8</v>
      </c>
      <c r="E44" s="2">
        <v>0.15</v>
      </c>
      <c r="G44" s="4" t="s">
        <v>172</v>
      </c>
      <c r="H44" t="str">
        <f t="shared" si="0"/>
        <v>Insert into SC_Prestation (ligne,typePresta,designation,categorie,unite,temps,detail) values (44,'CHANTIER','Planter Piquets BOIS 50/50 ou 46/46','MOC_Systèmes_Constructifs','pc',0.15,'prétrou à la barre à mine, enfoncer à la masse');</v>
      </c>
    </row>
    <row r="45" spans="1:8" ht="17.25" customHeight="1" x14ac:dyDescent="0.3">
      <c r="A45">
        <v>45</v>
      </c>
      <c r="B45" s="3" t="s">
        <v>173</v>
      </c>
      <c r="C45" s="4" t="s">
        <v>157</v>
      </c>
      <c r="D45" s="1" t="s">
        <v>47</v>
      </c>
      <c r="E45" s="2">
        <v>0.15</v>
      </c>
      <c r="G45" s="4" t="s">
        <v>174</v>
      </c>
      <c r="H45" t="str">
        <f t="shared" si="0"/>
        <v>Insert into SC_Prestation (ligne,typePresta,designation,categorie,unite,temps,detail) values (45,'CHANTIER','Pose plaques béton 25','MOC_Systèmes_Constructifs','ml',0.15,'poser plaque béton contre le cadre, visser sur cadre');</v>
      </c>
    </row>
    <row r="46" spans="1:8" ht="17.25" customHeight="1" x14ac:dyDescent="0.3">
      <c r="A46">
        <v>46</v>
      </c>
      <c r="B46" s="3" t="s">
        <v>175</v>
      </c>
      <c r="C46" s="4" t="s">
        <v>157</v>
      </c>
      <c r="D46" s="1" t="s">
        <v>47</v>
      </c>
      <c r="E46" s="2">
        <v>0.2</v>
      </c>
      <c r="G46" s="4" t="s">
        <v>174</v>
      </c>
      <c r="H46" t="str">
        <f t="shared" si="0"/>
        <v>Insert into SC_Prestation (ligne,typePresta,designation,categorie,unite,temps,detail) values (46,'CHANTIER','Pose plaques béton 50','MOC_Systèmes_Constructifs','ml',0.2,'poser plaque béton contre le cadre, visser sur cadre');</v>
      </c>
    </row>
    <row r="47" spans="1:8" ht="17.25" customHeight="1" x14ac:dyDescent="0.3">
      <c r="A47">
        <v>47</v>
      </c>
      <c r="B47" s="3" t="s">
        <v>176</v>
      </c>
      <c r="C47" s="4" t="s">
        <v>157</v>
      </c>
      <c r="D47" s="1" t="s">
        <v>47</v>
      </c>
      <c r="E47" s="6">
        <v>0.2</v>
      </c>
      <c r="G47" s="4" t="s">
        <v>177</v>
      </c>
      <c r="H47" t="str">
        <f t="shared" si="0"/>
        <v>Insert into SC_Prestation (ligne,typePresta,designation,categorie,unite,temps,detail) values (47,'CHANTIER','Pose tablette chêne','MOC_Systèmes_Constructifs','ml',0.2,'positionner, couper à mesure, faire encoche et visser');</v>
      </c>
    </row>
    <row r="48" spans="1:8" ht="17.25" customHeight="1" x14ac:dyDescent="0.3">
      <c r="A48">
        <v>48</v>
      </c>
      <c r="B48" s="3" t="s">
        <v>178</v>
      </c>
      <c r="C48" s="4" t="s">
        <v>157</v>
      </c>
      <c r="D48" s="1" t="s">
        <v>135</v>
      </c>
      <c r="E48" s="6">
        <v>0.25</v>
      </c>
      <c r="G48" s="4" t="s">
        <v>179</v>
      </c>
      <c r="H48" t="str">
        <f t="shared" si="0"/>
        <v>Insert into SC_Prestation (ligne,typePresta,designation,categorie,unite,temps,detail) values (48,'CHANTIER','sable remplissage coffrage bacs','MOC_Systèmes_Constructifs','T',0.25,'mettre le sable');</v>
      </c>
    </row>
    <row r="49" spans="1:8" ht="17.25" customHeight="1" x14ac:dyDescent="0.3">
      <c r="A49">
        <v>49</v>
      </c>
      <c r="B49" s="3" t="s">
        <v>180</v>
      </c>
      <c r="C49" s="4" t="s">
        <v>157</v>
      </c>
      <c r="D49" s="1" t="s">
        <v>120</v>
      </c>
      <c r="E49" s="6">
        <v>0.35</v>
      </c>
      <c r="G49" s="4" t="s">
        <v>181</v>
      </c>
      <c r="H49" t="str">
        <f t="shared" si="0"/>
        <v>Insert into SC_Prestation (ligne,typePresta,designation,categorie,unite,temps,detail) values (49,'CHANTIER','Découpe + Pose bardage bois','MOC_Systèmes_Constructifs','m²',0.35,'couper a dimension + pose (cloutage)');</v>
      </c>
    </row>
    <row r="50" spans="1:8" ht="17.25" customHeight="1" x14ac:dyDescent="0.3">
      <c r="A50">
        <v>50</v>
      </c>
      <c r="B50" s="5" t="s">
        <v>182</v>
      </c>
      <c r="C50" s="4" t="s">
        <v>157</v>
      </c>
      <c r="D50" s="1" t="s">
        <v>183</v>
      </c>
      <c r="E50" s="6">
        <v>0.35</v>
      </c>
      <c r="G50" s="4" t="s">
        <v>184</v>
      </c>
      <c r="H50" t="str">
        <f t="shared" si="0"/>
        <v>Insert into SC_Prestation (ligne,typePresta,designation,categorie,unite,temps,detail) values (50,'CHANTIER','Terrassement volumique','MOC_Systèmes_Constructifs','m3',0.35,'Conduite dumper pour evacuer');</v>
      </c>
    </row>
    <row r="51" spans="1:8" ht="17.25" customHeight="1" x14ac:dyDescent="0.3">
      <c r="A51">
        <v>51</v>
      </c>
      <c r="B51" s="3" t="s">
        <v>185</v>
      </c>
      <c r="C51" s="4" t="s">
        <v>157</v>
      </c>
      <c r="D51" s="1" t="s">
        <v>8</v>
      </c>
      <c r="E51" s="6">
        <v>0.8</v>
      </c>
      <c r="G51" s="4" t="s">
        <v>186</v>
      </c>
      <c r="H51" t="str">
        <f t="shared" si="0"/>
        <v>Insert into SC_Prestation (ligne,typePresta,designation,categorie,unite,temps,detail) values (51,'CHANTIER','Tige métal pour traverse 200/100','MOC_Systèmes_Constructifs','pc',0.8,'percage trou puis chasser la tige métal dia12 ');</v>
      </c>
    </row>
    <row r="52" spans="1:8" ht="17.25" customHeight="1" x14ac:dyDescent="0.3">
      <c r="A52">
        <v>52</v>
      </c>
      <c r="B52" s="3" t="s">
        <v>187</v>
      </c>
      <c r="C52" s="4" t="s">
        <v>157</v>
      </c>
      <c r="D52" s="1" t="s">
        <v>47</v>
      </c>
      <c r="E52" s="6">
        <v>0.1</v>
      </c>
      <c r="G52" s="4" t="s">
        <v>188</v>
      </c>
      <c r="H52" t="str">
        <f t="shared" si="0"/>
        <v>Insert into SC_Prestation (ligne,typePresta,designation,categorie,unite,temps,detail) values (52,'CHANTIER','Traverse de chêne 200/100 (retenue grav)','MOC_Systèmes_Constructifs','ml',0.1,'Découpe, positionner traverses, perçage, vissage, tronçonneuse');</v>
      </c>
    </row>
    <row r="53" spans="1:8" ht="17.25" customHeight="1" x14ac:dyDescent="0.3">
      <c r="A53">
        <v>53</v>
      </c>
      <c r="B53" s="3" t="s">
        <v>189</v>
      </c>
      <c r="C53" s="4" t="s">
        <v>157</v>
      </c>
      <c r="D53" s="1" t="s">
        <v>47</v>
      </c>
      <c r="E53" s="6">
        <v>0.05</v>
      </c>
      <c r="G53" s="4" t="s">
        <v>190</v>
      </c>
      <c r="H53" t="str">
        <f t="shared" si="0"/>
        <v>Insert into SC_Prestation (ligne,typePresta,designation,categorie,unite,temps,detail) values (53,'CHANTIER','Traverse de chêne 200/100','MOC_Systèmes_Constructifs','ml',0.05,'positionner traverses');</v>
      </c>
    </row>
    <row r="54" spans="1:8" ht="17.25" customHeight="1" x14ac:dyDescent="0.3">
      <c r="A54">
        <v>54</v>
      </c>
      <c r="B54" s="3" t="s">
        <v>191</v>
      </c>
      <c r="C54" s="4" t="s">
        <v>192</v>
      </c>
      <c r="D54" s="1" t="s">
        <v>8</v>
      </c>
      <c r="E54" s="6">
        <v>0.25</v>
      </c>
      <c r="G54" s="4" t="s">
        <v>193</v>
      </c>
      <c r="H54" t="str">
        <f t="shared" si="0"/>
        <v>Insert into SC_Prestation (ligne,typePresta,designation,categorie,unite,temps,detail) values (54,'CHANTIER',' joint forsheda dia 100  PE','MOC_Tronc_Commun','pc',0.25,'Percer le bac et poser le joint forsheda puis chasser bout de tube');</v>
      </c>
    </row>
    <row r="55" spans="1:8" ht="17.25" customHeight="1" x14ac:dyDescent="0.3">
      <c r="A55">
        <v>55</v>
      </c>
      <c r="B55" s="3" t="s">
        <v>194</v>
      </c>
      <c r="C55" s="4" t="s">
        <v>192</v>
      </c>
      <c r="D55" s="1" t="s">
        <v>8</v>
      </c>
      <c r="E55" s="6">
        <v>0.2</v>
      </c>
      <c r="G55" s="4" t="s">
        <v>195</v>
      </c>
      <c r="H55" t="str">
        <f t="shared" si="0"/>
        <v>Insert into SC_Prestation (ligne,typePresta,designation,categorie,unite,temps,detail) values (55,'CHANTIER','Pose passage de membrane dia 50','MOC_Tronc_Commun','pc',0.2,'pose du passe-paroi préparée en atelier');</v>
      </c>
    </row>
    <row r="56" spans="1:8" ht="17.25" customHeight="1" x14ac:dyDescent="0.3">
      <c r="A56">
        <v>56</v>
      </c>
      <c r="B56" s="3" t="s">
        <v>196</v>
      </c>
      <c r="C56" s="4" t="s">
        <v>192</v>
      </c>
      <c r="D56" s="1" t="s">
        <v>96</v>
      </c>
      <c r="E56" s="6">
        <v>0.1</v>
      </c>
      <c r="G56" s="4" t="s">
        <v>197</v>
      </c>
      <c r="H56" t="str">
        <f t="shared" si="0"/>
        <v>Insert into SC_Prestation (ligne,typePresta,designation,categorie,unite,temps,detail) values (56,'CHANTIER','Pose drain de sorties BAC','MOC_Tronc_Commun','unité',0.1,'Collage final unité préparé en atelier');</v>
      </c>
    </row>
    <row r="57" spans="1:8" ht="17.25" customHeight="1" x14ac:dyDescent="0.3">
      <c r="A57">
        <v>57</v>
      </c>
      <c r="B57" s="3" t="s">
        <v>198</v>
      </c>
      <c r="C57" s="4" t="s">
        <v>192</v>
      </c>
      <c r="D57" s="1" t="s">
        <v>8</v>
      </c>
      <c r="E57" s="6">
        <v>0.15</v>
      </c>
      <c r="G57" s="4" t="s">
        <v>193</v>
      </c>
      <c r="H57" t="str">
        <f t="shared" si="0"/>
        <v>Insert into SC_Prestation (ligne,typePresta,designation,categorie,unite,temps,detail) values (57,'CHANTIER','Pose joint forsheda dia 50','MOC_Tronc_Commun','pc',0.15,'Percer le bac et poser le joint forsheda puis chasser bout de tube');</v>
      </c>
    </row>
    <row r="58" spans="1:8" ht="17.25" customHeight="1" x14ac:dyDescent="0.3">
      <c r="A58">
        <v>58</v>
      </c>
      <c r="B58" s="3" t="s">
        <v>199</v>
      </c>
      <c r="C58" s="4" t="s">
        <v>192</v>
      </c>
      <c r="D58" s="1" t="s">
        <v>23</v>
      </c>
      <c r="E58" s="6">
        <v>0.25</v>
      </c>
      <c r="G58" s="4" t="s">
        <v>200</v>
      </c>
      <c r="H58" t="str">
        <f t="shared" si="0"/>
        <v>Insert into SC_Prestation (ligne,typePresta,designation,categorie,unite,temps,detail) values (58,'CHANTIER','Pose BAC sur fond de forme (1 bac)','MOC_Tronc_Commun','forfait',0.25,'aider lepelleteur à positionner les bacs');</v>
      </c>
    </row>
    <row r="59" spans="1:8" ht="17.25" customHeight="1" x14ac:dyDescent="0.3">
      <c r="A59">
        <v>59</v>
      </c>
      <c r="B59" s="3" t="s">
        <v>201</v>
      </c>
      <c r="C59" s="4" t="s">
        <v>192</v>
      </c>
      <c r="D59" s="1" t="s">
        <v>8</v>
      </c>
      <c r="E59" s="6">
        <v>0.5</v>
      </c>
      <c r="G59" s="4" t="s">
        <v>202</v>
      </c>
      <c r="H59" t="str">
        <f t="shared" si="0"/>
        <v>Insert into SC_Prestation (ligne,typePresta,designation,categorie,unite,temps,detail) values (59,'CHANTIER','Pose Regard de sortie FH','MOC_Tronc_Commun','pc',0.5,'Positionner, mettre à niveau et connexion entrée FH');</v>
      </c>
    </row>
    <row r="60" spans="1:8" ht="17.25" customHeight="1" x14ac:dyDescent="0.3">
      <c r="A60">
        <v>60</v>
      </c>
      <c r="B60" s="3" t="s">
        <v>203</v>
      </c>
      <c r="C60" s="4" t="s">
        <v>192</v>
      </c>
      <c r="D60" s="1" t="s">
        <v>8</v>
      </c>
      <c r="E60" s="6">
        <v>0.08</v>
      </c>
      <c r="G60" s="4" t="s">
        <v>204</v>
      </c>
      <c r="H60" t="str">
        <f t="shared" si="0"/>
        <v>Insert into SC_Prestation (ligne,typePresta,designation,categorie,unite,temps,detail) values (60,'CHANTIER','Pose réhausse béton FH','MOC_Tronc_Commun','pc',0.08,'poser la réhausse et mettre à niveau');</v>
      </c>
    </row>
    <row r="61" spans="1:8" ht="17.25" customHeight="1" x14ac:dyDescent="0.3">
      <c r="A61">
        <v>61</v>
      </c>
      <c r="B61" s="3" t="s">
        <v>205</v>
      </c>
      <c r="C61" s="4" t="s">
        <v>192</v>
      </c>
      <c r="D61" s="1" t="s">
        <v>8</v>
      </c>
      <c r="E61" s="6">
        <v>1.4999999999999999E-2</v>
      </c>
      <c r="G61" s="4" t="s">
        <v>206</v>
      </c>
      <c r="H61" t="str">
        <f t="shared" si="0"/>
        <v>Insert into SC_Prestation (ligne,typePresta,designation,categorie,unite,temps,detail) values (61,'CHANTIER','Plantation phragmites','MOC_Tronc_Commun','pc',0.015,'positionner et planter');</v>
      </c>
    </row>
    <row r="62" spans="1:8" ht="17.25" customHeight="1" x14ac:dyDescent="0.3">
      <c r="A62">
        <v>62</v>
      </c>
      <c r="B62" s="3" t="s">
        <v>207</v>
      </c>
      <c r="C62" s="4" t="s">
        <v>192</v>
      </c>
      <c r="D62" s="1" t="s">
        <v>8</v>
      </c>
      <c r="E62" s="6">
        <v>1.4999999999999999E-2</v>
      </c>
      <c r="G62" s="4" t="s">
        <v>206</v>
      </c>
      <c r="H62" t="str">
        <f t="shared" si="0"/>
        <v>Insert into SC_Prestation (ligne,typePresta,designation,categorie,unite,temps,detail) values (62,'CHANTIER','Plantation plantes aquatiques','MOC_Tronc_Commun','pc',0.015,'positionner et planter');</v>
      </c>
    </row>
    <row r="63" spans="1:8" ht="17.25" customHeight="1" x14ac:dyDescent="0.3">
      <c r="A63">
        <v>63</v>
      </c>
      <c r="B63" s="3" t="s">
        <v>208</v>
      </c>
      <c r="C63" s="4" t="s">
        <v>192</v>
      </c>
      <c r="D63" s="1" t="s">
        <v>8</v>
      </c>
      <c r="E63" s="6">
        <v>0.02</v>
      </c>
      <c r="G63" s="4" t="s">
        <v>206</v>
      </c>
      <c r="H63" t="str">
        <f t="shared" si="0"/>
        <v>Insert into SC_Prestation (ligne,typePresta,designation,categorie,unite,temps,detail) values (63,'CHANTIER','plantes de noues','MOC_Tronc_Commun','pc',0.02,'positionner et planter');</v>
      </c>
    </row>
    <row r="64" spans="1:8" ht="17.25" customHeight="1" x14ac:dyDescent="0.3">
      <c r="A64">
        <v>64</v>
      </c>
      <c r="B64" s="3" t="s">
        <v>209</v>
      </c>
      <c r="C64" s="4" t="s">
        <v>192</v>
      </c>
      <c r="D64" s="1" t="s">
        <v>47</v>
      </c>
      <c r="E64" s="6">
        <v>0.05</v>
      </c>
      <c r="G64" s="4" t="s">
        <v>210</v>
      </c>
      <c r="H64" t="str">
        <f t="shared" si="0"/>
        <v>Insert into SC_Prestation (ligne,typePresta,designation,categorie,unite,temps,detail) values (64,'CHANTIER','Barrière antiracinaire','MOC_Tronc_Commun','ml',0.05,'poser la barriere antiracine, coller à la jonction');</v>
      </c>
    </row>
    <row r="65" spans="1:8" ht="17.25" customHeight="1" x14ac:dyDescent="0.3">
      <c r="A65">
        <v>65</v>
      </c>
      <c r="B65" s="3" t="s">
        <v>211</v>
      </c>
      <c r="C65" s="4" t="s">
        <v>192</v>
      </c>
      <c r="D65" s="1" t="s">
        <v>8</v>
      </c>
      <c r="E65" s="6">
        <v>0.15</v>
      </c>
      <c r="G65" s="4" t="s">
        <v>212</v>
      </c>
      <c r="H65" t="str">
        <f t="shared" si="0"/>
        <v>Insert into SC_Prestation (ligne,typePresta,designation,categorie,unite,temps,detail) values (65,'CHANTIER','Pliage coins EPDM','MOC_Tronc_Commun','pc',0.15,'plier un coin "propre nickel"');</v>
      </c>
    </row>
    <row r="66" spans="1:8" ht="17.25" customHeight="1" x14ac:dyDescent="0.3">
      <c r="A66">
        <v>66</v>
      </c>
      <c r="B66" s="3" t="s">
        <v>213</v>
      </c>
      <c r="C66" s="4" t="s">
        <v>192</v>
      </c>
      <c r="D66" s="1" t="s">
        <v>47</v>
      </c>
      <c r="E66" s="6">
        <v>1.4999999999999999E-2</v>
      </c>
      <c r="G66" s="4" t="s">
        <v>214</v>
      </c>
      <c r="H66" t="str">
        <f t="shared" si="0"/>
        <v>Insert into SC_Prestation (ligne,typePresta,designation,categorie,unite,temps,detail) values (66,'CHANTIER','Pose Drain de sorties  FV + FH','MOC_Tronc_Commun','ml',0.015,'Positionner, couper le DRAIN à mesure');</v>
      </c>
    </row>
    <row r="67" spans="1:8" ht="17.25" customHeight="1" x14ac:dyDescent="0.3">
      <c r="A67">
        <v>67</v>
      </c>
      <c r="B67" s="3" t="s">
        <v>215</v>
      </c>
      <c r="C67" s="4" t="s">
        <v>192</v>
      </c>
      <c r="D67" s="1" t="s">
        <v>120</v>
      </c>
      <c r="E67" s="6">
        <v>0.05</v>
      </c>
      <c r="G67" s="4" t="s">
        <v>216</v>
      </c>
      <c r="H67" t="str">
        <f t="shared" ref="H67:H75" si="1">SUBSTITUTE(SUBSTITUTE(SUBSTITUTE(SUBSTITUTE(SUBSTITUTE(SUBSTITUTE(SUBSTITUTE($H$1,"#TYPE#","CHANTIER"),"#LIBELLE#",B67),"#CATEGORIE#",C67),"#UNITE#",D67),"#TEMPS#",SUBSTITUTE(E67,",",".")),"#DETAIL#",SUBSTITUTE(G67,"'","\'")),"#LIGNE#",A67)</f>
        <v>Insert into SC_Prestation (ligne,typePresta,designation,categorie,unite,temps,detail) values (67,'CHANTIER','Fond de forme (sable)','MOC_Tronc_Commun','m²',0.05,'ratissage sable + contrôle niveaux');</v>
      </c>
    </row>
    <row r="68" spans="1:8" ht="17.25" customHeight="1" x14ac:dyDescent="0.3">
      <c r="A68">
        <v>68</v>
      </c>
      <c r="B68" s="3" t="s">
        <v>217</v>
      </c>
      <c r="C68" s="4" t="s">
        <v>192</v>
      </c>
      <c r="D68" s="1" t="s">
        <v>120</v>
      </c>
      <c r="E68" s="6">
        <v>0.05</v>
      </c>
      <c r="G68" s="4" t="s">
        <v>218</v>
      </c>
      <c r="H68" t="str">
        <f t="shared" si="1"/>
        <v>Insert into SC_Prestation (ligne,typePresta,designation,categorie,unite,temps,detail) values (68,'CHANTIER','Mise à plat emplacement','MOC_Tronc_Commun','m²',0.05,'contrôle niveau');</v>
      </c>
    </row>
    <row r="69" spans="1:8" ht="17.25" customHeight="1" x14ac:dyDescent="0.3">
      <c r="A69">
        <v>69</v>
      </c>
      <c r="B69" s="3" t="s">
        <v>219</v>
      </c>
      <c r="C69" s="4" t="s">
        <v>192</v>
      </c>
      <c r="D69" s="1" t="s">
        <v>120</v>
      </c>
      <c r="E69" s="6">
        <v>0.1</v>
      </c>
      <c r="G69" s="4" t="s">
        <v>220</v>
      </c>
      <c r="H69" t="str">
        <f t="shared" si="1"/>
        <v>Insert into SC_Prestation (ligne,typePresta,designation,categorie,unite,temps,detail) values (69,'CHANTIER','Pose bâche sanwich FH','MOC_Tronc_Commun','m²',0.1,'par m² de filtre, positionner, pliage des coins');</v>
      </c>
    </row>
    <row r="70" spans="1:8" ht="17.25" customHeight="1" x14ac:dyDescent="0.3">
      <c r="A70">
        <v>70</v>
      </c>
      <c r="B70" s="3" t="s">
        <v>221</v>
      </c>
      <c r="C70" s="4" t="s">
        <v>192</v>
      </c>
      <c r="D70" s="1" t="s">
        <v>120</v>
      </c>
      <c r="E70" s="6">
        <v>0.12</v>
      </c>
      <c r="G70" s="4" t="s">
        <v>220</v>
      </c>
      <c r="H70" t="str">
        <f t="shared" si="1"/>
        <v>Insert into SC_Prestation (ligne,typePresta,designation,categorie,unite,temps,detail) values (70,'CHANTIER','Pose bâche sanwich FV','MOC_Tronc_Commun','m²',0.12,'par m² de filtre, positionner, pliage des coins');</v>
      </c>
    </row>
    <row r="71" spans="1:8" ht="17.25" customHeight="1" x14ac:dyDescent="0.3">
      <c r="A71">
        <v>71</v>
      </c>
      <c r="B71" s="3" t="s">
        <v>222</v>
      </c>
      <c r="C71" s="4" t="s">
        <v>192</v>
      </c>
      <c r="D71" s="1" t="s">
        <v>47</v>
      </c>
      <c r="E71" s="6">
        <v>0.2</v>
      </c>
      <c r="G71" s="4" t="s">
        <v>223</v>
      </c>
      <c r="H71" t="str">
        <f t="shared" si="1"/>
        <v>Insert into SC_Prestation (ligne,typePresta,designation,categorie,unite,temps,detail) values (71,'CHANTIER','Pose plaque béton milieu','MOC_Tronc_Commun','ml',0.2,'glisser la plaque sous chevron.');</v>
      </c>
    </row>
    <row r="72" spans="1:8" ht="17.25" customHeight="1" x14ac:dyDescent="0.3">
      <c r="A72">
        <v>72</v>
      </c>
      <c r="B72" s="3" t="s">
        <v>224</v>
      </c>
      <c r="C72" s="4" t="s">
        <v>192</v>
      </c>
      <c r="D72" s="1" t="s">
        <v>183</v>
      </c>
      <c r="E72" s="6">
        <v>0.25</v>
      </c>
      <c r="G72" s="4" t="s">
        <v>225</v>
      </c>
      <c r="H72" t="str">
        <f t="shared" si="1"/>
        <v>Insert into SC_Prestation (ligne,typePresta,designation,categorie,unite,temps,detail) values (72,'CHANTIER','Remplissage granulats filtre','MOC_Tronc_Commun','m3',0.25,'pelleter à la main + ratisser + niveaux');</v>
      </c>
    </row>
    <row r="73" spans="1:8" ht="17.25" customHeight="1" x14ac:dyDescent="0.3">
      <c r="A73">
        <v>73</v>
      </c>
      <c r="B73" s="3" t="s">
        <v>226</v>
      </c>
      <c r="C73" s="4" t="s">
        <v>192</v>
      </c>
      <c r="D73" s="1" t="s">
        <v>8</v>
      </c>
      <c r="E73" s="6">
        <v>0.25</v>
      </c>
      <c r="G73" s="4" t="s">
        <v>195</v>
      </c>
      <c r="H73" t="str">
        <f t="shared" si="1"/>
        <v>Insert into SC_Prestation (ligne,typePresta,designation,categorie,unite,temps,detail) values (73,'CHANTIER','Pose passage de membrane dia 110','MOC_Tronc_Commun','pc',0.25,'pose du passe-paroi préparée en atelier');</v>
      </c>
    </row>
    <row r="74" spans="1:8" ht="17.25" customHeight="1" x14ac:dyDescent="0.3">
      <c r="A74">
        <v>74</v>
      </c>
      <c r="B74" s="3" t="s">
        <v>227</v>
      </c>
      <c r="C74" s="4" t="s">
        <v>192</v>
      </c>
      <c r="D74" s="1" t="s">
        <v>23</v>
      </c>
      <c r="E74" s="6">
        <v>0.1</v>
      </c>
      <c r="G74" s="4" t="s">
        <v>228</v>
      </c>
      <c r="H74" t="str">
        <f t="shared" si="1"/>
        <v>Insert into SC_Prestation (ligne,typePresta,designation,categorie,unite,temps,detail) values (74,'CHANTIER','Pose aération filtre (FV-FH-BAC)','MOC_Tronc_Commun','forfait',0.1,'pose de l\'aération préparée en atelier');</v>
      </c>
    </row>
    <row r="75" spans="1:8" ht="17.25" customHeight="1" x14ac:dyDescent="0.3">
      <c r="A75">
        <v>75</v>
      </c>
      <c r="B75" s="7" t="s">
        <v>229</v>
      </c>
      <c r="C75" s="8" t="s">
        <v>230</v>
      </c>
      <c r="D75" s="9" t="s">
        <v>47</v>
      </c>
      <c r="E75" s="10">
        <v>0.05</v>
      </c>
      <c r="G75" s="4" t="s">
        <v>231</v>
      </c>
      <c r="H75" t="str">
        <f t="shared" si="1"/>
        <v>Insert into SC_Prestation (ligne,typePresta,designation,categorie,unite,temps,detail) values (75,'CHANTIER','Pose écolat','MOC_Bordures','ml',0.05,'Bordure + piquet');</v>
      </c>
    </row>
    <row r="76" spans="1:8" ht="17.25" customHeight="1" x14ac:dyDescent="0.3">
      <c r="A76">
        <v>76</v>
      </c>
      <c r="B76" s="7"/>
      <c r="C76" s="8"/>
      <c r="D76" s="9"/>
      <c r="E76" s="10"/>
      <c r="G76" s="11"/>
    </row>
    <row r="77" spans="1:8" ht="17.25" customHeight="1" x14ac:dyDescent="0.3">
      <c r="A77">
        <v>77</v>
      </c>
      <c r="B77" s="7" t="s">
        <v>232</v>
      </c>
      <c r="C77" s="8" t="s">
        <v>230</v>
      </c>
      <c r="D77" s="9" t="s">
        <v>47</v>
      </c>
      <c r="E77" s="10">
        <v>0.1</v>
      </c>
      <c r="G77" s="4"/>
      <c r="H77" t="str">
        <f t="shared" ref="H77:H80" si="2">SUBSTITUTE(SUBSTITUTE(SUBSTITUTE(SUBSTITUTE(SUBSTITUTE(SUBSTITUTE(SUBSTITUTE($H$1,"#TYPE#","CHANTIER"),"#LIBELLE#",B77),"#CATEGORIE#",C77),"#UNITE#",D77),"#TEMPS#",SUBSTITUTE(E77,",",".")),"#DETAIL#",SUBSTITUTE(G77,"'","\'")),"#LIGNE#",A77)</f>
        <v>Insert into SC_Prestation (ligne,typePresta,designation,categorie,unite,temps,detail) values (77,'CHANTIER','Pose plaque Schiste','MOC_Bordures','ml',0.1,'');</v>
      </c>
    </row>
    <row r="78" spans="1:8" ht="17.25" customHeight="1" x14ac:dyDescent="0.3">
      <c r="A78">
        <v>78</v>
      </c>
      <c r="B78" s="7" t="s">
        <v>233</v>
      </c>
      <c r="C78" s="8" t="s">
        <v>230</v>
      </c>
      <c r="D78" s="9" t="s">
        <v>47</v>
      </c>
      <c r="E78" s="10">
        <v>0.1</v>
      </c>
      <c r="G78" s="4"/>
      <c r="H78" t="str">
        <f t="shared" si="2"/>
        <v>Insert into SC_Prestation (ligne,typePresta,designation,categorie,unite,temps,detail) values (78,'CHANTIER','Pose bordure béton','MOC_Bordures','ml',0.1,'');</v>
      </c>
    </row>
    <row r="79" spans="1:8" ht="17.25" customHeight="1" x14ac:dyDescent="0.3">
      <c r="A79">
        <v>79</v>
      </c>
      <c r="B79" s="7" t="s">
        <v>234</v>
      </c>
      <c r="C79" s="8" t="s">
        <v>230</v>
      </c>
      <c r="D79" s="9" t="s">
        <v>47</v>
      </c>
      <c r="E79" s="10">
        <v>0.1</v>
      </c>
      <c r="G79" s="4"/>
      <c r="H79" t="str">
        <f t="shared" si="2"/>
        <v>Insert into SC_Prestation (ligne,typePresta,designation,categorie,unite,temps,detail) values (79,'CHANTIER','Pose rondins bois','MOC_Bordures','ml',0.1,'');</v>
      </c>
    </row>
    <row r="80" spans="1:8" ht="17.25" customHeight="1" x14ac:dyDescent="0.3">
      <c r="A80">
        <v>80</v>
      </c>
      <c r="B80" s="7" t="s">
        <v>235</v>
      </c>
      <c r="C80" s="8" t="s">
        <v>230</v>
      </c>
      <c r="D80" s="9" t="s">
        <v>47</v>
      </c>
      <c r="E80" s="10">
        <v>0.15</v>
      </c>
      <c r="G80" s="4"/>
      <c r="H80" t="str">
        <f t="shared" si="2"/>
        <v>Insert into SC_Prestation (ligne,typePresta,designation,categorie,unite,temps,detail) values (80,'CHANTIER','Pose bordure métal','MOC_Bordures','ml',0.15,'');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Feuil18"/>
  <dimension ref="A1"/>
  <sheetViews>
    <sheetView workbookViewId="0">
      <selection activeCell="L24" sqref="L24"/>
    </sheetView>
  </sheetViews>
  <sheetFormatPr baseColWidth="10" defaultRowHeight="14.4" x14ac:dyDescent="0.3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Feuil19"/>
  <dimension ref="A1:DH23"/>
  <sheetViews>
    <sheetView topLeftCell="BE1" workbookViewId="0">
      <selection activeCell="BG4" sqref="BG4:DF21"/>
    </sheetView>
  </sheetViews>
  <sheetFormatPr baseColWidth="10" defaultRowHeight="14.4" x14ac:dyDescent="0.3"/>
  <cols>
    <col min="1" max="1" width="35.33203125" customWidth="1"/>
    <col min="3" max="3" width="31.44140625" customWidth="1"/>
    <col min="5" max="5" width="8.8867187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906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(#DIM#,'#SYSTEME#','#TYPE#',#LIGNE#,#Q#,#FORMULE#,#CTE#,'LARGEUR',now());",CHAR(10))</f>
        <v xml:space="preserve">INSERT INTO SC_SystemeProduits(RefDimension,NomSysteme,typePresta,ligne,Quantite,formule,cte1,cte2,DateModif) values (#DIM#,'#SYSTEME#','#TYPE#',#LIGNE#,#Q#,#FORMULE#,#CTE#,'LARGEUR',now());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s="21" customFormat="1" x14ac:dyDescent="0.3">
      <c r="A4" s="20">
        <f>VLOOKUP($C4,[1]MATIERES!$A$2:$K$379,11,0)</f>
        <v>65</v>
      </c>
      <c r="B4" s="21" t="s">
        <v>328</v>
      </c>
      <c r="C4" s="21" t="s">
        <v>377</v>
      </c>
      <c r="D4" s="21" t="s">
        <v>47</v>
      </c>
      <c r="E4" s="21">
        <v>10.050000000000001</v>
      </c>
      <c r="F4" s="22" t="s">
        <v>907</v>
      </c>
      <c r="G4" s="22" t="s">
        <v>825</v>
      </c>
      <c r="H4" s="21">
        <v>13.600000000000001</v>
      </c>
      <c r="I4" s="22" t="s">
        <v>907</v>
      </c>
      <c r="J4" s="22" t="s">
        <v>825</v>
      </c>
      <c r="K4" s="21">
        <v>15.200000000000001</v>
      </c>
      <c r="L4" s="22" t="s">
        <v>907</v>
      </c>
      <c r="M4" s="22" t="s">
        <v>825</v>
      </c>
      <c r="N4" s="21">
        <v>17.400000000000002</v>
      </c>
      <c r="O4" s="22" t="s">
        <v>907</v>
      </c>
      <c r="P4" s="22" t="s">
        <v>825</v>
      </c>
      <c r="Q4" s="21">
        <v>19.600000000000001</v>
      </c>
      <c r="R4" s="22" t="s">
        <v>907</v>
      </c>
      <c r="S4" s="22" t="s">
        <v>825</v>
      </c>
      <c r="T4" s="21">
        <v>21.8</v>
      </c>
      <c r="U4" s="22" t="s">
        <v>907</v>
      </c>
      <c r="V4" s="22" t="s">
        <v>825</v>
      </c>
      <c r="W4" s="21">
        <v>24</v>
      </c>
      <c r="X4" s="22" t="s">
        <v>907</v>
      </c>
      <c r="Y4" s="22" t="s">
        <v>825</v>
      </c>
      <c r="Z4" s="21">
        <v>23.84</v>
      </c>
      <c r="AA4" s="22" t="s">
        <v>907</v>
      </c>
      <c r="AB4" s="22" t="s">
        <v>825</v>
      </c>
      <c r="AC4" s="21">
        <v>25.6</v>
      </c>
      <c r="AD4" s="22" t="s">
        <v>907</v>
      </c>
      <c r="AE4" s="22" t="s">
        <v>825</v>
      </c>
      <c r="AF4" s="21">
        <v>29.12</v>
      </c>
      <c r="AG4" s="22" t="s">
        <v>907</v>
      </c>
      <c r="AH4" s="22" t="s">
        <v>825</v>
      </c>
      <c r="AI4" s="21">
        <v>29.12</v>
      </c>
      <c r="AJ4" s="22" t="s">
        <v>907</v>
      </c>
      <c r="AK4" s="22" t="s">
        <v>825</v>
      </c>
      <c r="AL4" s="21">
        <v>30.960000000000004</v>
      </c>
      <c r="AM4" s="22" t="s">
        <v>907</v>
      </c>
      <c r="AN4" s="22" t="s">
        <v>825</v>
      </c>
      <c r="AO4" s="21">
        <v>30.960000000000004</v>
      </c>
      <c r="AP4" s="22" t="s">
        <v>907</v>
      </c>
      <c r="AQ4" s="22" t="s">
        <v>825</v>
      </c>
      <c r="AR4" s="21">
        <v>33.14</v>
      </c>
      <c r="AS4" s="22" t="s">
        <v>907</v>
      </c>
      <c r="AT4" s="22" t="s">
        <v>825</v>
      </c>
      <c r="AU4" s="21">
        <v>36</v>
      </c>
      <c r="AV4" s="22" t="s">
        <v>907</v>
      </c>
      <c r="AW4" s="22" t="s">
        <v>825</v>
      </c>
      <c r="AX4" s="21">
        <v>36</v>
      </c>
      <c r="AY4" s="22" t="s">
        <v>907</v>
      </c>
      <c r="AZ4" s="22" t="s">
        <v>825</v>
      </c>
      <c r="BA4" s="21">
        <v>37.74</v>
      </c>
      <c r="BB4" s="22" t="s">
        <v>907</v>
      </c>
      <c r="BC4" s="22" t="s">
        <v>825</v>
      </c>
      <c r="BD4" s="21">
        <v>37.74</v>
      </c>
      <c r="BE4" s="22" t="s">
        <v>907</v>
      </c>
      <c r="BF4" s="22" t="s">
        <v>825</v>
      </c>
      <c r="BG4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SC_SystemeProduits(RefDimension,NomSysteme,typePresta,ligne,Quantite,formule,cte1,cte2,DateModif) values (1,'FH9','MATIERE',65,null,'CTE1+CTE2','PERIMETRE','LARGEUR',now());
</v>
      </c>
      <c r="BH4"/>
      <c r="BI4"/>
      <c r="BJ4" t="str">
        <f t="shared" ref="BJ4:DF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SC_SystemeProduits(RefDimension,NomSysteme,typePresta,ligne,Quantite,formule,cte1,cte2,DateModif) values (2,'FH9','MATIERE',65,null,'CTE1+CTE2','PERIMETRE','LARGEUR',now());
</v>
      </c>
      <c r="BK4"/>
      <c r="BL4"/>
      <c r="BM4" t="str">
        <f t="shared" si="0"/>
        <v xml:space="preserve">INSERT INTO SC_SystemeProduits(RefDimension,NomSysteme,typePresta,ligne,Quantite,formule,cte1,cte2,DateModif) values (3,'FH9','MATIERE',65,null,'CTE1+CTE2','PERIMETRE','LARGEUR',now());
</v>
      </c>
      <c r="BN4"/>
      <c r="BO4"/>
      <c r="BP4" t="str">
        <f t="shared" si="0"/>
        <v xml:space="preserve">INSERT INTO SC_SystemeProduits(RefDimension,NomSysteme,typePresta,ligne,Quantite,formule,cte1,cte2,DateModif) values (4,'FH9','MATIERE',65,null,'CTE1+CTE2','PERIMETRE','LARGEUR',now());
</v>
      </c>
      <c r="BQ4"/>
      <c r="BR4"/>
      <c r="BS4" t="str">
        <f t="shared" si="0"/>
        <v xml:space="preserve">INSERT INTO SC_SystemeProduits(RefDimension,NomSysteme,typePresta,ligne,Quantite,formule,cte1,cte2,DateModif) values (5,'FH9','MATIERE',65,null,'CTE1+CTE2','PERIMETRE','LARGEUR',now());
</v>
      </c>
      <c r="BT4"/>
      <c r="BU4"/>
      <c r="BV4" t="str">
        <f t="shared" si="0"/>
        <v xml:space="preserve">INSERT INTO SC_SystemeProduits(RefDimension,NomSysteme,typePresta,ligne,Quantite,formule,cte1,cte2,DateModif) values (6,'FH9','MATIERE',65,null,'CTE1+CTE2','PERIMETRE','LARGEUR',now());
</v>
      </c>
      <c r="BW4"/>
      <c r="BX4"/>
      <c r="BY4" t="str">
        <f t="shared" si="0"/>
        <v xml:space="preserve">INSERT INTO SC_SystemeProduits(RefDimension,NomSysteme,typePresta,ligne,Quantite,formule,cte1,cte2,DateModif) values (7,'FH9','MATIERE',65,null,'CTE1+CTE2','PERIMETRE','LARGEUR',now());
</v>
      </c>
      <c r="BZ4"/>
      <c r="CA4"/>
      <c r="CB4" t="str">
        <f t="shared" si="0"/>
        <v xml:space="preserve">INSERT INTO SC_SystemeProduits(RefDimension,NomSysteme,typePresta,ligne,Quantite,formule,cte1,cte2,DateModif) values (8,'FH9','MATIERE',65,null,'CTE1+CTE2','PERIMETRE','LARGEUR',now());
</v>
      </c>
      <c r="CC4"/>
      <c r="CD4"/>
      <c r="CE4" t="str">
        <f t="shared" si="0"/>
        <v xml:space="preserve">INSERT INTO SC_SystemeProduits(RefDimension,NomSysteme,typePresta,ligne,Quantite,formule,cte1,cte2,DateModif) values (9,'FH9','MATIERE',65,null,'CTE1+CTE2','PERIMETRE','LARGEUR',now());
</v>
      </c>
      <c r="CF4"/>
      <c r="CG4"/>
      <c r="CH4" t="str">
        <f t="shared" si="0"/>
        <v xml:space="preserve">INSERT INTO SC_SystemeProduits(RefDimension,NomSysteme,typePresta,ligne,Quantite,formule,cte1,cte2,DateModif) values (10,'FH9','MATIERE',65,null,'CTE1+CTE2','PERIMETRE','LARGEUR',now());
</v>
      </c>
      <c r="CI4"/>
      <c r="CJ4"/>
      <c r="CK4" t="str">
        <f t="shared" si="0"/>
        <v xml:space="preserve">INSERT INTO SC_SystemeProduits(RefDimension,NomSysteme,typePresta,ligne,Quantite,formule,cte1,cte2,DateModif) values (11,'FH9','MATIERE',65,null,'CTE1+CTE2','PERIMETRE','LARGEUR',now());
</v>
      </c>
      <c r="CL4"/>
      <c r="CM4"/>
      <c r="CN4" t="str">
        <f t="shared" si="0"/>
        <v xml:space="preserve">INSERT INTO SC_SystemeProduits(RefDimension,NomSysteme,typePresta,ligne,Quantite,formule,cte1,cte2,DateModif) values (12,'FH9','MATIERE',65,null,'CTE1+CTE2','PERIMETRE','LARGEUR',now());
</v>
      </c>
      <c r="CO4"/>
      <c r="CP4"/>
      <c r="CQ4" t="str">
        <f t="shared" si="0"/>
        <v xml:space="preserve">INSERT INTO SC_SystemeProduits(RefDimension,NomSysteme,typePresta,ligne,Quantite,formule,cte1,cte2,DateModif) values (13,'FH9','MATIERE',65,null,'CTE1+CTE2','PERIMETRE','LARGEUR',now());
</v>
      </c>
      <c r="CR4"/>
      <c r="CS4"/>
      <c r="CT4" t="str">
        <f t="shared" si="0"/>
        <v xml:space="preserve">INSERT INTO SC_SystemeProduits(RefDimension,NomSysteme,typePresta,ligne,Quantite,formule,cte1,cte2,DateModif) values (14,'FH9','MATIERE',65,null,'CTE1+CTE2','PERIMETRE','LARGEUR',now());
</v>
      </c>
      <c r="CU4"/>
      <c r="CV4"/>
      <c r="CW4" t="str">
        <f t="shared" si="0"/>
        <v xml:space="preserve">INSERT INTO SC_SystemeProduits(RefDimension,NomSysteme,typePresta,ligne,Quantite,formule,cte1,cte2,DateModif) values (15,'FH9','MATIERE',65,null,'CTE1+CTE2','PERIMETRE','LARGEUR',now());
</v>
      </c>
      <c r="CX4"/>
      <c r="CY4"/>
      <c r="CZ4" t="str">
        <f t="shared" si="0"/>
        <v xml:space="preserve">INSERT INTO SC_SystemeProduits(RefDimension,NomSysteme,typePresta,ligne,Quantite,formule,cte1,cte2,DateModif) values (16,'FH9','MATIERE',65,null,'CTE1+CTE2','PERIMETRE','LARGEUR',now());
</v>
      </c>
      <c r="DA4"/>
      <c r="DB4"/>
      <c r="DC4" t="str">
        <f t="shared" si="0"/>
        <v xml:space="preserve">INSERT INTO SC_SystemeProduits(RefDimension,NomSysteme,typePresta,ligne,Quantite,formule,cte1,cte2,DateModif) values (17,'FH9','MATIERE',65,null,'CTE1+CTE2','PERIMETRE','LARGEUR',now());
</v>
      </c>
      <c r="DD4"/>
      <c r="DE4"/>
      <c r="DF4" t="str">
        <f t="shared" si="0"/>
        <v xml:space="preserve">INSERT INTO SC_SystemeProduits(RefDimension,NomSysteme,typePresta,ligne,Quantite,formule,cte1,cte2,DateModif) values (18,'FH9','MATIERE',65,null,'CTE1+CTE2','PERIMETRE','LARGEUR',now());
</v>
      </c>
      <c r="DG4"/>
      <c r="DH4"/>
    </row>
    <row r="5" spans="1:112" x14ac:dyDescent="0.3">
      <c r="A5" s="12">
        <f>VLOOKUP($C5,[1]MATIERES!$A$2:$K$379,11,0)</f>
        <v>167</v>
      </c>
      <c r="B5" t="s">
        <v>328</v>
      </c>
      <c r="C5" t="s">
        <v>514</v>
      </c>
      <c r="D5" t="s">
        <v>47</v>
      </c>
      <c r="E5">
        <v>8</v>
      </c>
      <c r="F5" s="14" t="s">
        <v>882</v>
      </c>
      <c r="G5" s="14" t="s">
        <v>825</v>
      </c>
      <c r="H5">
        <v>11</v>
      </c>
      <c r="I5" s="14" t="s">
        <v>882</v>
      </c>
      <c r="J5" s="14" t="s">
        <v>825</v>
      </c>
      <c r="K5">
        <v>12</v>
      </c>
      <c r="L5" s="14" t="s">
        <v>882</v>
      </c>
      <c r="M5" s="14" t="s">
        <v>825</v>
      </c>
      <c r="N5">
        <v>14</v>
      </c>
      <c r="O5" s="14" t="s">
        <v>882</v>
      </c>
      <c r="P5" s="14" t="s">
        <v>825</v>
      </c>
      <c r="Q5">
        <v>16</v>
      </c>
      <c r="R5" s="14" t="s">
        <v>882</v>
      </c>
      <c r="S5" s="14" t="s">
        <v>825</v>
      </c>
      <c r="T5">
        <v>18</v>
      </c>
      <c r="U5" s="14" t="s">
        <v>882</v>
      </c>
      <c r="V5" s="14" t="s">
        <v>825</v>
      </c>
      <c r="W5">
        <v>20</v>
      </c>
      <c r="X5" s="14" t="s">
        <v>882</v>
      </c>
      <c r="Y5" s="14" t="s">
        <v>825</v>
      </c>
      <c r="Z5">
        <v>19.399999999999999</v>
      </c>
      <c r="AA5" s="14" t="s">
        <v>882</v>
      </c>
      <c r="AB5" s="14" t="s">
        <v>825</v>
      </c>
      <c r="AC5">
        <v>21</v>
      </c>
      <c r="AD5" s="14" t="s">
        <v>882</v>
      </c>
      <c r="AE5" s="14" t="s">
        <v>825</v>
      </c>
      <c r="AF5">
        <v>24.2</v>
      </c>
      <c r="AG5" s="14" t="s">
        <v>882</v>
      </c>
      <c r="AH5" s="14" t="s">
        <v>825</v>
      </c>
      <c r="AI5">
        <v>24.2</v>
      </c>
      <c r="AJ5" s="14" t="s">
        <v>882</v>
      </c>
      <c r="AK5" s="14" t="s">
        <v>825</v>
      </c>
      <c r="AL5">
        <v>25.6</v>
      </c>
      <c r="AM5" s="14" t="s">
        <v>882</v>
      </c>
      <c r="AN5" s="14" t="s">
        <v>825</v>
      </c>
      <c r="AO5">
        <v>25.6</v>
      </c>
      <c r="AP5" s="14" t="s">
        <v>882</v>
      </c>
      <c r="AQ5" s="14" t="s">
        <v>825</v>
      </c>
      <c r="AR5">
        <v>27.4</v>
      </c>
      <c r="AS5" s="14" t="s">
        <v>882</v>
      </c>
      <c r="AT5" s="14" t="s">
        <v>825</v>
      </c>
      <c r="AU5">
        <v>30</v>
      </c>
      <c r="AV5" s="14" t="s">
        <v>882</v>
      </c>
      <c r="AW5" s="14" t="s">
        <v>825</v>
      </c>
      <c r="AX5">
        <v>30</v>
      </c>
      <c r="AY5" s="14" t="s">
        <v>882</v>
      </c>
      <c r="AZ5" s="14" t="s">
        <v>825</v>
      </c>
      <c r="BA5">
        <v>31.4</v>
      </c>
      <c r="BB5" s="14" t="s">
        <v>882</v>
      </c>
      <c r="BC5" s="14" t="s">
        <v>825</v>
      </c>
      <c r="BD5">
        <v>31.4</v>
      </c>
      <c r="BE5" s="14" t="s">
        <v>882</v>
      </c>
      <c r="BF5" s="14" t="s">
        <v>825</v>
      </c>
      <c r="BG5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(1,'FH9','MATIERE',167,null,'1*CTE1','PERIMETRE',now());
</v>
      </c>
      <c r="BH5"/>
      <c r="BI5"/>
      <c r="BJ5" t="str">
        <f t="shared" ref="BJ5:DF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(2,'FH9','MATIERE',167,null,'1*CTE1','PERIMETRE',now());
</v>
      </c>
      <c r="BK5"/>
      <c r="BL5"/>
      <c r="BM5" t="str">
        <f t="shared" si="1"/>
        <v xml:space="preserve">INSERT INTO SC_SystemeProduits(RefDimension,NomSysteme,typePresta,ligne,Quantite,formule,cte1,DateModif) values (3,'FH9','MATIERE',167,null,'1*CTE1','PERIMETRE',now());
</v>
      </c>
      <c r="BP5" t="str">
        <f t="shared" si="1"/>
        <v xml:space="preserve">INSERT INTO SC_SystemeProduits(RefDimension,NomSysteme,typePresta,ligne,Quantite,formule,cte1,DateModif) values (4,'FH9','MATIERE',167,null,'1*CTE1','PERIMETRE',now());
</v>
      </c>
      <c r="BS5" t="str">
        <f t="shared" si="1"/>
        <v xml:space="preserve">INSERT INTO SC_SystemeProduits(RefDimension,NomSysteme,typePresta,ligne,Quantite,formule,cte1,DateModif) values (5,'FH9','MATIERE',167,null,'1*CTE1','PERIMETRE',now());
</v>
      </c>
      <c r="BV5" t="str">
        <f t="shared" si="1"/>
        <v xml:space="preserve">INSERT INTO SC_SystemeProduits(RefDimension,NomSysteme,typePresta,ligne,Quantite,formule,cte1,DateModif) values (6,'FH9','MATIERE',167,null,'1*CTE1','PERIMETRE',now());
</v>
      </c>
      <c r="BY5" t="str">
        <f t="shared" si="1"/>
        <v xml:space="preserve">INSERT INTO SC_SystemeProduits(RefDimension,NomSysteme,typePresta,ligne,Quantite,formule,cte1,DateModif) values (7,'FH9','MATIERE',167,null,'1*CTE1','PERIMETRE',now());
</v>
      </c>
      <c r="CB5" t="str">
        <f t="shared" si="1"/>
        <v xml:space="preserve">INSERT INTO SC_SystemeProduits(RefDimension,NomSysteme,typePresta,ligne,Quantite,formule,cte1,DateModif) values (8,'FH9','MATIERE',167,null,'1*CTE1','PERIMETRE',now());
</v>
      </c>
      <c r="CE5" t="str">
        <f t="shared" si="1"/>
        <v xml:space="preserve">INSERT INTO SC_SystemeProduits(RefDimension,NomSysteme,typePresta,ligne,Quantite,formule,cte1,DateModif) values (9,'FH9','MATIERE',167,null,'1*CTE1','PERIMETRE',now());
</v>
      </c>
      <c r="CH5" t="str">
        <f t="shared" si="1"/>
        <v xml:space="preserve">INSERT INTO SC_SystemeProduits(RefDimension,NomSysteme,typePresta,ligne,Quantite,formule,cte1,DateModif) values (10,'FH9','MATIERE',167,null,'1*CTE1','PERIMETRE',now());
</v>
      </c>
      <c r="CK5" t="str">
        <f t="shared" si="1"/>
        <v xml:space="preserve">INSERT INTO SC_SystemeProduits(RefDimension,NomSysteme,typePresta,ligne,Quantite,formule,cte1,DateModif) values (11,'FH9','MATIERE',167,null,'1*CTE1','PERIMETRE',now());
</v>
      </c>
      <c r="CN5" t="str">
        <f t="shared" si="1"/>
        <v xml:space="preserve">INSERT INTO SC_SystemeProduits(RefDimension,NomSysteme,typePresta,ligne,Quantite,formule,cte1,DateModif) values (12,'FH9','MATIERE',167,null,'1*CTE1','PERIMETRE',now());
</v>
      </c>
      <c r="CQ5" t="str">
        <f t="shared" si="1"/>
        <v xml:space="preserve">INSERT INTO SC_SystemeProduits(RefDimension,NomSysteme,typePresta,ligne,Quantite,formule,cte1,DateModif) values (13,'FH9','MATIERE',167,null,'1*CTE1','PERIMETRE',now());
</v>
      </c>
      <c r="CT5" t="str">
        <f t="shared" si="1"/>
        <v xml:space="preserve">INSERT INTO SC_SystemeProduits(RefDimension,NomSysteme,typePresta,ligne,Quantite,formule,cte1,DateModif) values (14,'FH9','MATIERE',167,null,'1*CTE1','PERIMETRE',now());
</v>
      </c>
      <c r="CW5" t="str">
        <f t="shared" si="1"/>
        <v xml:space="preserve">INSERT INTO SC_SystemeProduits(RefDimension,NomSysteme,typePresta,ligne,Quantite,formule,cte1,DateModif) values (15,'FH9','MATIERE',167,null,'1*CTE1','PERIMETRE',now());
</v>
      </c>
      <c r="CZ5" t="str">
        <f t="shared" si="1"/>
        <v xml:space="preserve">INSERT INTO SC_SystemeProduits(RefDimension,NomSysteme,typePresta,ligne,Quantite,formule,cte1,DateModif) values (16,'FH9','MATIERE',167,null,'1*CTE1','PERIMETRE',now());
</v>
      </c>
      <c r="DC5" t="str">
        <f t="shared" si="1"/>
        <v xml:space="preserve">INSERT INTO SC_SystemeProduits(RefDimension,NomSysteme,typePresta,ligne,Quantite,formule,cte1,DateModif) values (17,'FH9','MATIERE',167,null,'1*CTE1','PERIMETRE',now());
</v>
      </c>
      <c r="DF5" t="str">
        <f t="shared" si="1"/>
        <v xml:space="preserve">INSERT INTO SC_SystemeProduits(RefDimension,NomSysteme,typePresta,ligne,Quantite,formule,cte1,DateModif) values (18,'FH9','MATIERE',167,null,'1*CTE1','PERIMETRE',now());
</v>
      </c>
    </row>
    <row r="6" spans="1:112" x14ac:dyDescent="0.3">
      <c r="A6" s="12">
        <f>VLOOKUP($C6,[1]MATIERES!$A$2:$K$379,11,0)</f>
        <v>300</v>
      </c>
      <c r="B6" t="s">
        <v>328</v>
      </c>
      <c r="C6" t="s">
        <v>378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ref="BG6:BG21" si="2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(1,'FH9','MATIERE',300,16,null,null,now());
</v>
      </c>
      <c r="BH6"/>
      <c r="BI6"/>
      <c r="BJ6" t="str">
        <f t="shared" si="1"/>
        <v xml:space="preserve">INSERT INTO SC_SystemeProduits(RefDimension,NomSysteme,typePresta,ligne,Quantite,formule,cte1,DateModif) values (2,'FH9','MATIERE',300,16,null,null,now());
</v>
      </c>
      <c r="BK6"/>
      <c r="BL6"/>
      <c r="BM6" t="str">
        <f t="shared" si="1"/>
        <v xml:space="preserve">INSERT INTO SC_SystemeProduits(RefDimension,NomSysteme,typePresta,ligne,Quantite,formule,cte1,DateModif) values (3,'FH9','MATIERE',300,16,null,null,now());
</v>
      </c>
      <c r="BP6" t="str">
        <f t="shared" si="1"/>
        <v xml:space="preserve">INSERT INTO SC_SystemeProduits(RefDimension,NomSysteme,typePresta,ligne,Quantite,formule,cte1,DateModif) values (4,'FH9','MATIERE',300,16,null,null,now());
</v>
      </c>
      <c r="BS6" t="str">
        <f t="shared" si="1"/>
        <v xml:space="preserve">INSERT INTO SC_SystemeProduits(RefDimension,NomSysteme,typePresta,ligne,Quantite,formule,cte1,DateModif) values (5,'FH9','MATIERE',300,16,null,null,now());
</v>
      </c>
      <c r="BV6" t="str">
        <f t="shared" si="1"/>
        <v xml:space="preserve">INSERT INTO SC_SystemeProduits(RefDimension,NomSysteme,typePresta,ligne,Quantite,formule,cte1,DateModif) values (6,'FH9','MATIERE',300,16,null,null,now());
</v>
      </c>
      <c r="BY6" t="str">
        <f t="shared" si="1"/>
        <v xml:space="preserve">INSERT INTO SC_SystemeProduits(RefDimension,NomSysteme,typePresta,ligne,Quantite,formule,cte1,DateModif) values (7,'FH9','MATIERE',300,16,null,null,now());
</v>
      </c>
      <c r="CB6" t="str">
        <f t="shared" si="1"/>
        <v xml:space="preserve">INSERT INTO SC_SystemeProduits(RefDimension,NomSysteme,typePresta,ligne,Quantite,formule,cte1,DateModif) values (8,'FH9','MATIERE',300,16,null,null,now());
</v>
      </c>
      <c r="CE6" t="str">
        <f t="shared" si="1"/>
        <v xml:space="preserve">INSERT INTO SC_SystemeProduits(RefDimension,NomSysteme,typePresta,ligne,Quantite,formule,cte1,DateModif) values (9,'FH9','MATIERE',300,16,null,null,now());
</v>
      </c>
      <c r="CH6" t="str">
        <f t="shared" si="1"/>
        <v xml:space="preserve">INSERT INTO SC_SystemeProduits(RefDimension,NomSysteme,typePresta,ligne,Quantite,formule,cte1,DateModif) values (10,'FH9','MATIERE',300,16,null,null,now());
</v>
      </c>
      <c r="CK6" t="str">
        <f t="shared" si="1"/>
        <v xml:space="preserve">INSERT INTO SC_SystemeProduits(RefDimension,NomSysteme,typePresta,ligne,Quantite,formule,cte1,DateModif) values (11,'FH9','MATIERE',300,16,null,null,now());
</v>
      </c>
      <c r="CN6" t="str">
        <f t="shared" si="1"/>
        <v xml:space="preserve">INSERT INTO SC_SystemeProduits(RefDimension,NomSysteme,typePresta,ligne,Quantite,formule,cte1,DateModif) values (12,'FH9','MATIERE',300,16,null,null,now());
</v>
      </c>
      <c r="CQ6" t="str">
        <f t="shared" si="1"/>
        <v xml:space="preserve">INSERT INTO SC_SystemeProduits(RefDimension,NomSysteme,typePresta,ligne,Quantite,formule,cte1,DateModif) values (13,'FH9','MATIERE',300,16,null,null,now());
</v>
      </c>
      <c r="CT6" t="str">
        <f t="shared" si="1"/>
        <v xml:space="preserve">INSERT INTO SC_SystemeProduits(RefDimension,NomSysteme,typePresta,ligne,Quantite,formule,cte1,DateModif) values (14,'FH9','MATIERE',300,16,null,null,now());
</v>
      </c>
      <c r="CW6" t="str">
        <f t="shared" si="1"/>
        <v xml:space="preserve">INSERT INTO SC_SystemeProduits(RefDimension,NomSysteme,typePresta,ligne,Quantite,formule,cte1,DateModif) values (15,'FH9','MATIERE',300,16,null,null,now());
</v>
      </c>
      <c r="CZ6" t="str">
        <f t="shared" si="1"/>
        <v xml:space="preserve">INSERT INTO SC_SystemeProduits(RefDimension,NomSysteme,typePresta,ligne,Quantite,formule,cte1,DateModif) values (16,'FH9','MATIERE',300,16,null,null,now());
</v>
      </c>
      <c r="DC6" t="str">
        <f t="shared" si="1"/>
        <v xml:space="preserve">INSERT INTO SC_SystemeProduits(RefDimension,NomSysteme,typePresta,ligne,Quantite,formule,cte1,DateModif) values (17,'FH9','MATIERE',300,16,null,null,now());
</v>
      </c>
      <c r="DF6" t="str">
        <f t="shared" si="1"/>
        <v xml:space="preserve">INSERT INTO SC_SystemeProduits(RefDimension,NomSysteme,typePresta,ligne,Quantite,formule,cte1,DateModif) values (18,'FH9','MATIERE',300,16,null,null,now());
</v>
      </c>
    </row>
    <row r="7" spans="1:112" x14ac:dyDescent="0.3">
      <c r="A7" s="12">
        <f>VLOOKUP($C7,[1]MATIERES!$A$2:$K$379,11,0)</f>
        <v>297</v>
      </c>
      <c r="B7" t="s">
        <v>328</v>
      </c>
      <c r="C7" t="s">
        <v>379</v>
      </c>
      <c r="D7" t="s">
        <v>8</v>
      </c>
      <c r="E7">
        <v>24</v>
      </c>
      <c r="F7" s="14" t="s">
        <v>899</v>
      </c>
      <c r="G7" s="14" t="s">
        <v>825</v>
      </c>
      <c r="H7">
        <v>33</v>
      </c>
      <c r="I7" s="14" t="s">
        <v>899</v>
      </c>
      <c r="J7" s="14" t="s">
        <v>825</v>
      </c>
      <c r="K7">
        <v>36</v>
      </c>
      <c r="L7" s="14" t="s">
        <v>899</v>
      </c>
      <c r="M7" s="14" t="s">
        <v>825</v>
      </c>
      <c r="N7">
        <v>42</v>
      </c>
      <c r="O7" s="14" t="s">
        <v>899</v>
      </c>
      <c r="P7" s="14" t="s">
        <v>825</v>
      </c>
      <c r="Q7">
        <v>48</v>
      </c>
      <c r="R7" s="14" t="s">
        <v>899</v>
      </c>
      <c r="S7" s="14" t="s">
        <v>825</v>
      </c>
      <c r="T7">
        <v>54</v>
      </c>
      <c r="U7" s="14" t="s">
        <v>899</v>
      </c>
      <c r="V7" s="14" t="s">
        <v>825</v>
      </c>
      <c r="W7">
        <v>60</v>
      </c>
      <c r="X7" s="14" t="s">
        <v>899</v>
      </c>
      <c r="Y7" s="14" t="s">
        <v>825</v>
      </c>
      <c r="Z7">
        <v>58.199999999999996</v>
      </c>
      <c r="AA7" s="14" t="s">
        <v>899</v>
      </c>
      <c r="AB7" s="14" t="s">
        <v>825</v>
      </c>
      <c r="AC7">
        <v>63</v>
      </c>
      <c r="AD7" s="14" t="s">
        <v>899</v>
      </c>
      <c r="AE7" s="14" t="s">
        <v>825</v>
      </c>
      <c r="AF7">
        <v>72.599999999999994</v>
      </c>
      <c r="AG7" s="14" t="s">
        <v>899</v>
      </c>
      <c r="AH7" s="14" t="s">
        <v>825</v>
      </c>
      <c r="AI7">
        <v>72.599999999999994</v>
      </c>
      <c r="AJ7" s="14" t="s">
        <v>899</v>
      </c>
      <c r="AK7" s="14" t="s">
        <v>825</v>
      </c>
      <c r="AL7">
        <v>76.800000000000011</v>
      </c>
      <c r="AM7" s="14" t="s">
        <v>899</v>
      </c>
      <c r="AN7" s="14" t="s">
        <v>825</v>
      </c>
      <c r="AO7">
        <v>76.800000000000011</v>
      </c>
      <c r="AP7" s="14" t="s">
        <v>899</v>
      </c>
      <c r="AQ7" s="14" t="s">
        <v>825</v>
      </c>
      <c r="AR7">
        <v>82.199999999999989</v>
      </c>
      <c r="AS7" s="14" t="s">
        <v>899</v>
      </c>
      <c r="AT7" s="14" t="s">
        <v>825</v>
      </c>
      <c r="AU7">
        <v>90</v>
      </c>
      <c r="AV7" s="14" t="s">
        <v>899</v>
      </c>
      <c r="AW7" s="14" t="s">
        <v>825</v>
      </c>
      <c r="AX7">
        <v>90</v>
      </c>
      <c r="AY7" s="14" t="s">
        <v>899</v>
      </c>
      <c r="AZ7" s="14" t="s">
        <v>825</v>
      </c>
      <c r="BA7">
        <v>94.199999999999989</v>
      </c>
      <c r="BB7" s="14" t="s">
        <v>899</v>
      </c>
      <c r="BC7" s="14" t="s">
        <v>825</v>
      </c>
      <c r="BD7">
        <v>94.199999999999989</v>
      </c>
      <c r="BE7" s="14" t="s">
        <v>899</v>
      </c>
      <c r="BF7" s="14" t="s">
        <v>825</v>
      </c>
      <c r="BG7" t="str">
        <f t="shared" si="2"/>
        <v xml:space="preserve">INSERT INTO SC_SystemeProduits(RefDimension,NomSysteme,typePresta,ligne,Quantite,formule,cte1,DateModif) values (1,'FH9','MATIERE',297,null,'3*CTE1','PERIMETRE',now());
</v>
      </c>
      <c r="BH7"/>
      <c r="BI7"/>
      <c r="BJ7" t="str">
        <f t="shared" si="1"/>
        <v xml:space="preserve">INSERT INTO SC_SystemeProduits(RefDimension,NomSysteme,typePresta,ligne,Quantite,formule,cte1,DateModif) values (2,'FH9','MATIERE',297,null,'3*CTE1','PERIMETRE',now());
</v>
      </c>
      <c r="BK7"/>
      <c r="BL7"/>
      <c r="BM7" t="str">
        <f t="shared" si="1"/>
        <v xml:space="preserve">INSERT INTO SC_SystemeProduits(RefDimension,NomSysteme,typePresta,ligne,Quantite,formule,cte1,DateModif) values (3,'FH9','MATIERE',297,null,'3*CTE1','PERIMETRE',now());
</v>
      </c>
      <c r="BP7" t="str">
        <f t="shared" si="1"/>
        <v xml:space="preserve">INSERT INTO SC_SystemeProduits(RefDimension,NomSysteme,typePresta,ligne,Quantite,formule,cte1,DateModif) values (4,'FH9','MATIERE',297,null,'3*CTE1','PERIMETRE',now());
</v>
      </c>
      <c r="BS7" t="str">
        <f t="shared" si="1"/>
        <v xml:space="preserve">INSERT INTO SC_SystemeProduits(RefDimension,NomSysteme,typePresta,ligne,Quantite,formule,cte1,DateModif) values (5,'FH9','MATIERE',297,null,'3*CTE1','PERIMETRE',now());
</v>
      </c>
      <c r="BV7" t="str">
        <f t="shared" si="1"/>
        <v xml:space="preserve">INSERT INTO SC_SystemeProduits(RefDimension,NomSysteme,typePresta,ligne,Quantite,formule,cte1,DateModif) values (6,'FH9','MATIERE',297,null,'3*CTE1','PERIMETRE',now());
</v>
      </c>
      <c r="BY7" t="str">
        <f t="shared" si="1"/>
        <v xml:space="preserve">INSERT INTO SC_SystemeProduits(RefDimension,NomSysteme,typePresta,ligne,Quantite,formule,cte1,DateModif) values (7,'FH9','MATIERE',297,null,'3*CTE1','PERIMETRE',now());
</v>
      </c>
      <c r="CB7" t="str">
        <f t="shared" si="1"/>
        <v xml:space="preserve">INSERT INTO SC_SystemeProduits(RefDimension,NomSysteme,typePresta,ligne,Quantite,formule,cte1,DateModif) values (8,'FH9','MATIERE',297,null,'3*CTE1','PERIMETRE',now());
</v>
      </c>
      <c r="CE7" t="str">
        <f t="shared" si="1"/>
        <v xml:space="preserve">INSERT INTO SC_SystemeProduits(RefDimension,NomSysteme,typePresta,ligne,Quantite,formule,cte1,DateModif) values (9,'FH9','MATIERE',297,null,'3*CTE1','PERIMETRE',now());
</v>
      </c>
      <c r="CH7" t="str">
        <f t="shared" si="1"/>
        <v xml:space="preserve">INSERT INTO SC_SystemeProduits(RefDimension,NomSysteme,typePresta,ligne,Quantite,formule,cte1,DateModif) values (10,'FH9','MATIERE',297,null,'3*CTE1','PERIMETRE',now());
</v>
      </c>
      <c r="CK7" t="str">
        <f t="shared" si="1"/>
        <v xml:space="preserve">INSERT INTO SC_SystemeProduits(RefDimension,NomSysteme,typePresta,ligne,Quantite,formule,cte1,DateModif) values (11,'FH9','MATIERE',297,null,'3*CTE1','PERIMETRE',now());
</v>
      </c>
      <c r="CN7" t="str">
        <f t="shared" si="1"/>
        <v xml:space="preserve">INSERT INTO SC_SystemeProduits(RefDimension,NomSysteme,typePresta,ligne,Quantite,formule,cte1,DateModif) values (12,'FH9','MATIERE',297,null,'3*CTE1','PERIMETRE',now());
</v>
      </c>
      <c r="CQ7" t="str">
        <f t="shared" si="1"/>
        <v xml:space="preserve">INSERT INTO SC_SystemeProduits(RefDimension,NomSysteme,typePresta,ligne,Quantite,formule,cte1,DateModif) values (13,'FH9','MATIERE',297,null,'3*CTE1','PERIMETRE',now());
</v>
      </c>
      <c r="CT7" t="str">
        <f t="shared" si="1"/>
        <v xml:space="preserve">INSERT INTO SC_SystemeProduits(RefDimension,NomSysteme,typePresta,ligne,Quantite,formule,cte1,DateModif) values (14,'FH9','MATIERE',297,null,'3*CTE1','PERIMETRE',now());
</v>
      </c>
      <c r="CW7" t="str">
        <f t="shared" si="1"/>
        <v xml:space="preserve">INSERT INTO SC_SystemeProduits(RefDimension,NomSysteme,typePresta,ligne,Quantite,formule,cte1,DateModif) values (15,'FH9','MATIERE',297,null,'3*CTE1','PERIMETRE',now());
</v>
      </c>
      <c r="CZ7" t="str">
        <f t="shared" si="1"/>
        <v xml:space="preserve">INSERT INTO SC_SystemeProduits(RefDimension,NomSysteme,typePresta,ligne,Quantite,formule,cte1,DateModif) values (16,'FH9','MATIERE',297,null,'3*CTE1','PERIMETRE',now());
</v>
      </c>
      <c r="DC7" t="str">
        <f t="shared" si="1"/>
        <v xml:space="preserve">INSERT INTO SC_SystemeProduits(RefDimension,NomSysteme,typePresta,ligne,Quantite,formule,cte1,DateModif) values (17,'FH9','MATIERE',297,null,'3*CTE1','PERIMETRE',now());
</v>
      </c>
      <c r="DF7" t="str">
        <f t="shared" si="1"/>
        <v xml:space="preserve">INSERT INTO SC_SystemeProduits(RefDimension,NomSysteme,typePresta,ligne,Quantite,formule,cte1,DateModif) values (18,'FH9','MATIERE',297,null,'3*CTE1','PERIMETRE',now());
</v>
      </c>
    </row>
    <row r="8" spans="1:112" x14ac:dyDescent="0.3">
      <c r="A8" s="12"/>
      <c r="D8" t="s">
        <v>319</v>
      </c>
      <c r="BG8" t="str">
        <f t="shared" si="2"/>
        <v/>
      </c>
      <c r="BH8"/>
      <c r="BI8"/>
      <c r="BJ8" t="str">
        <f t="shared" si="1"/>
        <v/>
      </c>
      <c r="BK8"/>
      <c r="BL8"/>
      <c r="BM8" t="str">
        <f t="shared" si="1"/>
        <v/>
      </c>
      <c r="BP8" t="str">
        <f t="shared" si="1"/>
        <v/>
      </c>
      <c r="BS8" t="str">
        <f t="shared" si="1"/>
        <v/>
      </c>
      <c r="BV8" t="str">
        <f t="shared" si="1"/>
        <v/>
      </c>
      <c r="BY8" t="str">
        <f t="shared" si="1"/>
        <v/>
      </c>
      <c r="CB8" t="str">
        <f t="shared" si="1"/>
        <v/>
      </c>
      <c r="CE8" t="str">
        <f t="shared" si="1"/>
        <v/>
      </c>
      <c r="CH8" t="str">
        <f t="shared" si="1"/>
        <v/>
      </c>
      <c r="CK8" t="str">
        <f t="shared" si="1"/>
        <v/>
      </c>
      <c r="CN8" t="str">
        <f t="shared" si="1"/>
        <v/>
      </c>
      <c r="CQ8" t="str">
        <f t="shared" si="1"/>
        <v/>
      </c>
      <c r="CT8" t="str">
        <f t="shared" si="1"/>
        <v/>
      </c>
      <c r="CW8" t="str">
        <f t="shared" si="1"/>
        <v/>
      </c>
      <c r="CZ8" t="str">
        <f t="shared" si="1"/>
        <v/>
      </c>
      <c r="DC8" t="str">
        <f t="shared" si="1"/>
        <v/>
      </c>
      <c r="DF8" t="str">
        <f t="shared" si="1"/>
        <v/>
      </c>
    </row>
    <row r="9" spans="1:112" x14ac:dyDescent="0.3">
      <c r="BG9" t="str">
        <f t="shared" si="2"/>
        <v/>
      </c>
      <c r="BH9"/>
      <c r="BI9"/>
      <c r="BJ9" t="str">
        <f t="shared" si="1"/>
        <v/>
      </c>
      <c r="BK9"/>
      <c r="BL9"/>
      <c r="BM9" t="str">
        <f t="shared" si="1"/>
        <v/>
      </c>
      <c r="BP9" t="str">
        <f t="shared" si="1"/>
        <v/>
      </c>
      <c r="BS9" t="str">
        <f t="shared" si="1"/>
        <v/>
      </c>
      <c r="BV9" t="str">
        <f t="shared" si="1"/>
        <v/>
      </c>
      <c r="BY9" t="str">
        <f t="shared" si="1"/>
        <v/>
      </c>
      <c r="CB9" t="str">
        <f t="shared" si="1"/>
        <v/>
      </c>
      <c r="CE9" t="str">
        <f t="shared" si="1"/>
        <v/>
      </c>
      <c r="CH9" t="str">
        <f t="shared" si="1"/>
        <v/>
      </c>
      <c r="CK9" t="str">
        <f t="shared" si="1"/>
        <v/>
      </c>
      <c r="CN9" t="str">
        <f t="shared" si="1"/>
        <v/>
      </c>
      <c r="CQ9" t="str">
        <f t="shared" si="1"/>
        <v/>
      </c>
      <c r="CT9" t="str">
        <f t="shared" si="1"/>
        <v/>
      </c>
      <c r="CW9" t="str">
        <f t="shared" si="1"/>
        <v/>
      </c>
      <c r="CZ9" t="str">
        <f t="shared" ref="CZ9:CZ21" si="3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4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5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12">
        <f>VLOOKUP($C10,[1]ATELIER!$A$2:$K$291,11,0)</f>
        <v>14</v>
      </c>
      <c r="B10" t="s">
        <v>331</v>
      </c>
      <c r="C10" t="s">
        <v>35</v>
      </c>
      <c r="D10" t="s">
        <v>8</v>
      </c>
      <c r="E10">
        <v>5</v>
      </c>
      <c r="H10">
        <v>5</v>
      </c>
      <c r="K10">
        <v>5</v>
      </c>
      <c r="N10">
        <v>5</v>
      </c>
      <c r="Q10">
        <v>5</v>
      </c>
      <c r="T10">
        <v>5</v>
      </c>
      <c r="W10">
        <v>5</v>
      </c>
      <c r="Z10">
        <v>5</v>
      </c>
      <c r="AC10">
        <v>5</v>
      </c>
      <c r="AF10">
        <v>5</v>
      </c>
      <c r="AI10">
        <v>5</v>
      </c>
      <c r="AL10">
        <v>5</v>
      </c>
      <c r="AO10">
        <v>5</v>
      </c>
      <c r="AR10">
        <v>5</v>
      </c>
      <c r="AU10">
        <v>5</v>
      </c>
      <c r="AX10">
        <v>5</v>
      </c>
      <c r="BA10">
        <v>5</v>
      </c>
      <c r="BD10">
        <v>5</v>
      </c>
      <c r="BG10" t="str">
        <f t="shared" si="2"/>
        <v xml:space="preserve">INSERT INTO SC_SystemeProduits(RefDimension,NomSysteme,typePresta,ligne,Quantite,formule,cte1,DateModif) values (1,'FH9','MOA',14,5,null,null,now());
</v>
      </c>
      <c r="BH10"/>
      <c r="BI10"/>
      <c r="BJ10" t="str">
        <f t="shared" ref="BJ10:BJ21" si="6">IF(AND(H10="",I10=""),"",SUBSTITUTE(SUBSTITUTE(SUBSTITUTE(SUBSTITUTE(SUBSTITUTE(SUBSTITUTE(SUBSTITUTE($BG$1,"#SYSTEME#",$A$1),"#DIM#",H$1),"#TYPE#",$B10),"#LIGNE#",$A10),"#Q#",IF(I10="",SUBSTITUTE(H10,",","."),"null")),"#FORMULE#",IF(I10="","null",CONCATENATE("'",I10,"'"))),"#CTE#",IF(J10="","null",CONCATENATE("'",J10,"'"))))</f>
        <v xml:space="preserve">INSERT INTO SC_SystemeProduits(RefDimension,NomSysteme,typePresta,ligne,Quantite,formule,cte1,DateModif) values (2,'FH9','MOA',14,5,null,null,now());
</v>
      </c>
      <c r="BK10"/>
      <c r="BL10"/>
      <c r="BM10" t="str">
        <f t="shared" ref="BM10:BM21" si="7">IF(AND(K10="",L10=""),"",SUBSTITUTE(SUBSTITUTE(SUBSTITUTE(SUBSTITUTE(SUBSTITUTE(SUBSTITUTE(SUBSTITUTE($BG$1,"#SYSTEME#",$A$1),"#DIM#",K$1),"#TYPE#",$B10),"#LIGNE#",$A10),"#Q#",IF(L10="",SUBSTITUTE(K10,",","."),"null")),"#FORMULE#",IF(L10="","null",CONCATENATE("'",L10,"'"))),"#CTE#",IF(M10="","null",CONCATENATE("'",M10,"'"))))</f>
        <v xml:space="preserve">INSERT INTO SC_SystemeProduits(RefDimension,NomSysteme,typePresta,ligne,Quantite,formule,cte1,DateModif) values (3,'FH9','MOA',14,5,null,null,now());
</v>
      </c>
      <c r="BP10" t="str">
        <f t="shared" ref="BP10:BP21" si="8">IF(AND(N10="",O10=""),"",SUBSTITUTE(SUBSTITUTE(SUBSTITUTE(SUBSTITUTE(SUBSTITUTE(SUBSTITUTE(SUBSTITUTE($BG$1,"#SYSTEME#",$A$1),"#DIM#",N$1),"#TYPE#",$B10),"#LIGNE#",$A10),"#Q#",IF(O10="",SUBSTITUTE(N10,",","."),"null")),"#FORMULE#",IF(O10="","null",CONCATENATE("'",O10,"'"))),"#CTE#",IF(P10="","null",CONCATENATE("'",P10,"'"))))</f>
        <v xml:space="preserve">INSERT INTO SC_SystemeProduits(RefDimension,NomSysteme,typePresta,ligne,Quantite,formule,cte1,DateModif) values (4,'FH9','MOA',14,5,null,null,now());
</v>
      </c>
      <c r="BS10" t="str">
        <f t="shared" ref="BS10:BS21" si="9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(5,'FH9','MOA',14,5,null,null,now());
</v>
      </c>
      <c r="BV10" t="str">
        <f t="shared" ref="BV10:BV21" si="10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(6,'FH9','MOA',14,5,null,null,now());
</v>
      </c>
      <c r="BY10" t="str">
        <f t="shared" ref="BY10:BY21" si="11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(7,'FH9','MOA',14,5,null,null,now());
</v>
      </c>
      <c r="CB10" t="str">
        <f t="shared" ref="CB10:CB21" si="12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(8,'FH9','MOA',14,5,null,null,now());
</v>
      </c>
      <c r="CE10" t="str">
        <f t="shared" ref="CE10:CE21" si="13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(9,'FH9','MOA',14,5,null,null,now());
</v>
      </c>
      <c r="CH10" t="str">
        <f t="shared" ref="CH10:CH21" si="14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(10,'FH9','MOA',14,5,null,null,now());
</v>
      </c>
      <c r="CK10" t="str">
        <f t="shared" ref="CK10:CK21" si="15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(11,'FH9','MOA',14,5,null,null,now());
</v>
      </c>
      <c r="CN10" t="str">
        <f t="shared" ref="CN10:CN21" si="16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(12,'FH9','MOA',14,5,null,null,now());
</v>
      </c>
      <c r="CQ10" t="str">
        <f t="shared" ref="CQ10:CQ21" si="17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(13,'FH9','MOA',14,5,null,null,now());
</v>
      </c>
      <c r="CT10" t="str">
        <f t="shared" ref="CT10:CT21" si="18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(14,'FH9','MOA',14,5,null,null,now());
</v>
      </c>
      <c r="CW10" t="str">
        <f t="shared" ref="CW10:CW21" si="19">IF(AND(AU10="",AV10=""),"",SUBSTITUTE(SUBSTITUTE(SUBSTITUTE(SUBSTITUTE(SUBSTITUTE(SUBSTITUTE(SUBSTITUTE($BG$1,"#SYSTEME#",$A$1),"#DIM#",AU$1),"#TYPE#",$B10),"#LIGNE#",$A10),"#Q#",IF(AV10="",SUBSTITUTE(AU10,",","."),"null")),"#FORMULE#",IF(AV10="","null",CONCATENATE("'",AV10,"'"))),"#CTE#",IF(AW10="","null",CONCATENATE("'",AW10,"'"))))</f>
        <v xml:space="preserve">INSERT INTO SC_SystemeProduits(RefDimension,NomSysteme,typePresta,ligne,Quantite,formule,cte1,DateModif) values (15,'FH9','MOA',14,5,null,null,now());
</v>
      </c>
      <c r="CZ10" t="str">
        <f t="shared" si="3"/>
        <v xml:space="preserve">INSERT INTO SC_SystemeProduits(RefDimension,NomSysteme,typePresta,ligne,Quantite,formule,cte1,DateModif) values (16,'FH9','MOA',14,5,null,null,now());
</v>
      </c>
      <c r="DC10" t="str">
        <f t="shared" si="4"/>
        <v xml:space="preserve">INSERT INTO SC_SystemeProduits(RefDimension,NomSysteme,typePresta,ligne,Quantite,formule,cte1,DateModif) values (17,'FH9','MOA',14,5,null,null,now());
</v>
      </c>
      <c r="DF10" t="str">
        <f t="shared" si="5"/>
        <v xml:space="preserve">INSERT INTO SC_SystemeProduits(RefDimension,NomSysteme,typePresta,ligne,Quantite,formule,cte1,DateModif) values (18,'FH9','MOA',14,5,null,null,now());
</v>
      </c>
    </row>
    <row r="11" spans="1:112" x14ac:dyDescent="0.3">
      <c r="A11" s="12">
        <f>VLOOKUP($C11,[1]ATELIER!$A$2:$K$291,11,0)</f>
        <v>10</v>
      </c>
      <c r="B11" t="s">
        <v>331</v>
      </c>
      <c r="C11" t="s">
        <v>28</v>
      </c>
      <c r="D11" t="s">
        <v>8</v>
      </c>
      <c r="E11">
        <v>2</v>
      </c>
      <c r="H11">
        <v>3</v>
      </c>
      <c r="K11">
        <v>4</v>
      </c>
      <c r="N11">
        <v>5</v>
      </c>
      <c r="Q11">
        <v>6</v>
      </c>
      <c r="T11">
        <v>7</v>
      </c>
      <c r="W11">
        <v>8</v>
      </c>
      <c r="Z11">
        <v>9</v>
      </c>
      <c r="AC11">
        <v>10</v>
      </c>
      <c r="AF11">
        <v>11</v>
      </c>
      <c r="AI11">
        <v>12</v>
      </c>
      <c r="AL11">
        <v>13</v>
      </c>
      <c r="AO11">
        <v>14</v>
      </c>
      <c r="AR11">
        <v>15</v>
      </c>
      <c r="AU11">
        <v>16</v>
      </c>
      <c r="AX11">
        <v>17</v>
      </c>
      <c r="BA11">
        <v>18</v>
      </c>
      <c r="BD11">
        <v>19</v>
      </c>
      <c r="BG11" t="str">
        <f t="shared" si="2"/>
        <v xml:space="preserve">INSERT INTO SC_SystemeProduits(RefDimension,NomSysteme,typePresta,ligne,Quantite,formule,cte1,DateModif) values (1,'FH9','MOA',10,2,null,null,now());
</v>
      </c>
      <c r="BH11"/>
      <c r="BI11"/>
      <c r="BJ11" t="str">
        <f t="shared" si="6"/>
        <v xml:space="preserve">INSERT INTO SC_SystemeProduits(RefDimension,NomSysteme,typePresta,ligne,Quantite,formule,cte1,DateModif) values (2,'FH9','MOA',10,3,null,null,now());
</v>
      </c>
      <c r="BK11"/>
      <c r="BL11"/>
      <c r="BM11" t="str">
        <f t="shared" si="7"/>
        <v xml:space="preserve">INSERT INTO SC_SystemeProduits(RefDimension,NomSysteme,typePresta,ligne,Quantite,formule,cte1,DateModif) values (3,'FH9','MOA',10,4,null,null,now());
</v>
      </c>
      <c r="BP11" t="str">
        <f t="shared" si="8"/>
        <v xml:space="preserve">INSERT INTO SC_SystemeProduits(RefDimension,NomSysteme,typePresta,ligne,Quantite,formule,cte1,DateModif) values (4,'FH9','MOA',10,5,null,null,now());
</v>
      </c>
      <c r="BS11" t="str">
        <f t="shared" si="9"/>
        <v xml:space="preserve">INSERT INTO SC_SystemeProduits(RefDimension,NomSysteme,typePresta,ligne,Quantite,formule,cte1,DateModif) values (5,'FH9','MOA',10,6,null,null,now());
</v>
      </c>
      <c r="BV11" t="str">
        <f t="shared" si="10"/>
        <v xml:space="preserve">INSERT INTO SC_SystemeProduits(RefDimension,NomSysteme,typePresta,ligne,Quantite,formule,cte1,DateModif) values (6,'FH9','MOA',10,7,null,null,now());
</v>
      </c>
      <c r="BY11" t="str">
        <f t="shared" si="11"/>
        <v xml:space="preserve">INSERT INTO SC_SystemeProduits(RefDimension,NomSysteme,typePresta,ligne,Quantite,formule,cte1,DateModif) values (7,'FH9','MOA',10,8,null,null,now());
</v>
      </c>
      <c r="CB11" t="str">
        <f t="shared" si="12"/>
        <v xml:space="preserve">INSERT INTO SC_SystemeProduits(RefDimension,NomSysteme,typePresta,ligne,Quantite,formule,cte1,DateModif) values (8,'FH9','MOA',10,9,null,null,now());
</v>
      </c>
      <c r="CE11" t="str">
        <f t="shared" si="13"/>
        <v xml:space="preserve">INSERT INTO SC_SystemeProduits(RefDimension,NomSysteme,typePresta,ligne,Quantite,formule,cte1,DateModif) values (9,'FH9','MOA',10,10,null,null,now());
</v>
      </c>
      <c r="CH11" t="str">
        <f t="shared" si="14"/>
        <v xml:space="preserve">INSERT INTO SC_SystemeProduits(RefDimension,NomSysteme,typePresta,ligne,Quantite,formule,cte1,DateModif) values (10,'FH9','MOA',10,11,null,null,now());
</v>
      </c>
      <c r="CK11" t="str">
        <f t="shared" si="15"/>
        <v xml:space="preserve">INSERT INTO SC_SystemeProduits(RefDimension,NomSysteme,typePresta,ligne,Quantite,formule,cte1,DateModif) values (11,'FH9','MOA',10,12,null,null,now());
</v>
      </c>
      <c r="CN11" t="str">
        <f t="shared" si="16"/>
        <v xml:space="preserve">INSERT INTO SC_SystemeProduits(RefDimension,NomSysteme,typePresta,ligne,Quantite,formule,cte1,DateModif) values (12,'FH9','MOA',10,13,null,null,now());
</v>
      </c>
      <c r="CQ11" t="str">
        <f t="shared" si="17"/>
        <v xml:space="preserve">INSERT INTO SC_SystemeProduits(RefDimension,NomSysteme,typePresta,ligne,Quantite,formule,cte1,DateModif) values (13,'FH9','MOA',10,14,null,null,now());
</v>
      </c>
      <c r="CT11" t="str">
        <f t="shared" si="18"/>
        <v xml:space="preserve">INSERT INTO SC_SystemeProduits(RefDimension,NomSysteme,typePresta,ligne,Quantite,formule,cte1,DateModif) values (14,'FH9','MOA',10,15,null,null,now());
</v>
      </c>
      <c r="CW11" t="str">
        <f t="shared" si="19"/>
        <v xml:space="preserve">INSERT INTO SC_SystemeProduits(RefDimension,NomSysteme,typePresta,ligne,Quantite,formule,cte1,DateModif) values (15,'FH9','MOA',10,16,null,null,now());
</v>
      </c>
      <c r="CZ11" t="str">
        <f t="shared" si="3"/>
        <v xml:space="preserve">INSERT INTO SC_SystemeProduits(RefDimension,NomSysteme,typePresta,ligne,Quantite,formule,cte1,DateModif) values (16,'FH9','MOA',10,17,null,null,now());
</v>
      </c>
      <c r="DC11" t="str">
        <f t="shared" si="4"/>
        <v xml:space="preserve">INSERT INTO SC_SystemeProduits(RefDimension,NomSysteme,typePresta,ligne,Quantite,formule,cte1,DateModif) values (17,'FH9','MOA',10,18,null,null,now());
</v>
      </c>
      <c r="DF11" t="str">
        <f t="shared" si="5"/>
        <v xml:space="preserve">INSERT INTO SC_SystemeProduits(RefDimension,NomSysteme,typePresta,ligne,Quantite,formule,cte1,DateModif) values (18,'FH9','MOA',10,19,null,null,now());
</v>
      </c>
    </row>
    <row r="12" spans="1:112" x14ac:dyDescent="0.3">
      <c r="A12" s="12">
        <f>VLOOKUP($C12,[1]ATELIER!$A$2:$K$291,11,0)</f>
        <v>11</v>
      </c>
      <c r="B12" t="s">
        <v>331</v>
      </c>
      <c r="C12" t="s">
        <v>29</v>
      </c>
      <c r="D12" t="s">
        <v>8</v>
      </c>
      <c r="E12">
        <v>24</v>
      </c>
      <c r="F12" s="14" t="s">
        <v>899</v>
      </c>
      <c r="G12" s="14" t="s">
        <v>825</v>
      </c>
      <c r="H12">
        <v>33</v>
      </c>
      <c r="I12" s="14" t="s">
        <v>899</v>
      </c>
      <c r="J12" s="14" t="s">
        <v>825</v>
      </c>
      <c r="K12">
        <v>36</v>
      </c>
      <c r="L12" s="14" t="s">
        <v>899</v>
      </c>
      <c r="M12" s="14" t="s">
        <v>825</v>
      </c>
      <c r="N12">
        <v>42</v>
      </c>
      <c r="O12" s="14" t="s">
        <v>899</v>
      </c>
      <c r="P12" s="14" t="s">
        <v>825</v>
      </c>
      <c r="Q12">
        <v>48</v>
      </c>
      <c r="R12" s="14" t="s">
        <v>899</v>
      </c>
      <c r="S12" s="14" t="s">
        <v>825</v>
      </c>
      <c r="T12">
        <v>54</v>
      </c>
      <c r="U12" s="14" t="s">
        <v>899</v>
      </c>
      <c r="V12" s="14" t="s">
        <v>825</v>
      </c>
      <c r="W12">
        <v>60</v>
      </c>
      <c r="X12" s="14" t="s">
        <v>899</v>
      </c>
      <c r="Y12" s="14" t="s">
        <v>825</v>
      </c>
      <c r="Z12">
        <v>58.199999999999996</v>
      </c>
      <c r="AA12" s="14" t="s">
        <v>899</v>
      </c>
      <c r="AB12" s="14" t="s">
        <v>825</v>
      </c>
      <c r="AC12">
        <v>63</v>
      </c>
      <c r="AD12" s="14" t="s">
        <v>899</v>
      </c>
      <c r="AE12" s="14" t="s">
        <v>825</v>
      </c>
      <c r="AF12">
        <v>72.599999999999994</v>
      </c>
      <c r="AG12" s="14" t="s">
        <v>899</v>
      </c>
      <c r="AH12" s="14" t="s">
        <v>825</v>
      </c>
      <c r="AI12">
        <v>72.599999999999994</v>
      </c>
      <c r="AJ12" s="14" t="s">
        <v>899</v>
      </c>
      <c r="AK12" s="14" t="s">
        <v>825</v>
      </c>
      <c r="AL12">
        <v>76.800000000000011</v>
      </c>
      <c r="AM12" s="14" t="s">
        <v>899</v>
      </c>
      <c r="AN12" s="14" t="s">
        <v>825</v>
      </c>
      <c r="AO12">
        <v>76.800000000000011</v>
      </c>
      <c r="AP12" s="14" t="s">
        <v>899</v>
      </c>
      <c r="AQ12" s="14" t="s">
        <v>825</v>
      </c>
      <c r="AR12">
        <v>82.199999999999989</v>
      </c>
      <c r="AS12" s="14" t="s">
        <v>899</v>
      </c>
      <c r="AT12" s="14" t="s">
        <v>825</v>
      </c>
      <c r="AU12">
        <v>90</v>
      </c>
      <c r="AV12" s="14" t="s">
        <v>899</v>
      </c>
      <c r="AW12" s="14" t="s">
        <v>825</v>
      </c>
      <c r="AX12">
        <v>90</v>
      </c>
      <c r="AY12" s="14" t="s">
        <v>899</v>
      </c>
      <c r="AZ12" s="14" t="s">
        <v>825</v>
      </c>
      <c r="BA12">
        <v>94.199999999999989</v>
      </c>
      <c r="BB12" s="14" t="s">
        <v>899</v>
      </c>
      <c r="BC12" s="14" t="s">
        <v>825</v>
      </c>
      <c r="BD12">
        <v>94.199999999999989</v>
      </c>
      <c r="BE12" s="14" t="s">
        <v>899</v>
      </c>
      <c r="BF12" s="14" t="s">
        <v>825</v>
      </c>
      <c r="BG12" t="str">
        <f t="shared" si="2"/>
        <v xml:space="preserve">INSERT INTO SC_SystemeProduits(RefDimension,NomSysteme,typePresta,ligne,Quantite,formule,cte1,DateModif) values (1,'FH9','MOA',11,null,'3*CTE1','PERIMETRE',now());
</v>
      </c>
      <c r="BH12"/>
      <c r="BI12"/>
      <c r="BJ12" t="str">
        <f t="shared" si="6"/>
        <v xml:space="preserve">INSERT INTO SC_SystemeProduits(RefDimension,NomSysteme,typePresta,ligne,Quantite,formule,cte1,DateModif) values (2,'FH9','MOA',11,null,'3*CTE1','PERIMETRE',now());
</v>
      </c>
      <c r="BK12"/>
      <c r="BL12"/>
      <c r="BM12" t="str">
        <f t="shared" si="7"/>
        <v xml:space="preserve">INSERT INTO SC_SystemeProduits(RefDimension,NomSysteme,typePresta,ligne,Quantite,formule,cte1,DateModif) values (3,'FH9','MOA',11,null,'3*CTE1','PERIMETRE',now());
</v>
      </c>
      <c r="BP12" t="str">
        <f t="shared" si="8"/>
        <v xml:space="preserve">INSERT INTO SC_SystemeProduits(RefDimension,NomSysteme,typePresta,ligne,Quantite,formule,cte1,DateModif) values (4,'FH9','MOA',11,null,'3*CTE1','PERIMETRE',now());
</v>
      </c>
      <c r="BS12" t="str">
        <f t="shared" si="9"/>
        <v xml:space="preserve">INSERT INTO SC_SystemeProduits(RefDimension,NomSysteme,typePresta,ligne,Quantite,formule,cte1,DateModif) values (5,'FH9','MOA',11,null,'3*CTE1','PERIMETRE',now());
</v>
      </c>
      <c r="BV12" t="str">
        <f t="shared" si="10"/>
        <v xml:space="preserve">INSERT INTO SC_SystemeProduits(RefDimension,NomSysteme,typePresta,ligne,Quantite,formule,cte1,DateModif) values (6,'FH9','MOA',11,null,'3*CTE1','PERIMETRE',now());
</v>
      </c>
      <c r="BY12" t="str">
        <f t="shared" si="11"/>
        <v xml:space="preserve">INSERT INTO SC_SystemeProduits(RefDimension,NomSysteme,typePresta,ligne,Quantite,formule,cte1,DateModif) values (7,'FH9','MOA',11,null,'3*CTE1','PERIMETRE',now());
</v>
      </c>
      <c r="CB12" t="str">
        <f t="shared" si="12"/>
        <v xml:space="preserve">INSERT INTO SC_SystemeProduits(RefDimension,NomSysteme,typePresta,ligne,Quantite,formule,cte1,DateModif) values (8,'FH9','MOA',11,null,'3*CTE1','PERIMETRE',now());
</v>
      </c>
      <c r="CE12" t="str">
        <f t="shared" si="13"/>
        <v xml:space="preserve">INSERT INTO SC_SystemeProduits(RefDimension,NomSysteme,typePresta,ligne,Quantite,formule,cte1,DateModif) values (9,'FH9','MOA',11,null,'3*CTE1','PERIMETRE',now());
</v>
      </c>
      <c r="CH12" t="str">
        <f t="shared" si="14"/>
        <v xml:space="preserve">INSERT INTO SC_SystemeProduits(RefDimension,NomSysteme,typePresta,ligne,Quantite,formule,cte1,DateModif) values (10,'FH9','MOA',11,null,'3*CTE1','PERIMETRE',now());
</v>
      </c>
      <c r="CK12" t="str">
        <f t="shared" si="15"/>
        <v xml:space="preserve">INSERT INTO SC_SystemeProduits(RefDimension,NomSysteme,typePresta,ligne,Quantite,formule,cte1,DateModif) values (11,'FH9','MOA',11,null,'3*CTE1','PERIMETRE',now());
</v>
      </c>
      <c r="CN12" t="str">
        <f t="shared" si="16"/>
        <v xml:space="preserve">INSERT INTO SC_SystemeProduits(RefDimension,NomSysteme,typePresta,ligne,Quantite,formule,cte1,DateModif) values (12,'FH9','MOA',11,null,'3*CTE1','PERIMETRE',now());
</v>
      </c>
      <c r="CQ12" t="str">
        <f t="shared" si="17"/>
        <v xml:space="preserve">INSERT INTO SC_SystemeProduits(RefDimension,NomSysteme,typePresta,ligne,Quantite,formule,cte1,DateModif) values (13,'FH9','MOA',11,null,'3*CTE1','PERIMETRE',now());
</v>
      </c>
      <c r="CT12" t="str">
        <f t="shared" si="18"/>
        <v xml:space="preserve">INSERT INTO SC_SystemeProduits(RefDimension,NomSysteme,typePresta,ligne,Quantite,formule,cte1,DateModif) values (14,'FH9','MOA',11,null,'3*CTE1','PERIMETRE',now());
</v>
      </c>
      <c r="CW12" t="str">
        <f t="shared" si="19"/>
        <v xml:space="preserve">INSERT INTO SC_SystemeProduits(RefDimension,NomSysteme,typePresta,ligne,Quantite,formule,cte1,DateModif) values (15,'FH9','MOA',11,null,'3*CTE1','PERIMETRE',now());
</v>
      </c>
      <c r="CZ12" t="str">
        <f t="shared" si="3"/>
        <v xml:space="preserve">INSERT INTO SC_SystemeProduits(RefDimension,NomSysteme,typePresta,ligne,Quantite,formule,cte1,DateModif) values (16,'FH9','MOA',11,null,'3*CTE1','PERIMETRE',now());
</v>
      </c>
      <c r="DC12" t="str">
        <f t="shared" si="4"/>
        <v xml:space="preserve">INSERT INTO SC_SystemeProduits(RefDimension,NomSysteme,typePresta,ligne,Quantite,formule,cte1,DateModif) values (17,'FH9','MOA',11,null,'3*CTE1','PERIMETRE',now());
</v>
      </c>
      <c r="DF12" t="str">
        <f t="shared" si="5"/>
        <v xml:space="preserve">INSERT INTO SC_SystemeProduits(RefDimension,NomSysteme,typePresta,ligne,Quantite,formule,cte1,DateModif) values (18,'FH9','MOA',11,null,'3*CTE1','PERIMETRE',now());
</v>
      </c>
    </row>
    <row r="13" spans="1:112" x14ac:dyDescent="0.3">
      <c r="D13" t="s">
        <v>319</v>
      </c>
      <c r="BG13" t="str">
        <f t="shared" si="2"/>
        <v/>
      </c>
      <c r="BH13"/>
      <c r="BI13"/>
      <c r="BJ13" t="str">
        <f t="shared" si="6"/>
        <v/>
      </c>
      <c r="BK13"/>
      <c r="BL13"/>
      <c r="BM13" t="str">
        <f t="shared" si="7"/>
        <v/>
      </c>
      <c r="BP13" t="str">
        <f t="shared" si="8"/>
        <v/>
      </c>
      <c r="BS13" t="str">
        <f t="shared" si="9"/>
        <v/>
      </c>
      <c r="BV13" t="str">
        <f t="shared" si="10"/>
        <v/>
      </c>
      <c r="BY13" t="str">
        <f t="shared" si="11"/>
        <v/>
      </c>
      <c r="CB13" t="str">
        <f t="shared" si="12"/>
        <v/>
      </c>
      <c r="CE13" t="str">
        <f t="shared" si="13"/>
        <v/>
      </c>
      <c r="CH13" t="str">
        <f t="shared" si="14"/>
        <v/>
      </c>
      <c r="CK13" t="str">
        <f t="shared" si="15"/>
        <v/>
      </c>
      <c r="CN13" t="str">
        <f t="shared" si="16"/>
        <v/>
      </c>
      <c r="CQ13" t="str">
        <f t="shared" si="17"/>
        <v/>
      </c>
      <c r="CT13" t="str">
        <f t="shared" si="18"/>
        <v/>
      </c>
      <c r="CW13" t="str">
        <f t="shared" si="19"/>
        <v/>
      </c>
      <c r="CZ13" t="str">
        <f t="shared" si="3"/>
        <v/>
      </c>
      <c r="DC13" t="str">
        <f t="shared" si="4"/>
        <v/>
      </c>
      <c r="DF13" t="str">
        <f t="shared" si="5"/>
        <v/>
      </c>
    </row>
    <row r="14" spans="1:112" x14ac:dyDescent="0.3">
      <c r="BG14" t="str">
        <f t="shared" si="2"/>
        <v/>
      </c>
      <c r="BH14"/>
      <c r="BI14"/>
      <c r="BJ14" t="str">
        <f t="shared" si="6"/>
        <v/>
      </c>
      <c r="BK14"/>
      <c r="BL14"/>
      <c r="BM14" t="str">
        <f t="shared" si="7"/>
        <v/>
      </c>
      <c r="BP14" t="str">
        <f t="shared" si="8"/>
        <v/>
      </c>
      <c r="BS14" t="str">
        <f t="shared" si="9"/>
        <v/>
      </c>
      <c r="BV14" t="str">
        <f t="shared" si="10"/>
        <v/>
      </c>
      <c r="BY14" t="str">
        <f t="shared" si="11"/>
        <v/>
      </c>
      <c r="CB14" t="str">
        <f t="shared" si="12"/>
        <v/>
      </c>
      <c r="CE14" t="str">
        <f t="shared" si="13"/>
        <v/>
      </c>
      <c r="CH14" t="str">
        <f t="shared" si="14"/>
        <v/>
      </c>
      <c r="CK14" t="str">
        <f t="shared" si="15"/>
        <v/>
      </c>
      <c r="CN14" t="str">
        <f t="shared" si="16"/>
        <v/>
      </c>
      <c r="CQ14" t="str">
        <f t="shared" si="17"/>
        <v/>
      </c>
      <c r="CT14" t="str">
        <f t="shared" si="18"/>
        <v/>
      </c>
      <c r="CW14" t="str">
        <f t="shared" si="19"/>
        <v/>
      </c>
      <c r="CZ14" t="str">
        <f t="shared" si="3"/>
        <v/>
      </c>
      <c r="DC14" t="str">
        <f t="shared" si="4"/>
        <v/>
      </c>
      <c r="DF14" t="str">
        <f t="shared" si="5"/>
        <v/>
      </c>
    </row>
    <row r="15" spans="1:112" x14ac:dyDescent="0.3">
      <c r="A15" s="12">
        <f>VLOOKUP($C15,[1]CHANTIER!$A$2:$K$291,11,0)</f>
        <v>37</v>
      </c>
      <c r="B15" t="s">
        <v>332</v>
      </c>
      <c r="C15" t="s">
        <v>159</v>
      </c>
      <c r="D15" t="s">
        <v>47</v>
      </c>
      <c r="E15">
        <v>8</v>
      </c>
      <c r="F15" s="14" t="s">
        <v>882</v>
      </c>
      <c r="G15" s="14" t="s">
        <v>825</v>
      </c>
      <c r="H15">
        <v>11</v>
      </c>
      <c r="I15" s="14" t="s">
        <v>882</v>
      </c>
      <c r="J15" s="14" t="s">
        <v>825</v>
      </c>
      <c r="K15">
        <v>12</v>
      </c>
      <c r="L15" s="14" t="s">
        <v>882</v>
      </c>
      <c r="M15" s="14" t="s">
        <v>825</v>
      </c>
      <c r="N15">
        <v>14</v>
      </c>
      <c r="O15" s="14" t="s">
        <v>882</v>
      </c>
      <c r="P15" s="14" t="s">
        <v>825</v>
      </c>
      <c r="Q15">
        <v>16</v>
      </c>
      <c r="R15" s="14" t="s">
        <v>882</v>
      </c>
      <c r="S15" s="14" t="s">
        <v>825</v>
      </c>
      <c r="T15">
        <v>18</v>
      </c>
      <c r="U15" s="14" t="s">
        <v>882</v>
      </c>
      <c r="V15" s="14" t="s">
        <v>825</v>
      </c>
      <c r="W15">
        <v>20</v>
      </c>
      <c r="X15" s="14" t="s">
        <v>882</v>
      </c>
      <c r="Y15" s="14" t="s">
        <v>825</v>
      </c>
      <c r="Z15">
        <v>19.399999999999999</v>
      </c>
      <c r="AA15" s="14" t="s">
        <v>882</v>
      </c>
      <c r="AB15" s="14" t="s">
        <v>825</v>
      </c>
      <c r="AC15">
        <v>21</v>
      </c>
      <c r="AD15" s="14" t="s">
        <v>882</v>
      </c>
      <c r="AE15" s="14" t="s">
        <v>825</v>
      </c>
      <c r="AF15">
        <v>24.2</v>
      </c>
      <c r="AG15" s="14" t="s">
        <v>882</v>
      </c>
      <c r="AH15" s="14" t="s">
        <v>825</v>
      </c>
      <c r="AI15">
        <v>24.2</v>
      </c>
      <c r="AJ15" s="14" t="s">
        <v>882</v>
      </c>
      <c r="AK15" s="14" t="s">
        <v>825</v>
      </c>
      <c r="AL15">
        <v>25.6</v>
      </c>
      <c r="AM15" s="14" t="s">
        <v>882</v>
      </c>
      <c r="AN15" s="14" t="s">
        <v>825</v>
      </c>
      <c r="AO15">
        <v>25.6</v>
      </c>
      <c r="AP15" s="14" t="s">
        <v>882</v>
      </c>
      <c r="AQ15" s="14" t="s">
        <v>825</v>
      </c>
      <c r="AR15">
        <v>27.4</v>
      </c>
      <c r="AS15" s="14" t="s">
        <v>882</v>
      </c>
      <c r="AT15" s="14" t="s">
        <v>825</v>
      </c>
      <c r="AU15">
        <v>30</v>
      </c>
      <c r="AV15" s="14" t="s">
        <v>882</v>
      </c>
      <c r="AW15" s="14" t="s">
        <v>825</v>
      </c>
      <c r="AX15">
        <v>30</v>
      </c>
      <c r="AY15" s="14" t="s">
        <v>882</v>
      </c>
      <c r="AZ15" s="14" t="s">
        <v>825</v>
      </c>
      <c r="BA15">
        <v>31.4</v>
      </c>
      <c r="BB15" s="14" t="s">
        <v>882</v>
      </c>
      <c r="BC15" s="14" t="s">
        <v>825</v>
      </c>
      <c r="BD15">
        <v>31.4</v>
      </c>
      <c r="BE15" s="14" t="s">
        <v>882</v>
      </c>
      <c r="BF15" s="14" t="s">
        <v>825</v>
      </c>
      <c r="BG15" t="str">
        <f t="shared" si="2"/>
        <v xml:space="preserve">INSERT INTO SC_SystemeProduits(RefDimension,NomSysteme,typePresta,ligne,Quantite,formule,cte1,DateModif) values (1,'FH9','MOC',37,null,'1*CTE1','PERIMETRE',now());
</v>
      </c>
      <c r="BH15"/>
      <c r="BI15"/>
      <c r="BJ15" t="str">
        <f t="shared" si="6"/>
        <v xml:space="preserve">INSERT INTO SC_SystemeProduits(RefDimension,NomSysteme,typePresta,ligne,Quantite,formule,cte1,DateModif) values (2,'FH9','MOC',37,null,'1*CTE1','PERIMETRE',now());
</v>
      </c>
      <c r="BK15"/>
      <c r="BL15"/>
      <c r="BM15" t="str">
        <f t="shared" si="7"/>
        <v xml:space="preserve">INSERT INTO SC_SystemeProduits(RefDimension,NomSysteme,typePresta,ligne,Quantite,formule,cte1,DateModif) values (3,'FH9','MOC',37,null,'1*CTE1','PERIMETRE',now());
</v>
      </c>
      <c r="BP15" t="str">
        <f t="shared" si="8"/>
        <v xml:space="preserve">INSERT INTO SC_SystemeProduits(RefDimension,NomSysteme,typePresta,ligne,Quantite,formule,cte1,DateModif) values (4,'FH9','MOC',37,null,'1*CTE1','PERIMETRE',now());
</v>
      </c>
      <c r="BS15" t="str">
        <f t="shared" si="9"/>
        <v xml:space="preserve">INSERT INTO SC_SystemeProduits(RefDimension,NomSysteme,typePresta,ligne,Quantite,formule,cte1,DateModif) values (5,'FH9','MOC',37,null,'1*CTE1','PERIMETRE',now());
</v>
      </c>
      <c r="BV15" t="str">
        <f t="shared" si="10"/>
        <v xml:space="preserve">INSERT INTO SC_SystemeProduits(RefDimension,NomSysteme,typePresta,ligne,Quantite,formule,cte1,DateModif) values (6,'FH9','MOC',37,null,'1*CTE1','PERIMETRE',now());
</v>
      </c>
      <c r="BY15" t="str">
        <f t="shared" si="11"/>
        <v xml:space="preserve">INSERT INTO SC_SystemeProduits(RefDimension,NomSysteme,typePresta,ligne,Quantite,formule,cte1,DateModif) values (7,'FH9','MOC',37,null,'1*CTE1','PERIMETRE',now());
</v>
      </c>
      <c r="CB15" t="str">
        <f t="shared" si="12"/>
        <v xml:space="preserve">INSERT INTO SC_SystemeProduits(RefDimension,NomSysteme,typePresta,ligne,Quantite,formule,cte1,DateModif) values (8,'FH9','MOC',37,null,'1*CTE1','PERIMETRE',now());
</v>
      </c>
      <c r="CE15" t="str">
        <f t="shared" si="13"/>
        <v xml:space="preserve">INSERT INTO SC_SystemeProduits(RefDimension,NomSysteme,typePresta,ligne,Quantite,formule,cte1,DateModif) values (9,'FH9','MOC',37,null,'1*CTE1','PERIMETRE',now());
</v>
      </c>
      <c r="CH15" t="str">
        <f t="shared" si="14"/>
        <v xml:space="preserve">INSERT INTO SC_SystemeProduits(RefDimension,NomSysteme,typePresta,ligne,Quantite,formule,cte1,DateModif) values (10,'FH9','MOC',37,null,'1*CTE1','PERIMETRE',now());
</v>
      </c>
      <c r="CK15" t="str">
        <f t="shared" si="15"/>
        <v xml:space="preserve">INSERT INTO SC_SystemeProduits(RefDimension,NomSysteme,typePresta,ligne,Quantite,formule,cte1,DateModif) values (11,'FH9','MOC',37,null,'1*CTE1','PERIMETRE',now());
</v>
      </c>
      <c r="CN15" t="str">
        <f t="shared" si="16"/>
        <v xml:space="preserve">INSERT INTO SC_SystemeProduits(RefDimension,NomSysteme,typePresta,ligne,Quantite,formule,cte1,DateModif) values (12,'FH9','MOC',37,null,'1*CTE1','PERIMETRE',now());
</v>
      </c>
      <c r="CQ15" t="str">
        <f t="shared" si="17"/>
        <v xml:space="preserve">INSERT INTO SC_SystemeProduits(RefDimension,NomSysteme,typePresta,ligne,Quantite,formule,cte1,DateModif) values (13,'FH9','MOC',37,null,'1*CTE1','PERIMETRE',now());
</v>
      </c>
      <c r="CT15" t="str">
        <f t="shared" si="18"/>
        <v xml:space="preserve">INSERT INTO SC_SystemeProduits(RefDimension,NomSysteme,typePresta,ligne,Quantite,formule,cte1,DateModif) values (14,'FH9','MOC',37,null,'1*CTE1','PERIMETRE',now());
</v>
      </c>
      <c r="CW15" t="str">
        <f t="shared" si="19"/>
        <v xml:space="preserve">INSERT INTO SC_SystemeProduits(RefDimension,NomSysteme,typePresta,ligne,Quantite,formule,cte1,DateModif) values (15,'FH9','MOC',37,null,'1*CTE1','PERIMETRE',now());
</v>
      </c>
      <c r="CZ15" t="str">
        <f t="shared" si="3"/>
        <v xml:space="preserve">INSERT INTO SC_SystemeProduits(RefDimension,NomSysteme,typePresta,ligne,Quantite,formule,cte1,DateModif) values (16,'FH9','MOC',37,null,'1*CTE1','PERIMETRE',now());
</v>
      </c>
      <c r="DC15" t="str">
        <f t="shared" si="4"/>
        <v xml:space="preserve">INSERT INTO SC_SystemeProduits(RefDimension,NomSysteme,typePresta,ligne,Quantite,formule,cte1,DateModif) values (17,'FH9','MOC',37,null,'1*CTE1','PERIMETRE',now());
</v>
      </c>
      <c r="DF15" t="str">
        <f t="shared" si="5"/>
        <v xml:space="preserve">INSERT INTO SC_SystemeProduits(RefDimension,NomSysteme,typePresta,ligne,Quantite,formule,cte1,DateModif) values (18,'FH9','MOC',37,null,'1*CTE1','PERIMETRE',now());
</v>
      </c>
    </row>
    <row r="16" spans="1:112" x14ac:dyDescent="0.3">
      <c r="A16" s="12">
        <f>VLOOKUP($C16,[1]CHANTIER!$A$2:$K$291,11,0)</f>
        <v>39</v>
      </c>
      <c r="B16" t="s">
        <v>332</v>
      </c>
      <c r="C16" t="s">
        <v>161</v>
      </c>
      <c r="D16" t="s">
        <v>47</v>
      </c>
      <c r="E16">
        <v>1</v>
      </c>
      <c r="H16">
        <v>1</v>
      </c>
      <c r="K16">
        <v>1</v>
      </c>
      <c r="N16">
        <v>1</v>
      </c>
      <c r="Q16">
        <v>1</v>
      </c>
      <c r="T16">
        <v>1</v>
      </c>
      <c r="W16">
        <v>1</v>
      </c>
      <c r="Z16">
        <v>1</v>
      </c>
      <c r="AC16">
        <v>1</v>
      </c>
      <c r="AF16">
        <v>1</v>
      </c>
      <c r="AI16">
        <v>1</v>
      </c>
      <c r="AL16">
        <v>1</v>
      </c>
      <c r="AO16">
        <v>1</v>
      </c>
      <c r="AR16">
        <v>1</v>
      </c>
      <c r="AU16">
        <v>1</v>
      </c>
      <c r="AX16">
        <v>1</v>
      </c>
      <c r="BA16">
        <v>1</v>
      </c>
      <c r="BD16">
        <v>1</v>
      </c>
      <c r="BG16" t="str">
        <f t="shared" si="2"/>
        <v xml:space="preserve">INSERT INTO SC_SystemeProduits(RefDimension,NomSysteme,typePresta,ligne,Quantite,formule,cte1,DateModif) values (1,'FH9','MOC',39,1,null,null,now());
</v>
      </c>
      <c r="BH16"/>
      <c r="BI16"/>
      <c r="BJ16" t="str">
        <f t="shared" si="6"/>
        <v xml:space="preserve">INSERT INTO SC_SystemeProduits(RefDimension,NomSysteme,typePresta,ligne,Quantite,formule,cte1,DateModif) values (2,'FH9','MOC',39,1,null,null,now());
</v>
      </c>
      <c r="BK16"/>
      <c r="BL16"/>
      <c r="BM16" t="str">
        <f t="shared" si="7"/>
        <v xml:space="preserve">INSERT INTO SC_SystemeProduits(RefDimension,NomSysteme,typePresta,ligne,Quantite,formule,cte1,DateModif) values (3,'FH9','MOC',39,1,null,null,now());
</v>
      </c>
      <c r="BP16" t="str">
        <f t="shared" si="8"/>
        <v xml:space="preserve">INSERT INTO SC_SystemeProduits(RefDimension,NomSysteme,typePresta,ligne,Quantite,formule,cte1,DateModif) values (4,'FH9','MOC',39,1,null,null,now());
</v>
      </c>
      <c r="BS16" t="str">
        <f t="shared" si="9"/>
        <v xml:space="preserve">INSERT INTO SC_SystemeProduits(RefDimension,NomSysteme,typePresta,ligne,Quantite,formule,cte1,DateModif) values (5,'FH9','MOC',39,1,null,null,now());
</v>
      </c>
      <c r="BV16" t="str">
        <f t="shared" si="10"/>
        <v xml:space="preserve">INSERT INTO SC_SystemeProduits(RefDimension,NomSysteme,typePresta,ligne,Quantite,formule,cte1,DateModif) values (6,'FH9','MOC',39,1,null,null,now());
</v>
      </c>
      <c r="BY16" t="str">
        <f t="shared" si="11"/>
        <v xml:space="preserve">INSERT INTO SC_SystemeProduits(RefDimension,NomSysteme,typePresta,ligne,Quantite,formule,cte1,DateModif) values (7,'FH9','MOC',39,1,null,null,now());
</v>
      </c>
      <c r="CB16" t="str">
        <f t="shared" si="12"/>
        <v xml:space="preserve">INSERT INTO SC_SystemeProduits(RefDimension,NomSysteme,typePresta,ligne,Quantite,formule,cte1,DateModif) values (8,'FH9','MOC',39,1,null,null,now());
</v>
      </c>
      <c r="CE16" t="str">
        <f t="shared" si="13"/>
        <v xml:space="preserve">INSERT INTO SC_SystemeProduits(RefDimension,NomSysteme,typePresta,ligne,Quantite,formule,cte1,DateModif) values (9,'FH9','MOC',39,1,null,null,now());
</v>
      </c>
      <c r="CH16" t="str">
        <f t="shared" si="14"/>
        <v xml:space="preserve">INSERT INTO SC_SystemeProduits(RefDimension,NomSysteme,typePresta,ligne,Quantite,formule,cte1,DateModif) values (10,'FH9','MOC',39,1,null,null,now());
</v>
      </c>
      <c r="CK16" t="str">
        <f t="shared" si="15"/>
        <v xml:space="preserve">INSERT INTO SC_SystemeProduits(RefDimension,NomSysteme,typePresta,ligne,Quantite,formule,cte1,DateModif) values (11,'FH9','MOC',39,1,null,null,now());
</v>
      </c>
      <c r="CN16" t="str">
        <f t="shared" si="16"/>
        <v xml:space="preserve">INSERT INTO SC_SystemeProduits(RefDimension,NomSysteme,typePresta,ligne,Quantite,formule,cte1,DateModif) values (12,'FH9','MOC',39,1,null,null,now());
</v>
      </c>
      <c r="CQ16" t="str">
        <f t="shared" si="17"/>
        <v xml:space="preserve">INSERT INTO SC_SystemeProduits(RefDimension,NomSysteme,typePresta,ligne,Quantite,formule,cte1,DateModif) values (13,'FH9','MOC',39,1,null,null,now());
</v>
      </c>
      <c r="CT16" t="str">
        <f t="shared" si="18"/>
        <v xml:space="preserve">INSERT INTO SC_SystemeProduits(RefDimension,NomSysteme,typePresta,ligne,Quantite,formule,cte1,DateModif) values (14,'FH9','MOC',39,1,null,null,now());
</v>
      </c>
      <c r="CW16" t="str">
        <f t="shared" si="19"/>
        <v xml:space="preserve">INSERT INTO SC_SystemeProduits(RefDimension,NomSysteme,typePresta,ligne,Quantite,formule,cte1,DateModif) values (15,'FH9','MOC',39,1,null,null,now());
</v>
      </c>
      <c r="CZ16" t="str">
        <f t="shared" si="3"/>
        <v xml:space="preserve">INSERT INTO SC_SystemeProduits(RefDimension,NomSysteme,typePresta,ligne,Quantite,formule,cte1,DateModif) values (16,'FH9','MOC',39,1,null,null,now());
</v>
      </c>
      <c r="DC16" t="str">
        <f t="shared" si="4"/>
        <v xml:space="preserve">INSERT INTO SC_SystemeProduits(RefDimension,NomSysteme,typePresta,ligne,Quantite,formule,cte1,DateModif) values (17,'FH9','MOC',39,1,null,null,now());
</v>
      </c>
      <c r="DF16" t="str">
        <f t="shared" si="5"/>
        <v xml:space="preserve">INSERT INTO SC_SystemeProduits(RefDimension,NomSysteme,typePresta,ligne,Quantite,formule,cte1,DateModif) values (18,'FH9','MOC',39,1,null,null,now());
</v>
      </c>
    </row>
    <row r="17" spans="1:110" x14ac:dyDescent="0.3">
      <c r="A17" s="12">
        <f>VLOOKUP($C17,[1]CHANTIER!$A$2:$K$291,11,0)</f>
        <v>45</v>
      </c>
      <c r="B17" t="s">
        <v>332</v>
      </c>
      <c r="C17" t="s">
        <v>173</v>
      </c>
      <c r="D17" t="s">
        <v>47</v>
      </c>
      <c r="E17">
        <v>8</v>
      </c>
      <c r="F17" s="14" t="s">
        <v>882</v>
      </c>
      <c r="G17" s="14" t="s">
        <v>825</v>
      </c>
      <c r="H17">
        <v>11</v>
      </c>
      <c r="I17" s="14" t="s">
        <v>882</v>
      </c>
      <c r="J17" s="14" t="s">
        <v>825</v>
      </c>
      <c r="K17">
        <v>12</v>
      </c>
      <c r="L17" s="14" t="s">
        <v>882</v>
      </c>
      <c r="M17" s="14" t="s">
        <v>825</v>
      </c>
      <c r="N17">
        <v>14</v>
      </c>
      <c r="O17" s="14" t="s">
        <v>882</v>
      </c>
      <c r="P17" s="14" t="s">
        <v>825</v>
      </c>
      <c r="Q17">
        <v>16</v>
      </c>
      <c r="R17" s="14" t="s">
        <v>882</v>
      </c>
      <c r="S17" s="14" t="s">
        <v>825</v>
      </c>
      <c r="T17">
        <v>18</v>
      </c>
      <c r="U17" s="14" t="s">
        <v>882</v>
      </c>
      <c r="V17" s="14" t="s">
        <v>825</v>
      </c>
      <c r="W17">
        <v>20</v>
      </c>
      <c r="X17" s="14" t="s">
        <v>882</v>
      </c>
      <c r="Y17" s="14" t="s">
        <v>825</v>
      </c>
      <c r="Z17">
        <v>19.399999999999999</v>
      </c>
      <c r="AA17" s="14" t="s">
        <v>882</v>
      </c>
      <c r="AB17" s="14" t="s">
        <v>825</v>
      </c>
      <c r="AC17">
        <v>21</v>
      </c>
      <c r="AD17" s="14" t="s">
        <v>882</v>
      </c>
      <c r="AE17" s="14" t="s">
        <v>825</v>
      </c>
      <c r="AF17">
        <v>24.2</v>
      </c>
      <c r="AG17" s="14" t="s">
        <v>882</v>
      </c>
      <c r="AH17" s="14" t="s">
        <v>825</v>
      </c>
      <c r="AI17">
        <v>24.2</v>
      </c>
      <c r="AJ17" s="14" t="s">
        <v>882</v>
      </c>
      <c r="AK17" s="14" t="s">
        <v>825</v>
      </c>
      <c r="AL17">
        <v>25.6</v>
      </c>
      <c r="AM17" s="14" t="s">
        <v>882</v>
      </c>
      <c r="AN17" s="14" t="s">
        <v>825</v>
      </c>
      <c r="AO17">
        <v>25.6</v>
      </c>
      <c r="AP17" s="14" t="s">
        <v>882</v>
      </c>
      <c r="AQ17" s="14" t="s">
        <v>825</v>
      </c>
      <c r="AR17">
        <v>27.4</v>
      </c>
      <c r="AS17" s="14" t="s">
        <v>882</v>
      </c>
      <c r="AT17" s="14" t="s">
        <v>825</v>
      </c>
      <c r="AU17">
        <v>30</v>
      </c>
      <c r="AV17" s="14" t="s">
        <v>882</v>
      </c>
      <c r="AW17" s="14" t="s">
        <v>825</v>
      </c>
      <c r="AX17">
        <v>30</v>
      </c>
      <c r="AY17" s="14" t="s">
        <v>882</v>
      </c>
      <c r="AZ17" s="14" t="s">
        <v>825</v>
      </c>
      <c r="BA17">
        <v>31.4</v>
      </c>
      <c r="BB17" s="14" t="s">
        <v>882</v>
      </c>
      <c r="BC17" s="14" t="s">
        <v>825</v>
      </c>
      <c r="BD17">
        <v>31.4</v>
      </c>
      <c r="BE17" s="14" t="s">
        <v>882</v>
      </c>
      <c r="BF17" s="14" t="s">
        <v>825</v>
      </c>
      <c r="BG17" t="str">
        <f t="shared" si="2"/>
        <v xml:space="preserve">INSERT INTO SC_SystemeProduits(RefDimension,NomSysteme,typePresta,ligne,Quantite,formule,cte1,DateModif) values (1,'FH9','MOC',45,null,'1*CTE1','PERIMETRE',now());
</v>
      </c>
      <c r="BH17"/>
      <c r="BI17"/>
      <c r="BJ17" t="str">
        <f t="shared" si="6"/>
        <v xml:space="preserve">INSERT INTO SC_SystemeProduits(RefDimension,NomSysteme,typePresta,ligne,Quantite,formule,cte1,DateModif) values (2,'FH9','MOC',45,null,'1*CTE1','PERIMETRE',now());
</v>
      </c>
      <c r="BK17"/>
      <c r="BL17"/>
      <c r="BM17" t="str">
        <f t="shared" si="7"/>
        <v xml:space="preserve">INSERT INTO SC_SystemeProduits(RefDimension,NomSysteme,typePresta,ligne,Quantite,formule,cte1,DateModif) values (3,'FH9','MOC',45,null,'1*CTE1','PERIMETRE',now());
</v>
      </c>
      <c r="BP17" t="str">
        <f t="shared" si="8"/>
        <v xml:space="preserve">INSERT INTO SC_SystemeProduits(RefDimension,NomSysteme,typePresta,ligne,Quantite,formule,cte1,DateModif) values (4,'FH9','MOC',45,null,'1*CTE1','PERIMETRE',now());
</v>
      </c>
      <c r="BS17" t="str">
        <f t="shared" si="9"/>
        <v xml:space="preserve">INSERT INTO SC_SystemeProduits(RefDimension,NomSysteme,typePresta,ligne,Quantite,formule,cte1,DateModif) values (5,'FH9','MOC',45,null,'1*CTE1','PERIMETRE',now());
</v>
      </c>
      <c r="BV17" t="str">
        <f t="shared" si="10"/>
        <v xml:space="preserve">INSERT INTO SC_SystemeProduits(RefDimension,NomSysteme,typePresta,ligne,Quantite,formule,cte1,DateModif) values (6,'FH9','MOC',45,null,'1*CTE1','PERIMETRE',now());
</v>
      </c>
      <c r="BY17" t="str">
        <f t="shared" si="11"/>
        <v xml:space="preserve">INSERT INTO SC_SystemeProduits(RefDimension,NomSysteme,typePresta,ligne,Quantite,formule,cte1,DateModif) values (7,'FH9','MOC',45,null,'1*CTE1','PERIMETRE',now());
</v>
      </c>
      <c r="CB17" t="str">
        <f t="shared" si="12"/>
        <v xml:space="preserve">INSERT INTO SC_SystemeProduits(RefDimension,NomSysteme,typePresta,ligne,Quantite,formule,cte1,DateModif) values (8,'FH9','MOC',45,null,'1*CTE1','PERIMETRE',now());
</v>
      </c>
      <c r="CE17" t="str">
        <f t="shared" si="13"/>
        <v xml:space="preserve">INSERT INTO SC_SystemeProduits(RefDimension,NomSysteme,typePresta,ligne,Quantite,formule,cte1,DateModif) values (9,'FH9','MOC',45,null,'1*CTE1','PERIMETRE',now());
</v>
      </c>
      <c r="CH17" t="str">
        <f t="shared" si="14"/>
        <v xml:space="preserve">INSERT INTO SC_SystemeProduits(RefDimension,NomSysteme,typePresta,ligne,Quantite,formule,cte1,DateModif) values (10,'FH9','MOC',45,null,'1*CTE1','PERIMETRE',now());
</v>
      </c>
      <c r="CK17" t="str">
        <f t="shared" si="15"/>
        <v xml:space="preserve">INSERT INTO SC_SystemeProduits(RefDimension,NomSysteme,typePresta,ligne,Quantite,formule,cte1,DateModif) values (11,'FH9','MOC',45,null,'1*CTE1','PERIMETRE',now());
</v>
      </c>
      <c r="CN17" t="str">
        <f t="shared" si="16"/>
        <v xml:space="preserve">INSERT INTO SC_SystemeProduits(RefDimension,NomSysteme,typePresta,ligne,Quantite,formule,cte1,DateModif) values (12,'FH9','MOC',45,null,'1*CTE1','PERIMETRE',now());
</v>
      </c>
      <c r="CQ17" t="str">
        <f t="shared" si="17"/>
        <v xml:space="preserve">INSERT INTO SC_SystemeProduits(RefDimension,NomSysteme,typePresta,ligne,Quantite,formule,cte1,DateModif) values (13,'FH9','MOC',45,null,'1*CTE1','PERIMETRE',now());
</v>
      </c>
      <c r="CT17" t="str">
        <f t="shared" si="18"/>
        <v xml:space="preserve">INSERT INTO SC_SystemeProduits(RefDimension,NomSysteme,typePresta,ligne,Quantite,formule,cte1,DateModif) values (14,'FH9','MOC',45,null,'1*CTE1','PERIMETRE',now());
</v>
      </c>
      <c r="CW17" t="str">
        <f t="shared" si="19"/>
        <v xml:space="preserve">INSERT INTO SC_SystemeProduits(RefDimension,NomSysteme,typePresta,ligne,Quantite,formule,cte1,DateModif) values (15,'FH9','MOC',45,null,'1*CTE1','PERIMETRE',now());
</v>
      </c>
      <c r="CZ17" t="str">
        <f t="shared" si="3"/>
        <v xml:space="preserve">INSERT INTO SC_SystemeProduits(RefDimension,NomSysteme,typePresta,ligne,Quantite,formule,cte1,DateModif) values (16,'FH9','MOC',45,null,'1*CTE1','PERIMETRE',now());
</v>
      </c>
      <c r="DC17" t="str">
        <f t="shared" si="4"/>
        <v xml:space="preserve">INSERT INTO SC_SystemeProduits(RefDimension,NomSysteme,typePresta,ligne,Quantite,formule,cte1,DateModif) values (17,'FH9','MOC',45,null,'1*CTE1','PERIMETRE',now());
</v>
      </c>
      <c r="DF17" t="str">
        <f t="shared" si="5"/>
        <v xml:space="preserve">INSERT INTO SC_SystemeProduits(RefDimension,NomSysteme,typePresta,ligne,Quantite,formule,cte1,DateModif) values (18,'FH9','MOC',45,null,'1*CTE1','PERIMETRE',now());
</v>
      </c>
    </row>
    <row r="18" spans="1:110" x14ac:dyDescent="0.3">
      <c r="A18" s="12"/>
      <c r="D18" t="s">
        <v>319</v>
      </c>
      <c r="BG18" t="str">
        <f t="shared" si="2"/>
        <v/>
      </c>
      <c r="BH18"/>
      <c r="BI18"/>
      <c r="BJ18" t="str">
        <f t="shared" si="6"/>
        <v/>
      </c>
      <c r="BK18"/>
      <c r="BL18"/>
      <c r="BM18" t="str">
        <f t="shared" si="7"/>
        <v/>
      </c>
      <c r="BP18" t="str">
        <f t="shared" si="8"/>
        <v/>
      </c>
      <c r="BS18" t="str">
        <f t="shared" si="9"/>
        <v/>
      </c>
      <c r="BV18" t="str">
        <f t="shared" si="10"/>
        <v/>
      </c>
      <c r="BY18" t="str">
        <f t="shared" si="11"/>
        <v/>
      </c>
      <c r="CB18" t="str">
        <f t="shared" si="12"/>
        <v/>
      </c>
      <c r="CE18" t="str">
        <f t="shared" si="13"/>
        <v/>
      </c>
      <c r="CH18" t="str">
        <f t="shared" si="14"/>
        <v/>
      </c>
      <c r="CK18" t="str">
        <f t="shared" si="15"/>
        <v/>
      </c>
      <c r="CN18" t="str">
        <f t="shared" si="16"/>
        <v/>
      </c>
      <c r="CQ18" t="str">
        <f t="shared" si="17"/>
        <v/>
      </c>
      <c r="CT18" t="str">
        <f t="shared" si="18"/>
        <v/>
      </c>
      <c r="CW18" t="str">
        <f t="shared" si="19"/>
        <v/>
      </c>
      <c r="CZ18" t="str">
        <f t="shared" si="3"/>
        <v/>
      </c>
      <c r="DC18" t="str">
        <f t="shared" si="4"/>
        <v/>
      </c>
      <c r="DF18" t="str">
        <f t="shared" si="5"/>
        <v/>
      </c>
    </row>
    <row r="19" spans="1:110" x14ac:dyDescent="0.3">
      <c r="BG19" t="str">
        <f t="shared" si="2"/>
        <v/>
      </c>
      <c r="BH19"/>
      <c r="BI19"/>
      <c r="BJ19" t="str">
        <f t="shared" si="6"/>
        <v/>
      </c>
      <c r="BK19"/>
      <c r="BL19"/>
      <c r="BM19" t="str">
        <f t="shared" si="7"/>
        <v/>
      </c>
      <c r="BP19" t="str">
        <f t="shared" si="8"/>
        <v/>
      </c>
      <c r="BS19" t="str">
        <f t="shared" si="9"/>
        <v/>
      </c>
      <c r="BV19" t="str">
        <f t="shared" si="10"/>
        <v/>
      </c>
      <c r="BY19" t="str">
        <f t="shared" si="11"/>
        <v/>
      </c>
      <c r="CB19" t="str">
        <f t="shared" si="12"/>
        <v/>
      </c>
      <c r="CE19" t="str">
        <f t="shared" si="13"/>
        <v/>
      </c>
      <c r="CH19" t="str">
        <f t="shared" si="14"/>
        <v/>
      </c>
      <c r="CK19" t="str">
        <f t="shared" si="15"/>
        <v/>
      </c>
      <c r="CN19" t="str">
        <f t="shared" si="16"/>
        <v/>
      </c>
      <c r="CQ19" t="str">
        <f t="shared" si="17"/>
        <v/>
      </c>
      <c r="CT19" t="str">
        <f t="shared" si="18"/>
        <v/>
      </c>
      <c r="CW19" t="str">
        <f t="shared" si="19"/>
        <v/>
      </c>
      <c r="CZ19" t="str">
        <f t="shared" si="3"/>
        <v/>
      </c>
      <c r="DC19" t="str">
        <f t="shared" si="4"/>
        <v/>
      </c>
      <c r="DF19" t="str">
        <f t="shared" si="5"/>
        <v/>
      </c>
    </row>
    <row r="20" spans="1:110" x14ac:dyDescent="0.3">
      <c r="A20" s="12">
        <f>VLOOKUP($C20,[1]MINIPELLE!$A$2:$K$291,11,0)</f>
        <v>9</v>
      </c>
      <c r="B20" t="s">
        <v>333</v>
      </c>
      <c r="C20" t="s">
        <v>247</v>
      </c>
      <c r="D20" t="s">
        <v>47</v>
      </c>
      <c r="E20">
        <v>8</v>
      </c>
      <c r="F20" s="14" t="s">
        <v>882</v>
      </c>
      <c r="G20" s="14" t="s">
        <v>825</v>
      </c>
      <c r="H20">
        <v>11</v>
      </c>
      <c r="I20" s="14" t="s">
        <v>882</v>
      </c>
      <c r="J20" s="14" t="s">
        <v>825</v>
      </c>
      <c r="K20">
        <v>12</v>
      </c>
      <c r="L20" s="14" t="s">
        <v>882</v>
      </c>
      <c r="M20" s="14" t="s">
        <v>825</v>
      </c>
      <c r="N20">
        <v>14</v>
      </c>
      <c r="O20" s="14" t="s">
        <v>882</v>
      </c>
      <c r="P20" s="14" t="s">
        <v>825</v>
      </c>
      <c r="Q20">
        <v>16</v>
      </c>
      <c r="R20" s="14" t="s">
        <v>882</v>
      </c>
      <c r="S20" s="14" t="s">
        <v>825</v>
      </c>
      <c r="T20">
        <v>18</v>
      </c>
      <c r="U20" s="14" t="s">
        <v>882</v>
      </c>
      <c r="V20" s="14" t="s">
        <v>825</v>
      </c>
      <c r="W20">
        <v>20</v>
      </c>
      <c r="X20" s="14" t="s">
        <v>882</v>
      </c>
      <c r="Y20" s="14" t="s">
        <v>825</v>
      </c>
      <c r="Z20">
        <v>19.399999999999999</v>
      </c>
      <c r="AA20" s="14" t="s">
        <v>882</v>
      </c>
      <c r="AB20" s="14" t="s">
        <v>825</v>
      </c>
      <c r="AC20">
        <v>21</v>
      </c>
      <c r="AD20" s="14" t="s">
        <v>882</v>
      </c>
      <c r="AE20" s="14" t="s">
        <v>825</v>
      </c>
      <c r="AF20">
        <v>24.2</v>
      </c>
      <c r="AG20" s="14" t="s">
        <v>882</v>
      </c>
      <c r="AH20" s="14" t="s">
        <v>825</v>
      </c>
      <c r="AI20">
        <v>24.2</v>
      </c>
      <c r="AJ20" s="14" t="s">
        <v>882</v>
      </c>
      <c r="AK20" s="14" t="s">
        <v>825</v>
      </c>
      <c r="AL20">
        <v>25.6</v>
      </c>
      <c r="AM20" s="14" t="s">
        <v>882</v>
      </c>
      <c r="AN20" s="14" t="s">
        <v>825</v>
      </c>
      <c r="AO20">
        <v>25.6</v>
      </c>
      <c r="AP20" s="14" t="s">
        <v>882</v>
      </c>
      <c r="AQ20" s="14" t="s">
        <v>825</v>
      </c>
      <c r="AR20">
        <v>27.4</v>
      </c>
      <c r="AS20" s="14" t="s">
        <v>882</v>
      </c>
      <c r="AT20" s="14" t="s">
        <v>825</v>
      </c>
      <c r="AU20">
        <v>30</v>
      </c>
      <c r="AV20" s="14" t="s">
        <v>882</v>
      </c>
      <c r="AW20" s="14" t="s">
        <v>825</v>
      </c>
      <c r="AX20">
        <v>30</v>
      </c>
      <c r="AY20" s="14" t="s">
        <v>882</v>
      </c>
      <c r="AZ20" s="14" t="s">
        <v>825</v>
      </c>
      <c r="BA20">
        <v>31.4</v>
      </c>
      <c r="BB20" s="14" t="s">
        <v>882</v>
      </c>
      <c r="BC20" s="14" t="s">
        <v>825</v>
      </c>
      <c r="BD20">
        <v>31.4</v>
      </c>
      <c r="BE20" s="14" t="s">
        <v>882</v>
      </c>
      <c r="BF20" s="14" t="s">
        <v>825</v>
      </c>
      <c r="BG20" t="str">
        <f t="shared" si="2"/>
        <v xml:space="preserve">INSERT INTO SC_SystemeProduits(RefDimension,NomSysteme,typePresta,ligne,Quantite,formule,cte1,DateModif) values (1,'FH9','MP',9,null,'1*CTE1','PERIMETRE',now());
</v>
      </c>
      <c r="BH20"/>
      <c r="BI20"/>
      <c r="BJ20" t="str">
        <f t="shared" si="6"/>
        <v xml:space="preserve">INSERT INTO SC_SystemeProduits(RefDimension,NomSysteme,typePresta,ligne,Quantite,formule,cte1,DateModif) values (2,'FH9','MP',9,null,'1*CTE1','PERIMETRE',now());
</v>
      </c>
      <c r="BK20"/>
      <c r="BL20"/>
      <c r="BM20" t="str">
        <f t="shared" si="7"/>
        <v xml:space="preserve">INSERT INTO SC_SystemeProduits(RefDimension,NomSysteme,typePresta,ligne,Quantite,formule,cte1,DateModif) values (3,'FH9','MP',9,null,'1*CTE1','PERIMETRE',now());
</v>
      </c>
      <c r="BP20" t="str">
        <f t="shared" si="8"/>
        <v xml:space="preserve">INSERT INTO SC_SystemeProduits(RefDimension,NomSysteme,typePresta,ligne,Quantite,formule,cte1,DateModif) values (4,'FH9','MP',9,null,'1*CTE1','PERIMETRE',now());
</v>
      </c>
      <c r="BS20" t="str">
        <f t="shared" si="9"/>
        <v xml:space="preserve">INSERT INTO SC_SystemeProduits(RefDimension,NomSysteme,typePresta,ligne,Quantite,formule,cte1,DateModif) values (5,'FH9','MP',9,null,'1*CTE1','PERIMETRE',now());
</v>
      </c>
      <c r="BV20" t="str">
        <f t="shared" si="10"/>
        <v xml:space="preserve">INSERT INTO SC_SystemeProduits(RefDimension,NomSysteme,typePresta,ligne,Quantite,formule,cte1,DateModif) values (6,'FH9','MP',9,null,'1*CTE1','PERIMETRE',now());
</v>
      </c>
      <c r="BY20" t="str">
        <f t="shared" si="11"/>
        <v xml:space="preserve">INSERT INTO SC_SystemeProduits(RefDimension,NomSysteme,typePresta,ligne,Quantite,formule,cte1,DateModif) values (7,'FH9','MP',9,null,'1*CTE1','PERIMETRE',now());
</v>
      </c>
      <c r="CB20" t="str">
        <f t="shared" si="12"/>
        <v xml:space="preserve">INSERT INTO SC_SystemeProduits(RefDimension,NomSysteme,typePresta,ligne,Quantite,formule,cte1,DateModif) values (8,'FH9','MP',9,null,'1*CTE1','PERIMETRE',now());
</v>
      </c>
      <c r="CE20" t="str">
        <f t="shared" si="13"/>
        <v xml:space="preserve">INSERT INTO SC_SystemeProduits(RefDimension,NomSysteme,typePresta,ligne,Quantite,formule,cte1,DateModif) values (9,'FH9','MP',9,null,'1*CTE1','PERIMETRE',now());
</v>
      </c>
      <c r="CH20" t="str">
        <f t="shared" si="14"/>
        <v xml:space="preserve">INSERT INTO SC_SystemeProduits(RefDimension,NomSysteme,typePresta,ligne,Quantite,formule,cte1,DateModif) values (10,'FH9','MP',9,null,'1*CTE1','PERIMETRE',now());
</v>
      </c>
      <c r="CK20" t="str">
        <f t="shared" si="15"/>
        <v xml:space="preserve">INSERT INTO SC_SystemeProduits(RefDimension,NomSysteme,typePresta,ligne,Quantite,formule,cte1,DateModif) values (11,'FH9','MP',9,null,'1*CTE1','PERIMETRE',now());
</v>
      </c>
      <c r="CN20" t="str">
        <f t="shared" si="16"/>
        <v xml:space="preserve">INSERT INTO SC_SystemeProduits(RefDimension,NomSysteme,typePresta,ligne,Quantite,formule,cte1,DateModif) values (12,'FH9','MP',9,null,'1*CTE1','PERIMETRE',now());
</v>
      </c>
      <c r="CQ20" t="str">
        <f t="shared" si="17"/>
        <v xml:space="preserve">INSERT INTO SC_SystemeProduits(RefDimension,NomSysteme,typePresta,ligne,Quantite,formule,cte1,DateModif) values (13,'FH9','MP',9,null,'1*CTE1','PERIMETRE',now());
</v>
      </c>
      <c r="CT20" t="str">
        <f t="shared" si="18"/>
        <v xml:space="preserve">INSERT INTO SC_SystemeProduits(RefDimension,NomSysteme,typePresta,ligne,Quantite,formule,cte1,DateModif) values (14,'FH9','MP',9,null,'1*CTE1','PERIMETRE',now());
</v>
      </c>
      <c r="CW20" t="str">
        <f t="shared" si="19"/>
        <v xml:space="preserve">INSERT INTO SC_SystemeProduits(RefDimension,NomSysteme,typePresta,ligne,Quantite,formule,cte1,DateModif) values (15,'FH9','MP',9,null,'1*CTE1','PERIMETRE',now());
</v>
      </c>
      <c r="CZ20" t="str">
        <f t="shared" si="3"/>
        <v xml:space="preserve">INSERT INTO SC_SystemeProduits(RefDimension,NomSysteme,typePresta,ligne,Quantite,formule,cte1,DateModif) values (16,'FH9','MP',9,null,'1*CTE1','PERIMETRE',now());
</v>
      </c>
      <c r="DC20" t="str">
        <f t="shared" si="4"/>
        <v xml:space="preserve">INSERT INTO SC_SystemeProduits(RefDimension,NomSysteme,typePresta,ligne,Quantite,formule,cte1,DateModif) values (17,'FH9','MP',9,null,'1*CTE1','PERIMETRE',now());
</v>
      </c>
      <c r="DF20" t="str">
        <f t="shared" si="5"/>
        <v xml:space="preserve">INSERT INTO SC_SystemeProduits(RefDimension,NomSysteme,typePresta,ligne,Quantite,formule,cte1,DateModif) values (18,'FH9','MP',9,null,'1*CTE1','PERIMETRE',now());
</v>
      </c>
    </row>
    <row r="21" spans="1:110" x14ac:dyDescent="0.3">
      <c r="A21" s="12">
        <f>VLOOKUP($C21,[1]MINIPELLE!$A$2:$K$291,11,0)</f>
        <v>13</v>
      </c>
      <c r="B21" t="s">
        <v>333</v>
      </c>
      <c r="C21" t="s">
        <v>182</v>
      </c>
      <c r="D21" t="s">
        <v>183</v>
      </c>
      <c r="E21">
        <v>4.4000000000000004</v>
      </c>
      <c r="H21">
        <v>6.6000000000000005</v>
      </c>
      <c r="K21">
        <v>8.8000000000000007</v>
      </c>
      <c r="N21">
        <v>11</v>
      </c>
      <c r="Q21">
        <v>13.200000000000001</v>
      </c>
      <c r="T21">
        <v>15.400000000000002</v>
      </c>
      <c r="W21">
        <v>17.600000000000001</v>
      </c>
      <c r="Z21">
        <v>19.8</v>
      </c>
      <c r="AC21">
        <v>22</v>
      </c>
      <c r="AF21">
        <v>26.400000000000002</v>
      </c>
      <c r="AI21">
        <v>26.400000000000002</v>
      </c>
      <c r="AL21">
        <v>30.800000000000004</v>
      </c>
      <c r="AO21">
        <v>30.800000000000004</v>
      </c>
      <c r="AR21">
        <v>35.200000000000003</v>
      </c>
      <c r="AU21">
        <v>39.6</v>
      </c>
      <c r="AX21">
        <v>39.6</v>
      </c>
      <c r="BA21">
        <v>44</v>
      </c>
      <c r="BD21">
        <v>44</v>
      </c>
      <c r="BG21" t="str">
        <f t="shared" si="2"/>
        <v xml:space="preserve">INSERT INTO SC_SystemeProduits(RefDimension,NomSysteme,typePresta,ligne,Quantite,formule,cte1,DateModif) values (1,'FH9','MP',13,4.4,null,null,now());
</v>
      </c>
      <c r="BH21"/>
      <c r="BI21"/>
      <c r="BJ21" t="str">
        <f t="shared" si="6"/>
        <v xml:space="preserve">INSERT INTO SC_SystemeProduits(RefDimension,NomSysteme,typePresta,ligne,Quantite,formule,cte1,DateModif) values (2,'FH9','MP',13,6.6,null,null,now());
</v>
      </c>
      <c r="BK21"/>
      <c r="BL21"/>
      <c r="BM21" t="str">
        <f t="shared" si="7"/>
        <v xml:space="preserve">INSERT INTO SC_SystemeProduits(RefDimension,NomSysteme,typePresta,ligne,Quantite,formule,cte1,DateModif) values (3,'FH9','MP',13,8.8,null,null,now());
</v>
      </c>
      <c r="BP21" t="str">
        <f t="shared" si="8"/>
        <v xml:space="preserve">INSERT INTO SC_SystemeProduits(RefDimension,NomSysteme,typePresta,ligne,Quantite,formule,cte1,DateModif) values (4,'FH9','MP',13,11,null,null,now());
</v>
      </c>
      <c r="BS21" t="str">
        <f t="shared" si="9"/>
        <v xml:space="preserve">INSERT INTO SC_SystemeProduits(RefDimension,NomSysteme,typePresta,ligne,Quantite,formule,cte1,DateModif) values (5,'FH9','MP',13,13.2,null,null,now());
</v>
      </c>
      <c r="BV21" t="str">
        <f t="shared" si="10"/>
        <v xml:space="preserve">INSERT INTO SC_SystemeProduits(RefDimension,NomSysteme,typePresta,ligne,Quantite,formule,cte1,DateModif) values (6,'FH9','MP',13,15.4,null,null,now());
</v>
      </c>
      <c r="BY21" t="str">
        <f t="shared" si="11"/>
        <v xml:space="preserve">INSERT INTO SC_SystemeProduits(RefDimension,NomSysteme,typePresta,ligne,Quantite,formule,cte1,DateModif) values (7,'FH9','MP',13,17.6,null,null,now());
</v>
      </c>
      <c r="CB21" t="str">
        <f t="shared" si="12"/>
        <v xml:space="preserve">INSERT INTO SC_SystemeProduits(RefDimension,NomSysteme,typePresta,ligne,Quantite,formule,cte1,DateModif) values (8,'FH9','MP',13,19.8,null,null,now());
</v>
      </c>
      <c r="CE21" t="str">
        <f t="shared" si="13"/>
        <v xml:space="preserve">INSERT INTO SC_SystemeProduits(RefDimension,NomSysteme,typePresta,ligne,Quantite,formule,cte1,DateModif) values (9,'FH9','MP',13,22,null,null,now());
</v>
      </c>
      <c r="CH21" t="str">
        <f t="shared" si="14"/>
        <v xml:space="preserve">INSERT INTO SC_SystemeProduits(RefDimension,NomSysteme,typePresta,ligne,Quantite,formule,cte1,DateModif) values (10,'FH9','MP',13,26.4,null,null,now());
</v>
      </c>
      <c r="CK21" t="str">
        <f t="shared" si="15"/>
        <v xml:space="preserve">INSERT INTO SC_SystemeProduits(RefDimension,NomSysteme,typePresta,ligne,Quantite,formule,cte1,DateModif) values (11,'FH9','MP',13,26.4,null,null,now());
</v>
      </c>
      <c r="CN21" t="str">
        <f t="shared" si="16"/>
        <v xml:space="preserve">INSERT INTO SC_SystemeProduits(RefDimension,NomSysteme,typePresta,ligne,Quantite,formule,cte1,DateModif) values (12,'FH9','MP',13,30.8,null,null,now());
</v>
      </c>
      <c r="CQ21" t="str">
        <f t="shared" si="17"/>
        <v xml:space="preserve">INSERT INTO SC_SystemeProduits(RefDimension,NomSysteme,typePresta,ligne,Quantite,formule,cte1,DateModif) values (13,'FH9','MP',13,30.8,null,null,now());
</v>
      </c>
      <c r="CT21" t="str">
        <f t="shared" si="18"/>
        <v xml:space="preserve">INSERT INTO SC_SystemeProduits(RefDimension,NomSysteme,typePresta,ligne,Quantite,formule,cte1,DateModif) values (14,'FH9','MP',13,35.2,null,null,now());
</v>
      </c>
      <c r="CW21" t="str">
        <f t="shared" si="19"/>
        <v xml:space="preserve">INSERT INTO SC_SystemeProduits(RefDimension,NomSysteme,typePresta,ligne,Quantite,formule,cte1,DateModif) values (15,'FH9','MP',13,39.6,null,null,now());
</v>
      </c>
      <c r="CZ21" t="str">
        <f t="shared" si="3"/>
        <v xml:space="preserve">INSERT INTO SC_SystemeProduits(RefDimension,NomSysteme,typePresta,ligne,Quantite,formule,cte1,DateModif) values (16,'FH9','MP',13,39.6,null,null,now());
</v>
      </c>
      <c r="DC21" t="str">
        <f t="shared" si="4"/>
        <v xml:space="preserve">INSERT INTO SC_SystemeProduits(RefDimension,NomSysteme,typePresta,ligne,Quantite,formule,cte1,DateModif) values (17,'FH9','MP',13,44,null,null,now());
</v>
      </c>
      <c r="DF21" t="str">
        <f t="shared" si="5"/>
        <v xml:space="preserve">INSERT INTO SC_SystemeProduits(RefDimension,NomSysteme,typePresta,ligne,Quantite,formule,cte1,DateModif) values (18,'FH9','MP',13,44,null,null,now());
</v>
      </c>
    </row>
    <row r="22" spans="1:110" x14ac:dyDescent="0.3">
      <c r="BH22"/>
      <c r="BI22"/>
      <c r="BK22"/>
      <c r="BL22"/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H23"/>
  <sheetViews>
    <sheetView workbookViewId="0">
      <selection activeCell="C4" sqref="C4:D21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783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(#DIM#,18,'#TYPE#',#LIGNE#,#Q#,now());",CHAR(10))</f>
        <v xml:space="preserve">INSERT INTO SC_SystemeProduits(RefDimension,RefSysteme,typePresta,ligne,Quantite,DateModif) values (#DIM#,18,'#TYPE#',#LIGNE#,#Q#,now());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3">
      <c r="A4" s="12" t="e">
        <f>VLOOKUP($C4,[1]ATELIER!$A$2:$K$291,11,0)</f>
        <v>#N/A</v>
      </c>
      <c r="B4" t="s">
        <v>328</v>
      </c>
      <c r="C4" t="s">
        <v>377</v>
      </c>
      <c r="D4" t="s">
        <v>47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e">
        <f>SUBSTITUTE(SUBSTITUTE(SUBSTITUTE(SUBSTITUTE($BG$1,"#DIM#",E$1),"#TYPE#",$B4),"#LIGNE#",$A4),"#Q#",SUBSTITUTE(E4,",","."))</f>
        <v>#N/A</v>
      </c>
      <c r="BH4" t="e">
        <f>SUBSTITUTE(SUBSTITUTE(SUBSTITUTE(SUBSTITUTE($BG$1,"#DIM#",H$1),"#TYPE#",$B4),"#LIGNE#",$A4),"#Q#",SUBSTITUTE(H4,",","."))</f>
        <v>#N/A</v>
      </c>
      <c r="BI4" t="e">
        <f>SUBSTITUTE(SUBSTITUTE(SUBSTITUTE(SUBSTITUTE($BG$1,"#DIM#",K$1),"#TYPE#",$B4),"#LIGNE#",$A4),"#Q#",SUBSTITUTE(K4,",","."))</f>
        <v>#N/A</v>
      </c>
      <c r="BJ4" t="e">
        <f>SUBSTITUTE(SUBSTITUTE(SUBSTITUTE(SUBSTITUTE($BG$1,"#DIM#",N$1),"#TYPE#",$B4),"#LIGNE#",$A4),"#Q#",SUBSTITUTE(N4,",","."))</f>
        <v>#N/A</v>
      </c>
      <c r="BK4" t="e">
        <f>SUBSTITUTE(SUBSTITUTE(SUBSTITUTE(SUBSTITUTE($BG$1,"#DIM#",Q$1),"#TYPE#",$B4),"#LIGNE#",$A4),"#Q#",SUBSTITUTE(Q4,",","."))</f>
        <v>#N/A</v>
      </c>
      <c r="BL4" t="e">
        <f>SUBSTITUTE(SUBSTITUTE(SUBSTITUTE(SUBSTITUTE($BG$1,"#DIM#",T$1),"#TYPE#",$B4),"#LIGNE#",$A4),"#Q#",SUBSTITUTE(T4,",","."))</f>
        <v>#N/A</v>
      </c>
      <c r="BM4" t="e">
        <f>SUBSTITUTE(SUBSTITUTE(SUBSTITUTE(SUBSTITUTE($BG$1,"#DIM#",W$1),"#TYPE#",$B4),"#LIGNE#",$A4),"#Q#",SUBSTITUTE(W4,",","."))</f>
        <v>#N/A</v>
      </c>
      <c r="BN4" t="e">
        <f>SUBSTITUTE(SUBSTITUTE(SUBSTITUTE(SUBSTITUTE($BG$1,"#DIM#",Z$1),"#TYPE#",$B4),"#LIGNE#",$A4),"#Q#",SUBSTITUTE(Z4,",","."))</f>
        <v>#N/A</v>
      </c>
      <c r="BO4" t="e">
        <f>SUBSTITUTE(SUBSTITUTE(SUBSTITUTE(SUBSTITUTE($BG$1,"#DIM#",AC$1),"#TYPE#",$B4),"#LIGNE#",$A4),"#Q#",SUBSTITUTE(AC4,",","."))</f>
        <v>#N/A</v>
      </c>
      <c r="BP4" t="e">
        <f>SUBSTITUTE(SUBSTITUTE(SUBSTITUTE(SUBSTITUTE($BG$1,"#DIM#",AF$1),"#TYPE#",$B4),"#LIGNE#",$A4),"#Q#",SUBSTITUTE(AF4,",","."))</f>
        <v>#N/A</v>
      </c>
      <c r="BQ4" t="e">
        <f>SUBSTITUTE(SUBSTITUTE(SUBSTITUTE(SUBSTITUTE($BG$1,"#DIM#",AI$1),"#TYPE#",$B4),"#LIGNE#",$A4),"#Q#",SUBSTITUTE(AI4,",","."))</f>
        <v>#N/A</v>
      </c>
      <c r="BR4" t="e">
        <f>SUBSTITUTE(SUBSTITUTE(SUBSTITUTE(SUBSTITUTE($BG$1,"#DIM#",AL$1),"#TYPE#",$B4),"#LIGNE#",$A4),"#Q#",SUBSTITUTE(AL4,",","."))</f>
        <v>#N/A</v>
      </c>
      <c r="BS4" t="e">
        <f>SUBSTITUTE(SUBSTITUTE(SUBSTITUTE(SUBSTITUTE($BG$1,"#DIM#",AO$1),"#TYPE#",$B4),"#LIGNE#",$A4),"#Q#",SUBSTITUTE(AO4,",","."))</f>
        <v>#N/A</v>
      </c>
      <c r="BT4" t="e">
        <f>SUBSTITUTE(SUBSTITUTE(SUBSTITUTE(SUBSTITUTE($BG$1,"#DIM#",AR$1),"#TYPE#",$B4),"#LIGNE#",$A4),"#Q#",SUBSTITUTE(AR4,",","."))</f>
        <v>#N/A</v>
      </c>
      <c r="BU4" t="e">
        <f>SUBSTITUTE(SUBSTITUTE(SUBSTITUTE(SUBSTITUTE($BG$1,"#DIM#",AU$1),"#TYPE#",$B4),"#LIGNE#",$A4),"#Q#",SUBSTITUTE(AU4,",","."))</f>
        <v>#N/A</v>
      </c>
      <c r="BV4" t="e">
        <f>SUBSTITUTE(SUBSTITUTE(SUBSTITUTE(SUBSTITUTE($BG$1,"#DIM#",AX$1),"#TYPE#",$B4),"#LIGNE#",$A4),"#Q#",SUBSTITUTE(AX4,",","."))</f>
        <v>#N/A</v>
      </c>
      <c r="BW4" t="e">
        <f>SUBSTITUTE(SUBSTITUTE(SUBSTITUTE(SUBSTITUTE($BG$1,"#DIM#",BA$1),"#TYPE#",$B4),"#LIGNE#",$A4),"#Q#",SUBSTITUTE(BA4,",","."))</f>
        <v>#N/A</v>
      </c>
      <c r="BX4" t="e">
        <f>SUBSTITUTE(SUBSTITUTE(SUBSTITUTE(SUBSTITUTE($BG$1,"#DIM#",BD$1),"#TYPE#",$B4),"#LIGNE#",$A4),"#Q#",SUBSTITUTE(BD4,",","."))</f>
        <v>#N/A</v>
      </c>
    </row>
    <row r="5" spans="1:112" x14ac:dyDescent="0.3">
      <c r="A5" s="12" t="e">
        <f>VLOOKUP($C5,[1]CHANTIER!$A$2:$K$291,11,0)</f>
        <v>#N/A</v>
      </c>
      <c r="B5" t="s">
        <v>328</v>
      </c>
      <c r="C5" t="s">
        <v>514</v>
      </c>
      <c r="D5" t="s">
        <v>47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e">
        <f t="shared" ref="BG5:BG6" si="0">SUBSTITUTE(SUBSTITUTE(SUBSTITUTE(SUBSTITUTE($BG$1,"#DIM#",E$1),"#TYPE#",$B5),"#LIGNE#",$A5),"#Q#",SUBSTITUTE(E5,",","."))</f>
        <v>#N/A</v>
      </c>
      <c r="BH5" t="e">
        <f>SUBSTITUTE(SUBSTITUTE(SUBSTITUTE(SUBSTITUTE($BG$1,"#DIM#",H$1),"#TYPE#",$B5),"#LIGNE#",$A5),"#Q#",SUBSTITUTE(H5,",","."))</f>
        <v>#N/A</v>
      </c>
      <c r="BI5" t="e">
        <f>SUBSTITUTE(SUBSTITUTE(SUBSTITUTE(SUBSTITUTE($BG$1,"#DIM#",K$1),"#TYPE#",$B5),"#LIGNE#",$A5),"#Q#",SUBSTITUTE(K5,",","."))</f>
        <v>#N/A</v>
      </c>
      <c r="BJ5" t="e">
        <f>SUBSTITUTE(SUBSTITUTE(SUBSTITUTE(SUBSTITUTE($BG$1,"#DIM#",N$1),"#TYPE#",$B5),"#LIGNE#",$A5),"#Q#",SUBSTITUTE(N5,",","."))</f>
        <v>#N/A</v>
      </c>
      <c r="BK5" t="e">
        <f>SUBSTITUTE(SUBSTITUTE(SUBSTITUTE(SUBSTITUTE($BG$1,"#DIM#",Q$1),"#TYPE#",$B5),"#LIGNE#",$A5),"#Q#",SUBSTITUTE(Q5,",","."))</f>
        <v>#N/A</v>
      </c>
      <c r="BL5" t="e">
        <f>SUBSTITUTE(SUBSTITUTE(SUBSTITUTE(SUBSTITUTE($BG$1,"#DIM#",T$1),"#TYPE#",$B5),"#LIGNE#",$A5),"#Q#",SUBSTITUTE(T5,",","."))</f>
        <v>#N/A</v>
      </c>
      <c r="BM5" t="e">
        <f>SUBSTITUTE(SUBSTITUTE(SUBSTITUTE(SUBSTITUTE($BG$1,"#DIM#",W$1),"#TYPE#",$B5),"#LIGNE#",$A5),"#Q#",SUBSTITUTE(W5,",","."))</f>
        <v>#N/A</v>
      </c>
      <c r="BN5" t="e">
        <f>SUBSTITUTE(SUBSTITUTE(SUBSTITUTE(SUBSTITUTE($BG$1,"#DIM#",Z$1),"#TYPE#",$B5),"#LIGNE#",$A5),"#Q#",SUBSTITUTE(Z5,",","."))</f>
        <v>#N/A</v>
      </c>
      <c r="BO5" t="e">
        <f>SUBSTITUTE(SUBSTITUTE(SUBSTITUTE(SUBSTITUTE($BG$1,"#DIM#",AC$1),"#TYPE#",$B5),"#LIGNE#",$A5),"#Q#",SUBSTITUTE(AC5,",","."))</f>
        <v>#N/A</v>
      </c>
      <c r="BP5" t="e">
        <f>SUBSTITUTE(SUBSTITUTE(SUBSTITUTE(SUBSTITUTE($BG$1,"#DIM#",AF$1),"#TYPE#",$B5),"#LIGNE#",$A5),"#Q#",SUBSTITUTE(AF5,",","."))</f>
        <v>#N/A</v>
      </c>
      <c r="BQ5" t="e">
        <f>SUBSTITUTE(SUBSTITUTE(SUBSTITUTE(SUBSTITUTE($BG$1,"#DIM#",AI$1),"#TYPE#",$B5),"#LIGNE#",$A5),"#Q#",SUBSTITUTE(AI5,",","."))</f>
        <v>#N/A</v>
      </c>
      <c r="BR5" t="e">
        <f>SUBSTITUTE(SUBSTITUTE(SUBSTITUTE(SUBSTITUTE($BG$1,"#DIM#",AL$1),"#TYPE#",$B5),"#LIGNE#",$A5),"#Q#",SUBSTITUTE(AL5,",","."))</f>
        <v>#N/A</v>
      </c>
      <c r="BS5" t="e">
        <f>SUBSTITUTE(SUBSTITUTE(SUBSTITUTE(SUBSTITUTE($BG$1,"#DIM#",AO$1),"#TYPE#",$B5),"#LIGNE#",$A5),"#Q#",SUBSTITUTE(AO5,",","."))</f>
        <v>#N/A</v>
      </c>
      <c r="BT5" t="e">
        <f>SUBSTITUTE(SUBSTITUTE(SUBSTITUTE(SUBSTITUTE($BG$1,"#DIM#",AR$1),"#TYPE#",$B5),"#LIGNE#",$A5),"#Q#",SUBSTITUTE(AR5,",","."))</f>
        <v>#N/A</v>
      </c>
      <c r="BU5" t="e">
        <f>SUBSTITUTE(SUBSTITUTE(SUBSTITUTE(SUBSTITUTE($BG$1,"#DIM#",AU$1),"#TYPE#",$B5),"#LIGNE#",$A5),"#Q#",SUBSTITUTE(AU5,",","."))</f>
        <v>#N/A</v>
      </c>
      <c r="BV5" t="e">
        <f>SUBSTITUTE(SUBSTITUTE(SUBSTITUTE(SUBSTITUTE($BG$1,"#DIM#",AX$1),"#TYPE#",$B5),"#LIGNE#",$A5),"#Q#",SUBSTITUTE(AX5,",","."))</f>
        <v>#N/A</v>
      </c>
      <c r="BW5" t="e">
        <f>SUBSTITUTE(SUBSTITUTE(SUBSTITUTE(SUBSTITUTE($BG$1,"#DIM#",BA$1),"#TYPE#",$B5),"#LIGNE#",$A5),"#Q#",SUBSTITUTE(BA5,",","."))</f>
        <v>#N/A</v>
      </c>
      <c r="BX5" t="e">
        <f>SUBSTITUTE(SUBSTITUTE(SUBSTITUTE(SUBSTITUTE($BG$1,"#DIM#",BD$1),"#TYPE#",$B5),"#LIGNE#",$A5),"#Q#",SUBSTITUTE(BD5,",","."))</f>
        <v>#N/A</v>
      </c>
    </row>
    <row r="6" spans="1:112" x14ac:dyDescent="0.3">
      <c r="A6" s="12" t="e">
        <f>VLOOKUP($C6,[1]MINIPELLE!$A$2:$K$291,11,0)</f>
        <v>#N/A</v>
      </c>
      <c r="B6" t="s">
        <v>333</v>
      </c>
      <c r="C6" t="s">
        <v>378</v>
      </c>
      <c r="D6" t="s">
        <v>8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e">
        <f t="shared" si="0"/>
        <v>#N/A</v>
      </c>
      <c r="BH6" t="e">
        <f>SUBSTITUTE(SUBSTITUTE(SUBSTITUTE(SUBSTITUTE($BG$1,"#DIM#",H$1),"#TYPE#",$B6),"#LIGNE#",$A6),"#Q#",SUBSTITUTE(H6,",","."))</f>
        <v>#N/A</v>
      </c>
      <c r="BI6" t="e">
        <f>SUBSTITUTE(SUBSTITUTE(SUBSTITUTE(SUBSTITUTE($BG$1,"#DIM#",K$1),"#TYPE#",$B6),"#LIGNE#",$A6),"#Q#",SUBSTITUTE(K6,",","."))</f>
        <v>#N/A</v>
      </c>
      <c r="BJ6" t="e">
        <f>SUBSTITUTE(SUBSTITUTE(SUBSTITUTE(SUBSTITUTE($BG$1,"#DIM#",N$1),"#TYPE#",$B6),"#LIGNE#",$A6),"#Q#",SUBSTITUTE(N6,",","."))</f>
        <v>#N/A</v>
      </c>
      <c r="BK6" t="e">
        <f>SUBSTITUTE(SUBSTITUTE(SUBSTITUTE(SUBSTITUTE($BG$1,"#DIM#",Q$1),"#TYPE#",$B6),"#LIGNE#",$A6),"#Q#",SUBSTITUTE(Q6,",","."))</f>
        <v>#N/A</v>
      </c>
      <c r="BL6" t="e">
        <f>SUBSTITUTE(SUBSTITUTE(SUBSTITUTE(SUBSTITUTE($BG$1,"#DIM#",T$1),"#TYPE#",$B6),"#LIGNE#",$A6),"#Q#",SUBSTITUTE(T6,",","."))</f>
        <v>#N/A</v>
      </c>
      <c r="BM6" t="e">
        <f>SUBSTITUTE(SUBSTITUTE(SUBSTITUTE(SUBSTITUTE($BG$1,"#DIM#",W$1),"#TYPE#",$B6),"#LIGNE#",$A6),"#Q#",SUBSTITUTE(W6,",","."))</f>
        <v>#N/A</v>
      </c>
      <c r="BN6" t="e">
        <f>SUBSTITUTE(SUBSTITUTE(SUBSTITUTE(SUBSTITUTE($BG$1,"#DIM#",Z$1),"#TYPE#",$B6),"#LIGNE#",$A6),"#Q#",SUBSTITUTE(Z6,",","."))</f>
        <v>#N/A</v>
      </c>
      <c r="BO6" t="e">
        <f>SUBSTITUTE(SUBSTITUTE(SUBSTITUTE(SUBSTITUTE($BG$1,"#DIM#",AC$1),"#TYPE#",$B6),"#LIGNE#",$A6),"#Q#",SUBSTITUTE(AC6,",","."))</f>
        <v>#N/A</v>
      </c>
      <c r="BP6" t="e">
        <f>SUBSTITUTE(SUBSTITUTE(SUBSTITUTE(SUBSTITUTE($BG$1,"#DIM#",AF$1),"#TYPE#",$B6),"#LIGNE#",$A6),"#Q#",SUBSTITUTE(AF6,",","."))</f>
        <v>#N/A</v>
      </c>
      <c r="BQ6" t="e">
        <f>SUBSTITUTE(SUBSTITUTE(SUBSTITUTE(SUBSTITUTE($BG$1,"#DIM#",AI$1),"#TYPE#",$B6),"#LIGNE#",$A6),"#Q#",SUBSTITUTE(AI6,",","."))</f>
        <v>#N/A</v>
      </c>
      <c r="BR6" t="e">
        <f>SUBSTITUTE(SUBSTITUTE(SUBSTITUTE(SUBSTITUTE($BG$1,"#DIM#",AL$1),"#TYPE#",$B6),"#LIGNE#",$A6),"#Q#",SUBSTITUTE(AL6,",","."))</f>
        <v>#N/A</v>
      </c>
      <c r="BS6" t="e">
        <f>SUBSTITUTE(SUBSTITUTE(SUBSTITUTE(SUBSTITUTE($BG$1,"#DIM#",AO$1),"#TYPE#",$B6),"#LIGNE#",$A6),"#Q#",SUBSTITUTE(AO6,",","."))</f>
        <v>#N/A</v>
      </c>
      <c r="BT6" t="e">
        <f>SUBSTITUTE(SUBSTITUTE(SUBSTITUTE(SUBSTITUTE($BG$1,"#DIM#",AR$1),"#TYPE#",$B6),"#LIGNE#",$A6),"#Q#",SUBSTITUTE(AR6,",","."))</f>
        <v>#N/A</v>
      </c>
      <c r="BU6" t="e">
        <f>SUBSTITUTE(SUBSTITUTE(SUBSTITUTE(SUBSTITUTE($BG$1,"#DIM#",AU$1),"#TYPE#",$B6),"#LIGNE#",$A6),"#Q#",SUBSTITUTE(AU6,",","."))</f>
        <v>#N/A</v>
      </c>
      <c r="BV6" t="e">
        <f>SUBSTITUTE(SUBSTITUTE(SUBSTITUTE(SUBSTITUTE($BG$1,"#DIM#",AX$1),"#TYPE#",$B6),"#LIGNE#",$A6),"#Q#",SUBSTITUTE(AX6,",","."))</f>
        <v>#N/A</v>
      </c>
      <c r="BW6" t="e">
        <f>SUBSTITUTE(SUBSTITUTE(SUBSTITUTE(SUBSTITUTE($BG$1,"#DIM#",BA$1),"#TYPE#",$B6),"#LIGNE#",$A6),"#Q#",SUBSTITUTE(BA6,",","."))</f>
        <v>#N/A</v>
      </c>
      <c r="BX6" t="e">
        <f>SUBSTITUTE(SUBSTITUTE(SUBSTITUTE(SUBSTITUTE($BG$1,"#DIM#",BD$1),"#TYPE#",$B6),"#LIGNE#",$A6),"#Q#",SUBSTITUTE(BD6,",","."))</f>
        <v>#N/A</v>
      </c>
    </row>
    <row r="7" spans="1:112" x14ac:dyDescent="0.3">
      <c r="C7" t="s">
        <v>379</v>
      </c>
      <c r="D7" t="s">
        <v>8</v>
      </c>
      <c r="BH7"/>
      <c r="BI7"/>
      <c r="BK7"/>
      <c r="BL7"/>
    </row>
    <row r="8" spans="1:112" x14ac:dyDescent="0.3">
      <c r="D8" t="s">
        <v>319</v>
      </c>
      <c r="BH8"/>
      <c r="BI8"/>
      <c r="BK8"/>
      <c r="BL8"/>
    </row>
    <row r="9" spans="1:112" x14ac:dyDescent="0.3">
      <c r="C9" t="s">
        <v>902</v>
      </c>
      <c r="D9" t="s">
        <v>903</v>
      </c>
      <c r="BH9"/>
      <c r="BI9"/>
      <c r="BK9"/>
      <c r="BL9"/>
    </row>
    <row r="10" spans="1:112" x14ac:dyDescent="0.3">
      <c r="C10" t="s">
        <v>35</v>
      </c>
      <c r="D10" t="s">
        <v>8</v>
      </c>
      <c r="BH10"/>
      <c r="BI10"/>
      <c r="BK10"/>
      <c r="BL10"/>
    </row>
    <row r="11" spans="1:112" x14ac:dyDescent="0.3">
      <c r="C11" t="s">
        <v>28</v>
      </c>
      <c r="D11" t="s">
        <v>8</v>
      </c>
      <c r="BH11"/>
      <c r="BI11"/>
      <c r="BK11"/>
      <c r="BL11"/>
    </row>
    <row r="12" spans="1:112" x14ac:dyDescent="0.3">
      <c r="C12" t="s">
        <v>29</v>
      </c>
      <c r="D12" t="s">
        <v>8</v>
      </c>
      <c r="BH12"/>
      <c r="BI12"/>
      <c r="BK12"/>
      <c r="BL12"/>
    </row>
    <row r="13" spans="1:112" x14ac:dyDescent="0.3">
      <c r="D13" t="s">
        <v>319</v>
      </c>
      <c r="BH13"/>
      <c r="BI13"/>
      <c r="BK13"/>
      <c r="BL13"/>
    </row>
    <row r="14" spans="1:112" x14ac:dyDescent="0.3">
      <c r="C14" t="s">
        <v>904</v>
      </c>
      <c r="D14" t="s">
        <v>905</v>
      </c>
      <c r="BH14"/>
      <c r="BI14"/>
      <c r="BK14"/>
      <c r="BL14"/>
    </row>
    <row r="15" spans="1:112" x14ac:dyDescent="0.3">
      <c r="C15" t="s">
        <v>159</v>
      </c>
      <c r="D15" t="s">
        <v>47</v>
      </c>
      <c r="BH15"/>
      <c r="BI15"/>
      <c r="BK15"/>
      <c r="BL15"/>
    </row>
    <row r="16" spans="1:112" x14ac:dyDescent="0.3">
      <c r="C16" t="s">
        <v>161</v>
      </c>
      <c r="D16" t="s">
        <v>47</v>
      </c>
      <c r="BH16"/>
      <c r="BI16"/>
      <c r="BK16"/>
      <c r="BL16"/>
    </row>
    <row r="17" spans="3:64" x14ac:dyDescent="0.3">
      <c r="C17" t="s">
        <v>173</v>
      </c>
      <c r="D17" t="s">
        <v>47</v>
      </c>
      <c r="BH17"/>
      <c r="BI17"/>
      <c r="BK17"/>
      <c r="BL17"/>
    </row>
    <row r="18" spans="3:64" x14ac:dyDescent="0.3">
      <c r="D18" t="s">
        <v>319</v>
      </c>
      <c r="BH18"/>
      <c r="BI18"/>
      <c r="BK18"/>
      <c r="BL18"/>
    </row>
    <row r="19" spans="3:64" x14ac:dyDescent="0.3">
      <c r="C19" t="s">
        <v>904</v>
      </c>
      <c r="D19" t="s">
        <v>905</v>
      </c>
      <c r="BH19"/>
      <c r="BI19"/>
      <c r="BK19"/>
      <c r="BL19"/>
    </row>
    <row r="20" spans="3:64" x14ac:dyDescent="0.3">
      <c r="C20" t="s">
        <v>247</v>
      </c>
      <c r="D20" t="s">
        <v>47</v>
      </c>
      <c r="BH20"/>
      <c r="BI20"/>
      <c r="BK20"/>
      <c r="BL20"/>
    </row>
    <row r="21" spans="3:64" x14ac:dyDescent="0.3">
      <c r="C21" t="s">
        <v>182</v>
      </c>
      <c r="D21" t="s">
        <v>183</v>
      </c>
      <c r="BH21"/>
      <c r="BI21"/>
      <c r="BK21"/>
      <c r="BL21"/>
    </row>
    <row r="22" spans="3:64" x14ac:dyDescent="0.3">
      <c r="BH22"/>
      <c r="BI22"/>
      <c r="BK22"/>
      <c r="BL22"/>
    </row>
    <row r="23" spans="3:64" x14ac:dyDescent="0.3">
      <c r="BH23"/>
      <c r="BI23"/>
      <c r="BK23"/>
      <c r="BL2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H23"/>
  <sheetViews>
    <sheetView workbookViewId="0">
      <selection activeCell="A6" sqref="A6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879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(#DIM#,19,'#TYPE#',#LIGNE#,#Q#,now());",CHAR(10))</f>
        <v xml:space="preserve">INSERT INTO SC_SystemeProduits(RefDimension,RefSysteme,typePresta,ligne,Quantite,DateModif) values (#DIM#,19,'#TYPE#',#LIGNE#,#Q#,now());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3">
      <c r="A4" s="12">
        <f>VLOOKUP($C4,[1]ATELIER!$A$2:$K$291,11,0)</f>
        <v>2</v>
      </c>
      <c r="B4" t="s">
        <v>331</v>
      </c>
      <c r="C4" t="s">
        <v>6</v>
      </c>
      <c r="D4" t="s">
        <v>8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str">
        <f>SUBSTITUTE(SUBSTITUTE(SUBSTITUTE(SUBSTITUTE($BG$1,"#DIM#",E$1),"#TYPE#",$B4),"#LIGNE#",$A4),"#Q#",SUBSTITUTE(E4,",","."))</f>
        <v xml:space="preserve">INSERT INTO SC_SystemeProduits(RefDimension,RefSysteme,typePresta,ligne,Quantite,DateModif) values (1,19,'MOA',2,1,now());
</v>
      </c>
      <c r="BH4" t="str">
        <f>SUBSTITUTE(SUBSTITUTE(SUBSTITUTE(SUBSTITUTE($BG$1,"#DIM#",H$1),"#TYPE#",$B4),"#LIGNE#",$A4),"#Q#",SUBSTITUTE(H4,",","."))</f>
        <v xml:space="preserve">INSERT INTO SC_SystemeProduits(RefDimension,RefSysteme,typePresta,ligne,Quantite,DateModif) values (2,19,'MOA',2,2,now());
</v>
      </c>
      <c r="BI4" t="str">
        <f>SUBSTITUTE(SUBSTITUTE(SUBSTITUTE(SUBSTITUTE($BG$1,"#DIM#",K$1),"#TYPE#",$B4),"#LIGNE#",$A4),"#Q#",SUBSTITUTE(K4,",","."))</f>
        <v xml:space="preserve">INSERT INTO SC_SystemeProduits(RefDimension,RefSysteme,typePresta,ligne,Quantite,DateModif) values (3,19,'MOA',2,3,now());
</v>
      </c>
      <c r="BJ4" t="str">
        <f>SUBSTITUTE(SUBSTITUTE(SUBSTITUTE(SUBSTITUTE($BG$1,"#DIM#",N$1),"#TYPE#",$B4),"#LIGNE#",$A4),"#Q#",SUBSTITUTE(N4,",","."))</f>
        <v xml:space="preserve">INSERT INTO SC_SystemeProduits(RefDimension,RefSysteme,typePresta,ligne,Quantite,DateModif) values (4,19,'MOA',2,4,now());
</v>
      </c>
      <c r="BK4" t="str">
        <f>SUBSTITUTE(SUBSTITUTE(SUBSTITUTE(SUBSTITUTE($BG$1,"#DIM#",Q$1),"#TYPE#",$B4),"#LIGNE#",$A4),"#Q#",SUBSTITUTE(Q4,",","."))</f>
        <v xml:space="preserve">INSERT INTO SC_SystemeProduits(RefDimension,RefSysteme,typePresta,ligne,Quantite,DateModif) values (5,19,'MOA',2,5,now());
</v>
      </c>
      <c r="BL4" t="str">
        <f>SUBSTITUTE(SUBSTITUTE(SUBSTITUTE(SUBSTITUTE($BG$1,"#DIM#",T$1),"#TYPE#",$B4),"#LIGNE#",$A4),"#Q#",SUBSTITUTE(T4,",","."))</f>
        <v xml:space="preserve">INSERT INTO SC_SystemeProduits(RefDimension,RefSysteme,typePresta,ligne,Quantite,DateModif) values (6,19,'MOA',2,6,now());
</v>
      </c>
      <c r="BM4" t="str">
        <f>SUBSTITUTE(SUBSTITUTE(SUBSTITUTE(SUBSTITUTE($BG$1,"#DIM#",W$1),"#TYPE#",$B4),"#LIGNE#",$A4),"#Q#",SUBSTITUTE(W4,",","."))</f>
        <v xml:space="preserve">INSERT INTO SC_SystemeProduits(RefDimension,RefSysteme,typePresta,ligne,Quantite,DateModif) values (7,19,'MOA',2,7,now());
</v>
      </c>
      <c r="BN4" t="str">
        <f>SUBSTITUTE(SUBSTITUTE(SUBSTITUTE(SUBSTITUTE($BG$1,"#DIM#",Z$1),"#TYPE#",$B4),"#LIGNE#",$A4),"#Q#",SUBSTITUTE(Z4,",","."))</f>
        <v xml:space="preserve">INSERT INTO SC_SystemeProduits(RefDimension,RefSysteme,typePresta,ligne,Quantite,DateModif) values (8,19,'MOA',2,8,now());
</v>
      </c>
      <c r="BO4" t="str">
        <f>SUBSTITUTE(SUBSTITUTE(SUBSTITUTE(SUBSTITUTE($BG$1,"#DIM#",AC$1),"#TYPE#",$B4),"#LIGNE#",$A4),"#Q#",SUBSTITUTE(AC4,",","."))</f>
        <v xml:space="preserve">INSERT INTO SC_SystemeProduits(RefDimension,RefSysteme,typePresta,ligne,Quantite,DateModif) values (9,19,'MOA',2,9,now());
</v>
      </c>
      <c r="BP4" t="str">
        <f>SUBSTITUTE(SUBSTITUTE(SUBSTITUTE(SUBSTITUTE($BG$1,"#DIM#",AF$1),"#TYPE#",$B4),"#LIGNE#",$A4),"#Q#",SUBSTITUTE(AF4,",","."))</f>
        <v xml:space="preserve">INSERT INTO SC_SystemeProduits(RefDimension,RefSysteme,typePresta,ligne,Quantite,DateModif) values (10,19,'MOA',2,10,now());
</v>
      </c>
      <c r="BQ4" t="str">
        <f>SUBSTITUTE(SUBSTITUTE(SUBSTITUTE(SUBSTITUTE($BG$1,"#DIM#",AI$1),"#TYPE#",$B4),"#LIGNE#",$A4),"#Q#",SUBSTITUTE(AI4,",","."))</f>
        <v xml:space="preserve">INSERT INTO SC_SystemeProduits(RefDimension,RefSysteme,typePresta,ligne,Quantite,DateModif) values (11,19,'MOA',2,11,now());
</v>
      </c>
      <c r="BR4" t="str">
        <f>SUBSTITUTE(SUBSTITUTE(SUBSTITUTE(SUBSTITUTE($BG$1,"#DIM#",AL$1),"#TYPE#",$B4),"#LIGNE#",$A4),"#Q#",SUBSTITUTE(AL4,",","."))</f>
        <v xml:space="preserve">INSERT INTO SC_SystemeProduits(RefDimension,RefSysteme,typePresta,ligne,Quantite,DateModif) values (12,19,'MOA',2,12,now());
</v>
      </c>
      <c r="BS4" t="str">
        <f>SUBSTITUTE(SUBSTITUTE(SUBSTITUTE(SUBSTITUTE($BG$1,"#DIM#",AO$1),"#TYPE#",$B4),"#LIGNE#",$A4),"#Q#",SUBSTITUTE(AO4,",","."))</f>
        <v xml:space="preserve">INSERT INTO SC_SystemeProduits(RefDimension,RefSysteme,typePresta,ligne,Quantite,DateModif) values (13,19,'MOA',2,13,now());
</v>
      </c>
      <c r="BT4" t="str">
        <f>SUBSTITUTE(SUBSTITUTE(SUBSTITUTE(SUBSTITUTE($BG$1,"#DIM#",AR$1),"#TYPE#",$B4),"#LIGNE#",$A4),"#Q#",SUBSTITUTE(AR4,",","."))</f>
        <v xml:space="preserve">INSERT INTO SC_SystemeProduits(RefDimension,RefSysteme,typePresta,ligne,Quantite,DateModif) values (14,19,'MOA',2,14,now());
</v>
      </c>
      <c r="BU4" t="str">
        <f>SUBSTITUTE(SUBSTITUTE(SUBSTITUTE(SUBSTITUTE($BG$1,"#DIM#",AU$1),"#TYPE#",$B4),"#LIGNE#",$A4),"#Q#",SUBSTITUTE(AU4,",","."))</f>
        <v xml:space="preserve">INSERT INTO SC_SystemeProduits(RefDimension,RefSysteme,typePresta,ligne,Quantite,DateModif) values (15,19,'MOA',2,15,now());
</v>
      </c>
      <c r="BV4" t="str">
        <f>SUBSTITUTE(SUBSTITUTE(SUBSTITUTE(SUBSTITUTE($BG$1,"#DIM#",AX$1),"#TYPE#",$B4),"#LIGNE#",$A4),"#Q#",SUBSTITUTE(AX4,",","."))</f>
        <v xml:space="preserve">INSERT INTO SC_SystemeProduits(RefDimension,RefSysteme,typePresta,ligne,Quantite,DateModif) values (16,19,'MOA',2,16,now());
</v>
      </c>
      <c r="BW4" t="str">
        <f>SUBSTITUTE(SUBSTITUTE(SUBSTITUTE(SUBSTITUTE($BG$1,"#DIM#",BA$1),"#TYPE#",$B4),"#LIGNE#",$A4),"#Q#",SUBSTITUTE(BA4,",","."))</f>
        <v xml:space="preserve">INSERT INTO SC_SystemeProduits(RefDimension,RefSysteme,typePresta,ligne,Quantite,DateModif) values (17,19,'MOA',2,17,now());
</v>
      </c>
      <c r="BX4" t="str">
        <f>SUBSTITUTE(SUBSTITUTE(SUBSTITUTE(SUBSTITUTE($BG$1,"#DIM#",BD$1),"#TYPE#",$B4),"#LIGNE#",$A4),"#Q#",SUBSTITUTE(BD4,",","."))</f>
        <v xml:space="preserve">INSERT INTO SC_SystemeProduits(RefDimension,RefSysteme,typePresta,ligne,Quantite,DateModif) values (18,19,'MOA',2,18,now());
</v>
      </c>
    </row>
    <row r="5" spans="1:112" x14ac:dyDescent="0.3">
      <c r="A5" s="12">
        <f>VLOOKUP($C5,[1]CHANTIER!$A$2:$K$291,11,0)</f>
        <v>58</v>
      </c>
      <c r="B5" t="s">
        <v>332</v>
      </c>
      <c r="C5" t="s">
        <v>199</v>
      </c>
      <c r="D5" t="s">
        <v>23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str">
        <f t="shared" ref="BG5:BG6" si="0">SUBSTITUTE(SUBSTITUTE(SUBSTITUTE(SUBSTITUTE($BG$1,"#DIM#",E$1),"#TYPE#",$B5),"#LIGNE#",$A5),"#Q#",SUBSTITUTE(E5,",","."))</f>
        <v xml:space="preserve">INSERT INTO SC_SystemeProduits(RefDimension,RefSysteme,typePresta,ligne,Quantite,DateModif) values (1,19,'MOC',58,1,now());
</v>
      </c>
      <c r="BH5" t="str">
        <f>SUBSTITUTE(SUBSTITUTE(SUBSTITUTE(SUBSTITUTE($BG$1,"#DIM#",H$1),"#TYPE#",$B5),"#LIGNE#",$A5),"#Q#",SUBSTITUTE(H5,",","."))</f>
        <v xml:space="preserve">INSERT INTO SC_SystemeProduits(RefDimension,RefSysteme,typePresta,ligne,Quantite,DateModif) values (2,19,'MOC',58,2,now());
</v>
      </c>
      <c r="BI5" t="str">
        <f>SUBSTITUTE(SUBSTITUTE(SUBSTITUTE(SUBSTITUTE($BG$1,"#DIM#",K$1),"#TYPE#",$B5),"#LIGNE#",$A5),"#Q#",SUBSTITUTE(K5,",","."))</f>
        <v xml:space="preserve">INSERT INTO SC_SystemeProduits(RefDimension,RefSysteme,typePresta,ligne,Quantite,DateModif) values (3,19,'MOC',58,3,now());
</v>
      </c>
      <c r="BJ5" t="str">
        <f>SUBSTITUTE(SUBSTITUTE(SUBSTITUTE(SUBSTITUTE($BG$1,"#DIM#",N$1),"#TYPE#",$B5),"#LIGNE#",$A5),"#Q#",SUBSTITUTE(N5,",","."))</f>
        <v xml:space="preserve">INSERT INTO SC_SystemeProduits(RefDimension,RefSysteme,typePresta,ligne,Quantite,DateModif) values (4,19,'MOC',58,4,now());
</v>
      </c>
      <c r="BK5" t="str">
        <f>SUBSTITUTE(SUBSTITUTE(SUBSTITUTE(SUBSTITUTE($BG$1,"#DIM#",Q$1),"#TYPE#",$B5),"#LIGNE#",$A5),"#Q#",SUBSTITUTE(Q5,",","."))</f>
        <v xml:space="preserve">INSERT INTO SC_SystemeProduits(RefDimension,RefSysteme,typePresta,ligne,Quantite,DateModif) values (5,19,'MOC',58,5,now());
</v>
      </c>
      <c r="BL5" t="str">
        <f>SUBSTITUTE(SUBSTITUTE(SUBSTITUTE(SUBSTITUTE($BG$1,"#DIM#",T$1),"#TYPE#",$B5),"#LIGNE#",$A5),"#Q#",SUBSTITUTE(T5,",","."))</f>
        <v xml:space="preserve">INSERT INTO SC_SystemeProduits(RefDimension,RefSysteme,typePresta,ligne,Quantite,DateModif) values (6,19,'MOC',58,6,now());
</v>
      </c>
      <c r="BM5" t="str">
        <f>SUBSTITUTE(SUBSTITUTE(SUBSTITUTE(SUBSTITUTE($BG$1,"#DIM#",W$1),"#TYPE#",$B5),"#LIGNE#",$A5),"#Q#",SUBSTITUTE(W5,",","."))</f>
        <v xml:space="preserve">INSERT INTO SC_SystemeProduits(RefDimension,RefSysteme,typePresta,ligne,Quantite,DateModif) values (7,19,'MOC',58,7,now());
</v>
      </c>
      <c r="BN5" t="str">
        <f>SUBSTITUTE(SUBSTITUTE(SUBSTITUTE(SUBSTITUTE($BG$1,"#DIM#",Z$1),"#TYPE#",$B5),"#LIGNE#",$A5),"#Q#",SUBSTITUTE(Z5,",","."))</f>
        <v xml:space="preserve">INSERT INTO SC_SystemeProduits(RefDimension,RefSysteme,typePresta,ligne,Quantite,DateModif) values (8,19,'MOC',58,8,now());
</v>
      </c>
      <c r="BO5" t="str">
        <f>SUBSTITUTE(SUBSTITUTE(SUBSTITUTE(SUBSTITUTE($BG$1,"#DIM#",AC$1),"#TYPE#",$B5),"#LIGNE#",$A5),"#Q#",SUBSTITUTE(AC5,",","."))</f>
        <v xml:space="preserve">INSERT INTO SC_SystemeProduits(RefDimension,RefSysteme,typePresta,ligne,Quantite,DateModif) values (9,19,'MOC',58,9,now());
</v>
      </c>
      <c r="BP5" t="str">
        <f>SUBSTITUTE(SUBSTITUTE(SUBSTITUTE(SUBSTITUTE($BG$1,"#DIM#",AF$1),"#TYPE#",$B5),"#LIGNE#",$A5),"#Q#",SUBSTITUTE(AF5,",","."))</f>
        <v xml:space="preserve">INSERT INTO SC_SystemeProduits(RefDimension,RefSysteme,typePresta,ligne,Quantite,DateModif) values (10,19,'MOC',58,10,now());
</v>
      </c>
      <c r="BQ5" t="str">
        <f>SUBSTITUTE(SUBSTITUTE(SUBSTITUTE(SUBSTITUTE($BG$1,"#DIM#",AI$1),"#TYPE#",$B5),"#LIGNE#",$A5),"#Q#",SUBSTITUTE(AI5,",","."))</f>
        <v xml:space="preserve">INSERT INTO SC_SystemeProduits(RefDimension,RefSysteme,typePresta,ligne,Quantite,DateModif) values (11,19,'MOC',58,11,now());
</v>
      </c>
      <c r="BR5" t="str">
        <f>SUBSTITUTE(SUBSTITUTE(SUBSTITUTE(SUBSTITUTE($BG$1,"#DIM#",AL$1),"#TYPE#",$B5),"#LIGNE#",$A5),"#Q#",SUBSTITUTE(AL5,",","."))</f>
        <v xml:space="preserve">INSERT INTO SC_SystemeProduits(RefDimension,RefSysteme,typePresta,ligne,Quantite,DateModif) values (12,19,'MOC',58,12,now());
</v>
      </c>
      <c r="BS5" t="str">
        <f>SUBSTITUTE(SUBSTITUTE(SUBSTITUTE(SUBSTITUTE($BG$1,"#DIM#",AO$1),"#TYPE#",$B5),"#LIGNE#",$A5),"#Q#",SUBSTITUTE(AO5,",","."))</f>
        <v xml:space="preserve">INSERT INTO SC_SystemeProduits(RefDimension,RefSysteme,typePresta,ligne,Quantite,DateModif) values (13,19,'MOC',58,13,now());
</v>
      </c>
      <c r="BT5" t="str">
        <f>SUBSTITUTE(SUBSTITUTE(SUBSTITUTE(SUBSTITUTE($BG$1,"#DIM#",AR$1),"#TYPE#",$B5),"#LIGNE#",$A5),"#Q#",SUBSTITUTE(AR5,",","."))</f>
        <v xml:space="preserve">INSERT INTO SC_SystemeProduits(RefDimension,RefSysteme,typePresta,ligne,Quantite,DateModif) values (14,19,'MOC',58,14,now());
</v>
      </c>
      <c r="BU5" t="str">
        <f>SUBSTITUTE(SUBSTITUTE(SUBSTITUTE(SUBSTITUTE($BG$1,"#DIM#",AU$1),"#TYPE#",$B5),"#LIGNE#",$A5),"#Q#",SUBSTITUTE(AU5,",","."))</f>
        <v xml:space="preserve">INSERT INTO SC_SystemeProduits(RefDimension,RefSysteme,typePresta,ligne,Quantite,DateModif) values (15,19,'MOC',58,15,now());
</v>
      </c>
      <c r="BV5" t="str">
        <f>SUBSTITUTE(SUBSTITUTE(SUBSTITUTE(SUBSTITUTE($BG$1,"#DIM#",AX$1),"#TYPE#",$B5),"#LIGNE#",$A5),"#Q#",SUBSTITUTE(AX5,",","."))</f>
        <v xml:space="preserve">INSERT INTO SC_SystemeProduits(RefDimension,RefSysteme,typePresta,ligne,Quantite,DateModif) values (16,19,'MOC',58,16,now());
</v>
      </c>
      <c r="BW5" t="str">
        <f>SUBSTITUTE(SUBSTITUTE(SUBSTITUTE(SUBSTITUTE($BG$1,"#DIM#",BA$1),"#TYPE#",$B5),"#LIGNE#",$A5),"#Q#",SUBSTITUTE(BA5,",","."))</f>
        <v xml:space="preserve">INSERT INTO SC_SystemeProduits(RefDimension,RefSysteme,typePresta,ligne,Quantite,DateModif) values (17,19,'MOC',58,17,now());
</v>
      </c>
      <c r="BX5" t="str">
        <f>SUBSTITUTE(SUBSTITUTE(SUBSTITUTE(SUBSTITUTE($BG$1,"#DIM#",BD$1),"#TYPE#",$B5),"#LIGNE#",$A5),"#Q#",SUBSTITUTE(BD5,",","."))</f>
        <v xml:space="preserve">INSERT INTO SC_SystemeProduits(RefDimension,RefSysteme,typePresta,ligne,Quantite,DateModif) values (18,19,'MOC',58,18,now());
</v>
      </c>
    </row>
    <row r="6" spans="1:112" x14ac:dyDescent="0.3">
      <c r="A6" s="12">
        <f>VLOOKUP($C6,[1]MINIPELLE!$A$2:$K$291,11,0)</f>
        <v>24</v>
      </c>
      <c r="B6" t="s">
        <v>333</v>
      </c>
      <c r="C6" t="s">
        <v>263</v>
      </c>
      <c r="D6" t="s">
        <v>264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str">
        <f t="shared" si="0"/>
        <v xml:space="preserve">INSERT INTO SC_SystemeProduits(RefDimension,RefSysteme,typePresta,ligne,Quantite,DateModif) values (1,19,'MP',24,2,now());
</v>
      </c>
      <c r="BH6" t="str">
        <f>SUBSTITUTE(SUBSTITUTE(SUBSTITUTE(SUBSTITUTE($BG$1,"#DIM#",H$1),"#TYPE#",$B6),"#LIGNE#",$A6),"#Q#",SUBSTITUTE(H6,",","."))</f>
        <v xml:space="preserve">INSERT INTO SC_SystemeProduits(RefDimension,RefSysteme,typePresta,ligne,Quantite,DateModif) values (2,19,'MP',24,2,now());
</v>
      </c>
      <c r="BI6" t="str">
        <f>SUBSTITUTE(SUBSTITUTE(SUBSTITUTE(SUBSTITUTE($BG$1,"#DIM#",K$1),"#TYPE#",$B6),"#LIGNE#",$A6),"#Q#",SUBSTITUTE(K6,",","."))</f>
        <v xml:space="preserve">INSERT INTO SC_SystemeProduits(RefDimension,RefSysteme,typePresta,ligne,Quantite,DateModif) values (3,19,'MP',24,2,now());
</v>
      </c>
      <c r="BJ6" t="str">
        <f>SUBSTITUTE(SUBSTITUTE(SUBSTITUTE(SUBSTITUTE($BG$1,"#DIM#",N$1),"#TYPE#",$B6),"#LIGNE#",$A6),"#Q#",SUBSTITUTE(N6,",","."))</f>
        <v xml:space="preserve">INSERT INTO SC_SystemeProduits(RefDimension,RefSysteme,typePresta,ligne,Quantite,DateModif) values (4,19,'MP',24,2,now());
</v>
      </c>
      <c r="BK6" t="str">
        <f>SUBSTITUTE(SUBSTITUTE(SUBSTITUTE(SUBSTITUTE($BG$1,"#DIM#",Q$1),"#TYPE#",$B6),"#LIGNE#",$A6),"#Q#",SUBSTITUTE(Q6,",","."))</f>
        <v xml:space="preserve">INSERT INTO SC_SystemeProduits(RefDimension,RefSysteme,typePresta,ligne,Quantite,DateModif) values (5,19,'MP',24,2,now());
</v>
      </c>
      <c r="BL6" t="str">
        <f>SUBSTITUTE(SUBSTITUTE(SUBSTITUTE(SUBSTITUTE($BG$1,"#DIM#",T$1),"#TYPE#",$B6),"#LIGNE#",$A6),"#Q#",SUBSTITUTE(T6,",","."))</f>
        <v xml:space="preserve">INSERT INTO SC_SystemeProduits(RefDimension,RefSysteme,typePresta,ligne,Quantite,DateModif) values (6,19,'MP',24,2,now());
</v>
      </c>
      <c r="BM6" t="str">
        <f>SUBSTITUTE(SUBSTITUTE(SUBSTITUTE(SUBSTITUTE($BG$1,"#DIM#",W$1),"#TYPE#",$B6),"#LIGNE#",$A6),"#Q#",SUBSTITUTE(W6,",","."))</f>
        <v xml:space="preserve">INSERT INTO SC_SystemeProduits(RefDimension,RefSysteme,typePresta,ligne,Quantite,DateModif) values (7,19,'MP',24,2,now());
</v>
      </c>
      <c r="BN6" t="str">
        <f>SUBSTITUTE(SUBSTITUTE(SUBSTITUTE(SUBSTITUTE($BG$1,"#DIM#",Z$1),"#TYPE#",$B6),"#LIGNE#",$A6),"#Q#",SUBSTITUTE(Z6,",","."))</f>
        <v xml:space="preserve">INSERT INTO SC_SystemeProduits(RefDimension,RefSysteme,typePresta,ligne,Quantite,DateModif) values (8,19,'MP',24,2,now());
</v>
      </c>
      <c r="BO6" t="str">
        <f>SUBSTITUTE(SUBSTITUTE(SUBSTITUTE(SUBSTITUTE($BG$1,"#DIM#",AC$1),"#TYPE#",$B6),"#LIGNE#",$A6),"#Q#",SUBSTITUTE(AC6,",","."))</f>
        <v xml:space="preserve">INSERT INTO SC_SystemeProduits(RefDimension,RefSysteme,typePresta,ligne,Quantite,DateModif) values (9,19,'MP',24,2,now());
</v>
      </c>
      <c r="BP6" t="str">
        <f>SUBSTITUTE(SUBSTITUTE(SUBSTITUTE(SUBSTITUTE($BG$1,"#DIM#",AF$1),"#TYPE#",$B6),"#LIGNE#",$A6),"#Q#",SUBSTITUTE(AF6,",","."))</f>
        <v xml:space="preserve">INSERT INTO SC_SystemeProduits(RefDimension,RefSysteme,typePresta,ligne,Quantite,DateModif) values (10,19,'MP',24,2,now());
</v>
      </c>
      <c r="BQ6" t="str">
        <f>SUBSTITUTE(SUBSTITUTE(SUBSTITUTE(SUBSTITUTE($BG$1,"#DIM#",AI$1),"#TYPE#",$B6),"#LIGNE#",$A6),"#Q#",SUBSTITUTE(AI6,",","."))</f>
        <v xml:space="preserve">INSERT INTO SC_SystemeProduits(RefDimension,RefSysteme,typePresta,ligne,Quantite,DateModif) values (11,19,'MP',24,2,now());
</v>
      </c>
      <c r="BR6" t="str">
        <f>SUBSTITUTE(SUBSTITUTE(SUBSTITUTE(SUBSTITUTE($BG$1,"#DIM#",AL$1),"#TYPE#",$B6),"#LIGNE#",$A6),"#Q#",SUBSTITUTE(AL6,",","."))</f>
        <v xml:space="preserve">INSERT INTO SC_SystemeProduits(RefDimension,RefSysteme,typePresta,ligne,Quantite,DateModif) values (12,19,'MP',24,2,now());
</v>
      </c>
      <c r="BS6" t="str">
        <f>SUBSTITUTE(SUBSTITUTE(SUBSTITUTE(SUBSTITUTE($BG$1,"#DIM#",AO$1),"#TYPE#",$B6),"#LIGNE#",$A6),"#Q#",SUBSTITUTE(AO6,",","."))</f>
        <v xml:space="preserve">INSERT INTO SC_SystemeProduits(RefDimension,RefSysteme,typePresta,ligne,Quantite,DateModif) values (13,19,'MP',24,2,now());
</v>
      </c>
      <c r="BT6" t="str">
        <f>SUBSTITUTE(SUBSTITUTE(SUBSTITUTE(SUBSTITUTE($BG$1,"#DIM#",AR$1),"#TYPE#",$B6),"#LIGNE#",$A6),"#Q#",SUBSTITUTE(AR6,",","."))</f>
        <v xml:space="preserve">INSERT INTO SC_SystemeProduits(RefDimension,RefSysteme,typePresta,ligne,Quantite,DateModif) values (14,19,'MP',24,2,now());
</v>
      </c>
      <c r="BU6" t="str">
        <f>SUBSTITUTE(SUBSTITUTE(SUBSTITUTE(SUBSTITUTE($BG$1,"#DIM#",AU$1),"#TYPE#",$B6),"#LIGNE#",$A6),"#Q#",SUBSTITUTE(AU6,",","."))</f>
        <v xml:space="preserve">INSERT INTO SC_SystemeProduits(RefDimension,RefSysteme,typePresta,ligne,Quantite,DateModif) values (15,19,'MP',24,2,now());
</v>
      </c>
      <c r="BV6" t="str">
        <f>SUBSTITUTE(SUBSTITUTE(SUBSTITUTE(SUBSTITUTE($BG$1,"#DIM#",AX$1),"#TYPE#",$B6),"#LIGNE#",$A6),"#Q#",SUBSTITUTE(AX6,",","."))</f>
        <v xml:space="preserve">INSERT INTO SC_SystemeProduits(RefDimension,RefSysteme,typePresta,ligne,Quantite,DateModif) values (16,19,'MP',24,2,now());
</v>
      </c>
      <c r="BW6" t="str">
        <f>SUBSTITUTE(SUBSTITUTE(SUBSTITUTE(SUBSTITUTE($BG$1,"#DIM#",BA$1),"#TYPE#",$B6),"#LIGNE#",$A6),"#Q#",SUBSTITUTE(BA6,",","."))</f>
        <v xml:space="preserve">INSERT INTO SC_SystemeProduits(RefDimension,RefSysteme,typePresta,ligne,Quantite,DateModif) values (17,19,'MP',24,2,now());
</v>
      </c>
      <c r="BX6" t="str">
        <f>SUBSTITUTE(SUBSTITUTE(SUBSTITUTE(SUBSTITUTE($BG$1,"#DIM#",BD$1),"#TYPE#",$B6),"#LIGNE#",$A6),"#Q#",SUBSTITUTE(BD6,",","."))</f>
        <v xml:space="preserve">INSERT INTO SC_SystemeProduits(RefDimension,RefSysteme,typePresta,ligne,Quantite,DateModif) values (18,19,'MP',24,2,now());
</v>
      </c>
    </row>
    <row r="7" spans="1:112" x14ac:dyDescent="0.3">
      <c r="BH7"/>
      <c r="BI7"/>
      <c r="BK7"/>
      <c r="BL7"/>
    </row>
    <row r="8" spans="1:112" x14ac:dyDescent="0.3">
      <c r="BH8"/>
      <c r="BI8"/>
      <c r="BK8"/>
      <c r="BL8"/>
    </row>
    <row r="9" spans="1:112" x14ac:dyDescent="0.3">
      <c r="BH9"/>
      <c r="BI9"/>
      <c r="BK9"/>
      <c r="BL9"/>
    </row>
    <row r="10" spans="1:112" x14ac:dyDescent="0.3">
      <c r="BH10"/>
      <c r="BI10"/>
      <c r="BK10"/>
      <c r="BL10"/>
    </row>
    <row r="11" spans="1:112" x14ac:dyDescent="0.3">
      <c r="BH11"/>
      <c r="BI11"/>
      <c r="BK11"/>
      <c r="BL11"/>
    </row>
    <row r="12" spans="1:112" x14ac:dyDescent="0.3">
      <c r="BH12"/>
      <c r="BI12"/>
      <c r="BK12"/>
      <c r="BL12"/>
    </row>
    <row r="13" spans="1:112" x14ac:dyDescent="0.3">
      <c r="BH13"/>
      <c r="BI13"/>
      <c r="BK13"/>
      <c r="BL13"/>
    </row>
    <row r="14" spans="1:112" x14ac:dyDescent="0.3">
      <c r="BH14"/>
      <c r="BI14"/>
      <c r="BK14"/>
      <c r="BL14"/>
    </row>
    <row r="15" spans="1:112" x14ac:dyDescent="0.3"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H29"/>
  <sheetViews>
    <sheetView workbookViewId="0">
      <selection activeCell="A22" sqref="A22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E1" t="s">
        <v>832</v>
      </c>
      <c r="H1" t="s">
        <v>833</v>
      </c>
      <c r="K1" t="s">
        <v>834</v>
      </c>
      <c r="N1" t="s">
        <v>835</v>
      </c>
      <c r="Q1" t="s">
        <v>836</v>
      </c>
      <c r="T1" t="str">
        <f>CONCATENATE("INSERT INTO SC_SystemeProduits(RefDimension,NomSysteme,typePresta,ligne,Quantite,formule,constanteFormule,DateModif) values (null,'#ID#','#TYPE#',#LIGNE#,#Q#,#FORMULE#,#CTE#,now());",CHAR(10))</f>
        <v xml:space="preserve">INSERT INTO SC_SystemeProduits(RefDimension,NomSysteme,typePresta,ligne,Quantite,formule,constanteFormule,DateModif) values (null,'#ID#','#TYPE#',#LIGNE#,#Q#,#FORMULE#,#CTE#,now());
</v>
      </c>
    </row>
    <row r="2" spans="1:112" x14ac:dyDescent="0.3">
      <c r="C2" t="s">
        <v>275</v>
      </c>
      <c r="D2" t="s">
        <v>276</v>
      </c>
      <c r="E2" t="s">
        <v>778</v>
      </c>
      <c r="H2" t="s">
        <v>779</v>
      </c>
      <c r="K2" t="s">
        <v>780</v>
      </c>
      <c r="N2" t="s">
        <v>781</v>
      </c>
      <c r="Q2" t="s">
        <v>782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F3" s="14" t="s">
        <v>819</v>
      </c>
      <c r="G3" s="14" t="s">
        <v>820</v>
      </c>
      <c r="H3" t="s">
        <v>278</v>
      </c>
      <c r="K3" t="s">
        <v>278</v>
      </c>
      <c r="L3" s="14" t="s">
        <v>819</v>
      </c>
      <c r="M3" s="14" t="s">
        <v>820</v>
      </c>
      <c r="N3" t="s">
        <v>278</v>
      </c>
    </row>
    <row r="4" spans="1:112" x14ac:dyDescent="0.3">
      <c r="A4" s="12">
        <f>VLOOKUP($C4,[1]MATIERES!$A$2:$K$379,11,0)</f>
        <v>59</v>
      </c>
      <c r="B4" t="s">
        <v>328</v>
      </c>
      <c r="C4" t="s">
        <v>440</v>
      </c>
      <c r="D4" t="s">
        <v>47</v>
      </c>
      <c r="E4">
        <v>0</v>
      </c>
      <c r="K4">
        <v>17.600000000000001</v>
      </c>
      <c r="T4" t="str">
        <f>IF(AND(B4="",C4=""),"",SUBSTITUTE(SUBSTITUTE(SUBSTITUTE(SUBSTITUTE(SUBSTITUTE(SUBSTITUTE($T$1,"#ID#",E$1),"#TYPE#",$B4),"#LIGNE#",$A4),"#Q#",IF(E4="","null",SUBSTITUTE(E4,",","."))),"#FORMULE#",IF(F4="","null",CONCATENATE("'",F4,"'"))),"#CTE#",IF(G4="","null",CONCATENATE("'",G4,"'"))))</f>
        <v xml:space="preserve">INSERT INTO SC_SystemeProduits(RefDimension,NomSysteme,typePresta,ligne,Quantite,formule,constanteFormule,DateModif) values (null,'HAB1','MATIERE',59,0,null,null,now());
</v>
      </c>
      <c r="U4" s="14" t="str">
        <f>IF(AND(C4="",D4=""),"",SUBSTITUTE(SUBSTITUTE(SUBSTITUTE(SUBSTITUTE(SUBSTITUTE(SUBSTITUTE($U$1,"#ID#",C$1),"#TYPE#",$B4),"#LIGNE#",$A4),"#Q#",IF(C4="","null",SUBSTITUTE(C4,",","."))),"#FORMULE#",IF(D4="","null",CONCATENATE("'",D4,"'"))),"#CTE#",IF(E4="","null",CONCATENATE("'",E4,"'"))))</f>
        <v/>
      </c>
      <c r="V4" s="14" t="str">
        <f>IF(K4="","",SUBSTITUTE(SUBSTITUTE(SUBSTITUTE(SUBSTITUTE($T$1,"#ID#",K$1),"#TYPE#",$B4),"#LIGNE#",$A4),"#Q#",SUBSTITUTE(K4,",",".")))</f>
        <v xml:space="preserve">INSERT INTO SC_SystemeProduits(RefDimension,NomSysteme,typePresta,ligne,Quantite,formule,constanteFormule,DateModif) values (null,'HAB3','MATIERE',59,17.6,#FORMULE#,#CTE#,now());
</v>
      </c>
      <c r="BH4"/>
      <c r="BI4"/>
      <c r="BK4"/>
      <c r="BL4"/>
    </row>
    <row r="5" spans="1:112" x14ac:dyDescent="0.3">
      <c r="A5" s="12">
        <f>VLOOKUP($C5,[1]MATIERES!$A$2:$K$379,11,0)</f>
        <v>63</v>
      </c>
      <c r="B5" t="s">
        <v>328</v>
      </c>
      <c r="C5" t="s">
        <v>443</v>
      </c>
      <c r="D5" t="s">
        <v>120</v>
      </c>
      <c r="K5">
        <v>14.4</v>
      </c>
      <c r="T5" t="str">
        <f t="shared" ref="T5:T29" si="0">IF(E5="","",SUBSTITUTE(SUBSTITUTE(SUBSTITUTE(SUBSTITUTE($T$1,"#ID#",E$1),"#TYPE#",$B5),"#LIGNE#",$A5),"#Q#",SUBSTITUTE(E5,",",".")))</f>
        <v/>
      </c>
      <c r="U5" s="14" t="str">
        <f t="shared" ref="U5:U29" si="1">IF(H5="","",SUBSTITUTE(SUBSTITUTE(SUBSTITUTE(SUBSTITUTE($T$1,"#ID#",H$1),"#TYPE#",$B5),"#LIGNE#",$A5),"#Q#",SUBSTITUTE(H5,",",".")))</f>
        <v/>
      </c>
      <c r="V5" s="14" t="str">
        <f t="shared" ref="V5:V29" si="2">IF(K5="","",SUBSTITUTE(SUBSTITUTE(SUBSTITUTE(SUBSTITUTE($T$1,"#ID#",K$1),"#TYPE#",$B5),"#LIGNE#",$A5),"#Q#",SUBSTITUTE(K5,",",".")))</f>
        <v xml:space="preserve">INSERT INTO SC_SystemeProduits(RefDimension,NomSysteme,typePresta,ligne,Quantite,formule,constanteFormule,DateModif) values (null,'HAB3','MATIERE',63,14.4,#FORMULE#,#CTE#,now());
</v>
      </c>
      <c r="BH5"/>
      <c r="BI5"/>
      <c r="BK5"/>
      <c r="BL5"/>
    </row>
    <row r="6" spans="1:112" x14ac:dyDescent="0.3">
      <c r="A6" s="12">
        <f>VLOOKUP($C6,[1]MATIERES!$A$2:$K$379,11,0)</f>
        <v>62</v>
      </c>
      <c r="B6" t="s">
        <v>328</v>
      </c>
      <c r="C6" t="s">
        <v>385</v>
      </c>
      <c r="D6" t="s">
        <v>47</v>
      </c>
      <c r="H6">
        <v>5.2</v>
      </c>
      <c r="T6" t="str">
        <f t="shared" si="0"/>
        <v/>
      </c>
      <c r="U6" s="14" t="str">
        <f t="shared" si="1"/>
        <v xml:space="preserve">INSERT INTO SC_SystemeProduits(RefDimension,NomSysteme,typePresta,ligne,Quantite,formule,constanteFormule,DateModif) values (null,'HAB2','MATIERE',62,5.2,#FORMULE#,#CTE#,now());
</v>
      </c>
      <c r="V6" s="14" t="str">
        <f t="shared" si="2"/>
        <v/>
      </c>
      <c r="BH6"/>
      <c r="BI6"/>
      <c r="BK6"/>
      <c r="BL6"/>
    </row>
    <row r="7" spans="1:112" x14ac:dyDescent="0.3">
      <c r="A7" s="12">
        <f>VLOOKUP($C7,[1]MATIERES!$A$2:$K$379,11,0)</f>
        <v>301</v>
      </c>
      <c r="B7" t="s">
        <v>328</v>
      </c>
      <c r="C7" t="s">
        <v>371</v>
      </c>
      <c r="D7" t="s">
        <v>8</v>
      </c>
      <c r="H7">
        <v>60</v>
      </c>
      <c r="K7">
        <v>2</v>
      </c>
      <c r="T7" t="str">
        <f t="shared" si="0"/>
        <v/>
      </c>
      <c r="U7" s="14" t="str">
        <f t="shared" si="1"/>
        <v xml:space="preserve">INSERT INTO SC_SystemeProduits(RefDimension,NomSysteme,typePresta,ligne,Quantite,formule,constanteFormule,DateModif) values (null,'HAB2','MATIERE',301,60,#FORMULE#,#CTE#,now());
</v>
      </c>
      <c r="V7" s="14" t="str">
        <f t="shared" si="2"/>
        <v xml:space="preserve">INSERT INTO SC_SystemeProduits(RefDimension,NomSysteme,typePresta,ligne,Quantite,formule,constanteFormule,DateModif) values (null,'HAB3','MATIERE',301,2,#FORMULE#,#CTE#,now());
</v>
      </c>
      <c r="BH7"/>
      <c r="BI7"/>
      <c r="BK7"/>
      <c r="BL7"/>
    </row>
    <row r="8" spans="1:112" x14ac:dyDescent="0.3">
      <c r="A8" s="12">
        <f>VLOOKUP($C8,[1]MATIERES!$A$2:$K$379,11,0)</f>
        <v>300</v>
      </c>
      <c r="B8" t="s">
        <v>328</v>
      </c>
      <c r="C8" t="s">
        <v>378</v>
      </c>
      <c r="D8" t="s">
        <v>8</v>
      </c>
      <c r="H8">
        <v>20</v>
      </c>
      <c r="K8">
        <v>12</v>
      </c>
      <c r="T8" t="str">
        <f t="shared" si="0"/>
        <v/>
      </c>
      <c r="U8" s="14" t="str">
        <f t="shared" si="1"/>
        <v xml:space="preserve">INSERT INTO SC_SystemeProduits(RefDimension,NomSysteme,typePresta,ligne,Quantite,formule,constanteFormule,DateModif) values (null,'HAB2','MATIERE',300,20,#FORMULE#,#CTE#,now());
</v>
      </c>
      <c r="V8" s="14" t="str">
        <f t="shared" si="2"/>
        <v xml:space="preserve">INSERT INTO SC_SystemeProduits(RefDimension,NomSysteme,typePresta,ligne,Quantite,formule,constanteFormule,DateModif) values (null,'HAB3','MATIERE',300,12,#FORMULE#,#CTE#,now());
</v>
      </c>
      <c r="BH8"/>
      <c r="BI8"/>
      <c r="BK8"/>
      <c r="BL8"/>
    </row>
    <row r="9" spans="1:112" x14ac:dyDescent="0.3">
      <c r="A9" s="12">
        <f>VLOOKUP($C9,[1]MATIERES!$A$2:$K$379,11,0)</f>
        <v>298</v>
      </c>
      <c r="B9" t="s">
        <v>328</v>
      </c>
      <c r="C9" t="s">
        <v>706</v>
      </c>
      <c r="D9" t="s">
        <v>8</v>
      </c>
      <c r="K9">
        <v>221.33333333333334</v>
      </c>
      <c r="T9" t="str">
        <f t="shared" si="0"/>
        <v/>
      </c>
      <c r="U9" s="14" t="str">
        <f t="shared" si="1"/>
        <v/>
      </c>
      <c r="V9" s="14" t="str">
        <f t="shared" si="2"/>
        <v xml:space="preserve">INSERT INTO SC_SystemeProduits(RefDimension,NomSysteme,typePresta,ligne,Quantite,formule,constanteFormule,DateModif) values (null,'HAB3','MATIERE',298,221.333333333333,#FORMULE#,#CTE#,now());
</v>
      </c>
      <c r="BH9"/>
      <c r="BI9"/>
      <c r="BK9"/>
      <c r="BL9"/>
    </row>
    <row r="10" spans="1:112" x14ac:dyDescent="0.3">
      <c r="A10" s="12">
        <f>VLOOKUP($C10,[1]MATIERES!$A$2:$K$379,11,0)</f>
        <v>60</v>
      </c>
      <c r="B10" t="s">
        <v>328</v>
      </c>
      <c r="C10" t="s">
        <v>369</v>
      </c>
      <c r="D10" t="s">
        <v>47</v>
      </c>
      <c r="H10">
        <v>88</v>
      </c>
      <c r="T10" t="str">
        <f t="shared" si="0"/>
        <v/>
      </c>
      <c r="U10" s="14" t="str">
        <f t="shared" si="1"/>
        <v xml:space="preserve">INSERT INTO SC_SystemeProduits(RefDimension,NomSysteme,typePresta,ligne,Quantite,formule,constanteFormule,DateModif) values (null,'HAB2','MATIERE',60,88,#FORMULE#,#CTE#,now());
</v>
      </c>
      <c r="V10" s="14" t="str">
        <f t="shared" si="2"/>
        <v/>
      </c>
      <c r="BH10"/>
      <c r="BI10"/>
      <c r="BK10"/>
      <c r="BL10"/>
    </row>
    <row r="11" spans="1:112" x14ac:dyDescent="0.3">
      <c r="A11" s="12">
        <f>VLOOKUP($C11,[1]MATIERES!$A$2:$K$379,11,0)</f>
        <v>299</v>
      </c>
      <c r="B11" t="s">
        <v>328</v>
      </c>
      <c r="C11" t="s">
        <v>370</v>
      </c>
      <c r="D11" t="s">
        <v>8</v>
      </c>
      <c r="H11">
        <v>20</v>
      </c>
      <c r="T11" t="str">
        <f t="shared" si="0"/>
        <v/>
      </c>
      <c r="U11" s="14" t="str">
        <f t="shared" si="1"/>
        <v xml:space="preserve">INSERT INTO SC_SystemeProduits(RefDimension,NomSysteme,typePresta,ligne,Quantite,formule,constanteFormule,DateModif) values (null,'HAB2','MATIERE',299,20,#FORMULE#,#CTE#,now());
</v>
      </c>
      <c r="V11" s="14" t="str">
        <f t="shared" si="2"/>
        <v/>
      </c>
      <c r="BH11"/>
      <c r="BI11"/>
      <c r="BK11"/>
      <c r="BL11"/>
    </row>
    <row r="12" spans="1:112" x14ac:dyDescent="0.3">
      <c r="A12" s="12">
        <f>VLOOKUP($C12,[1]MATIERES!$A$2:$K$379,11,0)</f>
        <v>82</v>
      </c>
      <c r="B12" t="s">
        <v>328</v>
      </c>
      <c r="C12" t="s">
        <v>373</v>
      </c>
      <c r="D12" t="s">
        <v>8</v>
      </c>
      <c r="H12">
        <v>16.3</v>
      </c>
      <c r="T12" t="str">
        <f t="shared" si="0"/>
        <v/>
      </c>
      <c r="U12" s="14" t="str">
        <f t="shared" si="1"/>
        <v xml:space="preserve">INSERT INTO SC_SystemeProduits(RefDimension,NomSysteme,typePresta,ligne,Quantite,formule,constanteFormule,DateModif) values (null,'HAB2','MATIERE',82,16.3,#FORMULE#,#CTE#,now());
</v>
      </c>
      <c r="V12" s="14" t="str">
        <f t="shared" si="2"/>
        <v/>
      </c>
      <c r="BH12"/>
      <c r="BI12"/>
      <c r="BK12"/>
      <c r="BL12"/>
    </row>
    <row r="13" spans="1:112" x14ac:dyDescent="0.3">
      <c r="A13" s="12">
        <f>VLOOKUP($C13,[1]MATIERES!$A$2:$K$379,11,0)</f>
        <v>374</v>
      </c>
      <c r="B13" t="s">
        <v>328</v>
      </c>
      <c r="C13" t="s">
        <v>310</v>
      </c>
      <c r="D13" t="s">
        <v>318</v>
      </c>
      <c r="H13">
        <v>2.16</v>
      </c>
      <c r="T13" t="str">
        <f t="shared" si="0"/>
        <v/>
      </c>
      <c r="U13" s="14" t="str">
        <f t="shared" si="1"/>
        <v xml:space="preserve">INSERT INTO SC_SystemeProduits(RefDimension,NomSysteme,typePresta,ligne,Quantite,formule,constanteFormule,DateModif) values (null,'HAB2','MATIERE',374,2.16,#FORMULE#,#CTE#,now());
</v>
      </c>
      <c r="V13" s="14" t="str">
        <f t="shared" si="2"/>
        <v/>
      </c>
      <c r="BH13"/>
      <c r="BI13"/>
      <c r="BK13"/>
      <c r="BL13"/>
    </row>
    <row r="14" spans="1:112" x14ac:dyDescent="0.3">
      <c r="T14" t="str">
        <f t="shared" si="0"/>
        <v/>
      </c>
      <c r="U14" s="14" t="str">
        <f t="shared" si="1"/>
        <v/>
      </c>
      <c r="V14" s="14" t="str">
        <f t="shared" si="2"/>
        <v/>
      </c>
      <c r="BH14"/>
      <c r="BI14"/>
      <c r="BK14"/>
      <c r="BL14"/>
    </row>
    <row r="15" spans="1:112" x14ac:dyDescent="0.3">
      <c r="T15" t="str">
        <f t="shared" si="0"/>
        <v/>
      </c>
      <c r="U15" s="14" t="str">
        <f t="shared" si="1"/>
        <v/>
      </c>
      <c r="V15" s="14" t="str">
        <f t="shared" si="2"/>
        <v/>
      </c>
      <c r="BH15"/>
      <c r="BI15"/>
      <c r="BK15"/>
      <c r="BL15"/>
    </row>
    <row r="16" spans="1:112" x14ac:dyDescent="0.3">
      <c r="T16" t="str">
        <f t="shared" si="0"/>
        <v/>
      </c>
      <c r="U16" s="14" t="str">
        <f t="shared" si="1"/>
        <v/>
      </c>
      <c r="V16" s="14" t="str">
        <f t="shared" si="2"/>
        <v/>
      </c>
      <c r="BH16"/>
      <c r="BI16"/>
      <c r="BK16"/>
      <c r="BL16"/>
    </row>
    <row r="17" spans="1:64" x14ac:dyDescent="0.3">
      <c r="A17" s="12">
        <f>VLOOKUP($C17,[1]ATELIER!$A$2:$K$291,11,0)</f>
        <v>14</v>
      </c>
      <c r="B17" t="s">
        <v>331</v>
      </c>
      <c r="C17" t="s">
        <v>35</v>
      </c>
      <c r="D17" t="s">
        <v>8</v>
      </c>
      <c r="K17">
        <v>17.600000000000001</v>
      </c>
      <c r="T17" t="str">
        <f t="shared" si="0"/>
        <v/>
      </c>
      <c r="U17" s="14" t="str">
        <f t="shared" si="1"/>
        <v/>
      </c>
      <c r="V17" s="14" t="str">
        <f t="shared" si="2"/>
        <v xml:space="preserve">INSERT INTO SC_SystemeProduits(RefDimension,NomSysteme,typePresta,ligne,Quantite,formule,constanteFormule,DateModif) values (null,'HAB3','MOA',14,17.6,#FORMULE#,#CTE#,now());
</v>
      </c>
      <c r="BH17"/>
      <c r="BI17"/>
      <c r="BK17"/>
      <c r="BL17"/>
    </row>
    <row r="18" spans="1:64" x14ac:dyDescent="0.3">
      <c r="A18" s="12">
        <f>VLOOKUP($C18,[1]ATELIER!$A$2:$K$291,11,0)</f>
        <v>12</v>
      </c>
      <c r="B18" t="s">
        <v>331</v>
      </c>
      <c r="C18" t="s">
        <v>32</v>
      </c>
      <c r="D18" t="s">
        <v>8</v>
      </c>
      <c r="H18">
        <v>20</v>
      </c>
      <c r="T18" t="str">
        <f t="shared" si="0"/>
        <v/>
      </c>
      <c r="U18" s="14" t="str">
        <f t="shared" si="1"/>
        <v xml:space="preserve">INSERT INTO SC_SystemeProduits(RefDimension,NomSysteme,typePresta,ligne,Quantite,formule,constanteFormule,DateModif) values (null,'HAB2','MOA',12,20,#FORMULE#,#CTE#,now());
</v>
      </c>
      <c r="V18" s="14" t="str">
        <f t="shared" si="2"/>
        <v/>
      </c>
      <c r="BH18"/>
      <c r="BI18"/>
      <c r="BK18"/>
      <c r="BL18"/>
    </row>
    <row r="19" spans="1:64" x14ac:dyDescent="0.3">
      <c r="A19" s="12">
        <f>VLOOKUP($C19,[1]ATELIER!$A$2:$K$291,11,0)</f>
        <v>16</v>
      </c>
      <c r="B19" t="s">
        <v>331</v>
      </c>
      <c r="C19" t="s">
        <v>37</v>
      </c>
      <c r="D19" t="s">
        <v>8</v>
      </c>
      <c r="H19">
        <v>4</v>
      </c>
      <c r="T19" t="str">
        <f t="shared" si="0"/>
        <v/>
      </c>
      <c r="U19" s="14" t="str">
        <f t="shared" si="1"/>
        <v xml:space="preserve">INSERT INTO SC_SystemeProduits(RefDimension,NomSysteme,typePresta,ligne,Quantite,formule,constanteFormule,DateModif) values (null,'HAB2','MOA',16,4,#FORMULE#,#CTE#,now());
</v>
      </c>
      <c r="V19" s="14" t="str">
        <f t="shared" si="2"/>
        <v/>
      </c>
      <c r="BH19"/>
      <c r="BI19"/>
      <c r="BK19"/>
      <c r="BL19"/>
    </row>
    <row r="20" spans="1:64" x14ac:dyDescent="0.3">
      <c r="T20" t="str">
        <f t="shared" si="0"/>
        <v/>
      </c>
      <c r="U20" s="14" t="str">
        <f t="shared" si="1"/>
        <v/>
      </c>
      <c r="V20" s="14" t="str">
        <f t="shared" si="2"/>
        <v/>
      </c>
      <c r="BH20"/>
      <c r="BI20"/>
      <c r="BK20"/>
      <c r="BL20"/>
    </row>
    <row r="21" spans="1:64" x14ac:dyDescent="0.3">
      <c r="T21" t="str">
        <f t="shared" si="0"/>
        <v/>
      </c>
      <c r="U21" s="14" t="str">
        <f t="shared" si="1"/>
        <v/>
      </c>
      <c r="V21" s="14" t="str">
        <f t="shared" si="2"/>
        <v/>
      </c>
      <c r="BH21"/>
      <c r="BI21"/>
      <c r="BK21"/>
      <c r="BL21"/>
    </row>
    <row r="22" spans="1:64" x14ac:dyDescent="0.3">
      <c r="A22" s="12">
        <f>VLOOKUP($C22,[1]CHANTIER!$A$2:$K$291,11,0)</f>
        <v>37</v>
      </c>
      <c r="B22" t="s">
        <v>332</v>
      </c>
      <c r="C22" t="s">
        <v>159</v>
      </c>
      <c r="D22" t="s">
        <v>47</v>
      </c>
      <c r="K22">
        <v>17.600000000000001</v>
      </c>
      <c r="T22" t="str">
        <f t="shared" si="0"/>
        <v/>
      </c>
      <c r="U22" s="14" t="str">
        <f t="shared" si="1"/>
        <v/>
      </c>
      <c r="V22" s="14" t="str">
        <f t="shared" si="2"/>
        <v xml:space="preserve">INSERT INTO SC_SystemeProduits(RefDimension,NomSysteme,typePresta,ligne,Quantite,formule,constanteFormule,DateModif) values (null,'HAB3','MOC',37,17.6,#FORMULE#,#CTE#,now());
</v>
      </c>
      <c r="BH22"/>
      <c r="BI22"/>
      <c r="BK22"/>
      <c r="BL22"/>
    </row>
    <row r="23" spans="1:64" x14ac:dyDescent="0.3">
      <c r="A23" s="12">
        <f>VLOOKUP($C23,[1]CHANTIER!$A$2:$K$291,11,0)</f>
        <v>38</v>
      </c>
      <c r="B23" t="s">
        <v>332</v>
      </c>
      <c r="C23" t="s">
        <v>160</v>
      </c>
      <c r="D23" t="s">
        <v>47</v>
      </c>
      <c r="H23">
        <v>88</v>
      </c>
      <c r="T23" t="str">
        <f t="shared" si="0"/>
        <v/>
      </c>
      <c r="U23" s="14" t="str">
        <f t="shared" si="1"/>
        <v xml:space="preserve">INSERT INTO SC_SystemeProduits(RefDimension,NomSysteme,typePresta,ligne,Quantite,formule,constanteFormule,DateModif) values (null,'HAB2','MOC',38,88,#FORMULE#,#CTE#,now());
</v>
      </c>
      <c r="V23" s="14" t="str">
        <f t="shared" si="2"/>
        <v/>
      </c>
      <c r="BH23"/>
      <c r="BI23"/>
      <c r="BK23"/>
      <c r="BL23"/>
    </row>
    <row r="24" spans="1:64" x14ac:dyDescent="0.3">
      <c r="A24" s="12">
        <f>VLOOKUP($C24,[1]CHANTIER!$A$2:$K$291,11,0)</f>
        <v>40</v>
      </c>
      <c r="B24" t="s">
        <v>332</v>
      </c>
      <c r="C24" t="s">
        <v>163</v>
      </c>
      <c r="D24" t="s">
        <v>47</v>
      </c>
      <c r="H24">
        <v>16.3</v>
      </c>
      <c r="T24" t="str">
        <f t="shared" si="0"/>
        <v/>
      </c>
      <c r="U24" s="14" t="str">
        <f t="shared" si="1"/>
        <v xml:space="preserve">INSERT INTO SC_SystemeProduits(RefDimension,NomSysteme,typePresta,ligne,Quantite,formule,constanteFormule,DateModif) values (null,'HAB2','MOC',40,16.3,#FORMULE#,#CTE#,now());
</v>
      </c>
      <c r="V24" s="14" t="str">
        <f t="shared" si="2"/>
        <v/>
      </c>
    </row>
    <row r="25" spans="1:64" x14ac:dyDescent="0.3">
      <c r="A25" s="12">
        <f>VLOOKUP($C25,[1]CHANTIER!$A$2:$K$291,11,0)</f>
        <v>41</v>
      </c>
      <c r="B25" t="s">
        <v>332</v>
      </c>
      <c r="C25" t="s">
        <v>165</v>
      </c>
      <c r="D25" t="s">
        <v>47</v>
      </c>
      <c r="H25">
        <v>16</v>
      </c>
      <c r="T25" t="str">
        <f t="shared" si="0"/>
        <v/>
      </c>
      <c r="U25" s="14" t="str">
        <f t="shared" si="1"/>
        <v xml:space="preserve">INSERT INTO SC_SystemeProduits(RefDimension,NomSysteme,typePresta,ligne,Quantite,formule,constanteFormule,DateModif) values (null,'HAB2','MOC',41,16,#FORMULE#,#CTE#,now());
</v>
      </c>
      <c r="V25" s="14" t="str">
        <f t="shared" si="2"/>
        <v/>
      </c>
    </row>
    <row r="26" spans="1:64" x14ac:dyDescent="0.3">
      <c r="A26" s="12">
        <f>VLOOKUP($C26,[1]CHANTIER!$A$2:$K$291,11,0)</f>
        <v>44</v>
      </c>
      <c r="B26" t="s">
        <v>332</v>
      </c>
      <c r="C26" t="s">
        <v>171</v>
      </c>
      <c r="D26" t="s">
        <v>8</v>
      </c>
      <c r="H26">
        <v>4</v>
      </c>
      <c r="T26" t="str">
        <f t="shared" si="0"/>
        <v/>
      </c>
      <c r="U26" s="14" t="str">
        <f t="shared" si="1"/>
        <v xml:space="preserve">INSERT INTO SC_SystemeProduits(RefDimension,NomSysteme,typePresta,ligne,Quantite,formule,constanteFormule,DateModif) values (null,'HAB2','MOC',44,4,#FORMULE#,#CTE#,now());
</v>
      </c>
      <c r="V26" s="14" t="str">
        <f t="shared" si="2"/>
        <v/>
      </c>
    </row>
    <row r="27" spans="1:64" x14ac:dyDescent="0.3">
      <c r="A27" s="12">
        <f>VLOOKUP($C27,[1]CHANTIER!$A$2:$K$291,11,0)</f>
        <v>49</v>
      </c>
      <c r="B27" t="s">
        <v>332</v>
      </c>
      <c r="C27" t="s">
        <v>180</v>
      </c>
      <c r="D27" t="s">
        <v>120</v>
      </c>
      <c r="K27">
        <v>14.4</v>
      </c>
      <c r="T27" t="str">
        <f t="shared" si="0"/>
        <v/>
      </c>
      <c r="U27" s="14" t="str">
        <f t="shared" si="1"/>
        <v/>
      </c>
      <c r="V27" s="14" t="str">
        <f t="shared" si="2"/>
        <v xml:space="preserve">INSERT INTO SC_SystemeProduits(RefDimension,NomSysteme,typePresta,ligne,Quantite,formule,constanteFormule,DateModif) values (null,'HAB3','MOC',49,14.4,#FORMULE#,#CTE#,now());
</v>
      </c>
    </row>
    <row r="28" spans="1:64" x14ac:dyDescent="0.3">
      <c r="T28" t="str">
        <f t="shared" si="0"/>
        <v/>
      </c>
      <c r="U28" s="14" t="str">
        <f t="shared" si="1"/>
        <v/>
      </c>
      <c r="V28" s="14" t="str">
        <f t="shared" si="2"/>
        <v/>
      </c>
    </row>
    <row r="29" spans="1:64" x14ac:dyDescent="0.3">
      <c r="A29" s="12">
        <f>VLOOKUP($C29,[1]MINIPELLE!$A$2:$K$291,11,0)</f>
        <v>27</v>
      </c>
      <c r="B29" t="s">
        <v>333</v>
      </c>
      <c r="C29" t="s">
        <v>269</v>
      </c>
      <c r="D29" t="s">
        <v>47</v>
      </c>
      <c r="E29">
        <v>16</v>
      </c>
      <c r="T29" t="str">
        <f t="shared" si="0"/>
        <v xml:space="preserve">INSERT INTO SC_SystemeProduits(RefDimension,NomSysteme,typePresta,ligne,Quantite,formule,constanteFormule,DateModif) values (null,'HAB1','MP',27,16,#FORMULE#,#CTE#,now());
</v>
      </c>
      <c r="U29" s="14" t="str">
        <f t="shared" si="1"/>
        <v/>
      </c>
      <c r="V29" s="14" t="str">
        <f t="shared" si="2"/>
        <v/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48"/>
  <sheetViews>
    <sheetView zoomScale="85" zoomScaleNormal="85" workbookViewId="0">
      <selection activeCell="H48" sqref="H4:H48"/>
    </sheetView>
  </sheetViews>
  <sheetFormatPr baseColWidth="10" defaultRowHeight="14.4" x14ac:dyDescent="0.3"/>
  <cols>
    <col min="3" max="3" width="41" customWidth="1"/>
    <col min="6" max="7" width="40.44140625" customWidth="1"/>
  </cols>
  <sheetData>
    <row r="1" spans="1:8" x14ac:dyDescent="0.3">
      <c r="E1" t="s">
        <v>1145</v>
      </c>
      <c r="H1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</row>
    <row r="3" spans="1:8" x14ac:dyDescent="0.3">
      <c r="E3" t="s">
        <v>278</v>
      </c>
      <c r="F3" s="14" t="s">
        <v>819</v>
      </c>
      <c r="G3" s="14"/>
    </row>
    <row r="4" spans="1:8" ht="14.25" customHeight="1" x14ac:dyDescent="0.3">
      <c r="A4" s="12">
        <f>VLOOKUP($C4,[1]MATIERES!$A$2:$K$379,11,0)</f>
        <v>374</v>
      </c>
      <c r="B4" t="s">
        <v>328</v>
      </c>
      <c r="C4" s="23" t="s">
        <v>310</v>
      </c>
      <c r="D4" s="27" t="str">
        <f>IF($C4="","",VLOOKUP($C4,[2]MATIERES!$A$2:$F$448,5,0))</f>
        <v>t</v>
      </c>
      <c r="E4" s="28">
        <f>IF(AND(E5=1,E6=1),0.5,IF(AND(E5=1,E6=0),0.25,0))</f>
        <v>0</v>
      </c>
      <c r="F4" t="s">
        <v>1152</v>
      </c>
      <c r="H4" t="str">
        <f>IF(F4="","",SUBSTITUTE(SUBSTITUTE(SUBSTITUTE(SUBSTITUTE(SUBSTITUTE($H$1,"#ID#",$E$1),"#TYPE#",$B4),"#LIGNE#",$A4),"#FORMULE#",IF(F4="","null",CONCATENATE("'",F4,"'"))),"#CTE1#",IF(G4="","null",CONCATENATE("'",G4,"'"))))</f>
        <v xml:space="preserve">INSERT INTO SC_SystemeProduits(RefDimension,NomSysteme,typePresta,ligne,formule,cte1,DateModif) values (null,'EXUTOIRE_FCE','MATIERE',374,'PR1_OK*0.25+PR2_OK*0.25',null,now());
</v>
      </c>
    </row>
    <row r="5" spans="1:8" ht="14.25" customHeight="1" x14ac:dyDescent="0.3">
      <c r="A5" s="12">
        <f>VLOOKUP($C5,[1]MATIERES!$A$2:$K$379,11,0)</f>
        <v>71</v>
      </c>
      <c r="B5" t="s">
        <v>328</v>
      </c>
      <c r="C5" s="45">
        <f>([2]Simulation!F80)</f>
        <v>0</v>
      </c>
      <c r="D5" s="27" t="e">
        <f>IF($C5="","",VLOOKUP($C5,[2]MATIERES!$A$2:$F$448,5,0))</f>
        <v>#N/A</v>
      </c>
      <c r="E5" s="28">
        <f>IF([2]Simulation!F80="",0,1)</f>
        <v>0</v>
      </c>
      <c r="H5" t="str">
        <f t="shared" ref="H5:H48" si="0">IF(F5="","",SUBSTITUTE(SUBSTITUTE(SUBSTITUTE(SUBSTITUTE(SUBSTITUTE($H$1,"#ID#",$E$1),"#TYPE#",$B5),"#LIGNE#",$A5),"#FORMULE#",IF(F5="","null",CONCATENATE("'",F5,"'"))),"#CTE1#",IF(G5="","null",CONCATENATE("'",G5,"'"))))</f>
        <v/>
      </c>
    </row>
    <row r="6" spans="1:8" ht="14.25" customHeight="1" x14ac:dyDescent="0.3">
      <c r="A6" s="12">
        <f>VLOOKUP($C6,[1]MATIERES!$A$2:$K$379,11,0)</f>
        <v>338</v>
      </c>
      <c r="B6" t="s">
        <v>328</v>
      </c>
      <c r="C6" s="23" t="s">
        <v>742</v>
      </c>
      <c r="D6" s="27" t="str">
        <f>IF($C6="","",VLOOKUP($C6,[2]MATIERES!$A$2:$F$448,5,0))</f>
        <v>pc</v>
      </c>
      <c r="E6" s="28">
        <f>IF([2]Simulation!K11="",0,1)</f>
        <v>0</v>
      </c>
      <c r="F6" t="s">
        <v>1151</v>
      </c>
      <c r="H6" t="str">
        <f t="shared" si="0"/>
        <v xml:space="preserve">INSERT INTO SC_SystemeProduits(RefDimension,NomSysteme,typePresta,ligne,formule,cte1,DateModif) values (null,'EXUTOIRE_FCE','MATIERE',338,'PR2_OK',null,now());
</v>
      </c>
    </row>
    <row r="7" spans="1:8" ht="14.25" customHeight="1" x14ac:dyDescent="0.3">
      <c r="A7" s="12">
        <f>VLOOKUP($C7,[1]MATIERES!$A$2:$K$379,11,0)</f>
        <v>255</v>
      </c>
      <c r="B7" t="s">
        <v>328</v>
      </c>
      <c r="C7" s="23" t="s">
        <v>668</v>
      </c>
      <c r="D7" s="27"/>
      <c r="E7" s="28">
        <f>IF([2]Simulation!J12="BR",1,0)</f>
        <v>0</v>
      </c>
      <c r="F7" t="s">
        <v>1146</v>
      </c>
      <c r="H7" t="str">
        <f t="shared" si="0"/>
        <v xml:space="preserve">INSERT INTO SC_SystemeProduits(RefDimension,NomSysteme,typePresta,ligne,formule,cte1,DateModif) values (null,'EXUTOIRE_FCE','MATIERE',255,'CHASSE_GRAV_BROYEUR',null,now());
</v>
      </c>
    </row>
    <row r="8" spans="1:8" ht="14.25" customHeight="1" x14ac:dyDescent="0.3">
      <c r="A8" s="12">
        <f>VLOOKUP($C8,[1]MATIERES!$A$2:$K$379,11,0)</f>
        <v>154</v>
      </c>
      <c r="B8" t="s">
        <v>328</v>
      </c>
      <c r="C8" s="23" t="s">
        <v>500</v>
      </c>
      <c r="D8" s="27" t="str">
        <f>IF($C8="","",VLOOKUP($C8,[2]MATIERES!$A$2:$F$448,5,0))</f>
        <v>pc</v>
      </c>
      <c r="E8" s="28">
        <f>IF(AND([2]Simulation!J12="NAVES",[2]Simulation!G14&lt;10),1,0)</f>
        <v>0</v>
      </c>
      <c r="F8" t="s">
        <v>1156</v>
      </c>
      <c r="G8" t="s">
        <v>911</v>
      </c>
      <c r="H8" t="str">
        <f t="shared" si="0"/>
        <v xml:space="preserve">INSERT INTO SC_SystemeProduits(RefDimension,NomSysteme,typePresta,ligne,formule,cte1,DateModif) values (null,'EXUTOIRE_FCE','MATIERE',154,'CHASSE_GRAV_NAVES*(SURFACE&lt;10)','SURFACE',now());
</v>
      </c>
    </row>
    <row r="9" spans="1:8" ht="14.25" customHeight="1" x14ac:dyDescent="0.3">
      <c r="A9" s="12">
        <f>VLOOKUP($C9,[1]MATIERES!$A$2:$K$379,11,0)</f>
        <v>155</v>
      </c>
      <c r="B9" t="s">
        <v>328</v>
      </c>
      <c r="C9" s="23" t="s">
        <v>501</v>
      </c>
      <c r="D9" s="27" t="str">
        <f>IF($C9="","",VLOOKUP($C9,[2]MATIERES!$A$2:$F$448,5,0))</f>
        <v>pc</v>
      </c>
      <c r="E9" s="28">
        <f>IF(AND([2]Simulation!J12="NAVES",[2]Simulation!G14&lt;18,[2]Simulation!G14&gt;9),1,0)</f>
        <v>0</v>
      </c>
      <c r="F9" t="s">
        <v>1157</v>
      </c>
      <c r="G9" t="s">
        <v>911</v>
      </c>
      <c r="H9" t="str">
        <f t="shared" si="0"/>
        <v xml:space="preserve">INSERT INTO SC_SystemeProduits(RefDimension,NomSysteme,typePresta,ligne,formule,cte1,DateModif) values (null,'EXUTOIRE_FCE','MATIERE',155,'CHASSE_GRAV_NAVES*(SURFACE&gt;9)*(SURFACE&lt;18)','SURFACE',now());
</v>
      </c>
    </row>
    <row r="10" spans="1:8" ht="14.25" customHeight="1" x14ac:dyDescent="0.3">
      <c r="A10" s="12">
        <f>VLOOKUP($C10,[1]MATIERES!$A$2:$K$379,11,0)</f>
        <v>156</v>
      </c>
      <c r="B10" t="s">
        <v>328</v>
      </c>
      <c r="C10" s="23" t="s">
        <v>502</v>
      </c>
      <c r="D10" s="27" t="str">
        <f>IF($C10="","",VLOOKUP($C10,[2]MATIERES!$A$2:$F$448,5,0))</f>
        <v>pc</v>
      </c>
      <c r="E10" s="28">
        <f>IF(AND([2]Simulation!J12="NAVES",[2]Simulation!G14&gt;17),1,0)</f>
        <v>0</v>
      </c>
      <c r="F10" t="s">
        <v>1158</v>
      </c>
      <c r="G10" t="s">
        <v>911</v>
      </c>
      <c r="H10" t="str">
        <f t="shared" si="0"/>
        <v xml:space="preserve">INSERT INTO SC_SystemeProduits(RefDimension,NomSysteme,typePresta,ligne,formule,cte1,DateModif) values (null,'EXUTOIRE_FCE','MATIERE',156,'CHASSE_GRAV_NAVES*(SURFACE&gt;17)','SURFACE',now());
</v>
      </c>
    </row>
    <row r="11" spans="1:8" ht="14.25" customHeight="1" x14ac:dyDescent="0.3">
      <c r="A11" s="12">
        <f>VLOOKUP($C11,[1]MATIERES!$A$2:$K$379,11,0)</f>
        <v>153</v>
      </c>
      <c r="B11" t="s">
        <v>328</v>
      </c>
      <c r="C11" s="23" t="s">
        <v>499</v>
      </c>
      <c r="D11" s="27" t="str">
        <f>IF($C11="","",VLOOKUP($C11,[2]MATIERES!$A$2:$F$448,5,0))</f>
        <v>pc</v>
      </c>
      <c r="E11" s="28">
        <f>IF([2]Simulation!J12="INEAUTECH",1,0)</f>
        <v>0</v>
      </c>
      <c r="F11" t="s">
        <v>1148</v>
      </c>
      <c r="H11" t="str">
        <f t="shared" si="0"/>
        <v xml:space="preserve">INSERT INTO SC_SystemeProduits(RefDimension,NomSysteme,typePresta,ligne,formule,cte1,DateModif) values (null,'EXUTOIRE_FCE','MATIERE',153,'CHASSE_GRAV_INAUTECH',null,now());
</v>
      </c>
    </row>
    <row r="12" spans="1:8" ht="14.25" customHeight="1" x14ac:dyDescent="0.3">
      <c r="A12" s="12">
        <f>VLOOKUP($C12,[1]MATIERES!$A$2:$K$379,11,0)</f>
        <v>152</v>
      </c>
      <c r="B12" t="s">
        <v>328</v>
      </c>
      <c r="C12" s="23" t="s">
        <v>497</v>
      </c>
      <c r="D12" s="27" t="str">
        <f>IF($C12="","",VLOOKUP($C12,[2]MATIERES!$A$2:$F$448,5,0))</f>
        <v>pc</v>
      </c>
      <c r="E12" s="28">
        <f>IF([2]Simulation!J12="AQUATIRIS",1,0)</f>
        <v>0</v>
      </c>
      <c r="F12" t="s">
        <v>1147</v>
      </c>
      <c r="H12" t="str">
        <f t="shared" si="0"/>
        <v xml:space="preserve">INSERT INTO SC_SystemeProduits(RefDimension,NomSysteme,typePresta,ligne,formule,cte1,DateModif) values (null,'EXUTOIRE_FCE','MATIERE',152,'CHASSE_GRAV_AQUATIRIS',null,now());
</v>
      </c>
    </row>
    <row r="13" spans="1:8" ht="14.25" customHeight="1" x14ac:dyDescent="0.3">
      <c r="A13" s="12">
        <f>VLOOKUP($C13,[1]MATIERES!$A$2:$K$379,11,0)</f>
        <v>86</v>
      </c>
      <c r="B13" t="s">
        <v>328</v>
      </c>
      <c r="C13" s="23" t="s">
        <v>462</v>
      </c>
      <c r="D13" s="27" t="str">
        <f>IF($C13="","",VLOOKUP($C13,[2]MATIERES!$A$2:$F$448,5,0))</f>
        <v>pc</v>
      </c>
      <c r="E13" s="28">
        <f>IF([2]Simulation!J14="S2",1,0)</f>
        <v>0</v>
      </c>
      <c r="F13" t="s">
        <v>1149</v>
      </c>
      <c r="H13" t="str">
        <f t="shared" si="0"/>
        <v xml:space="preserve">INSERT INTO SC_SystemeProduits(RefDimension,NomSysteme,typePresta,ligne,formule,cte1,DateModif) values (null,'EXUTOIRE_FCE','MATIERE',86,'EXUT_FCE_GRILLE',null,now());
</v>
      </c>
    </row>
    <row r="14" spans="1:8" ht="14.25" customHeight="1" x14ac:dyDescent="0.3">
      <c r="A14" s="12">
        <f>VLOOKUP($C14,[1]MATIERES!$A$2:$K$379,11,0)</f>
        <v>87</v>
      </c>
      <c r="B14" t="s">
        <v>328</v>
      </c>
      <c r="C14" s="23" t="s">
        <v>464</v>
      </c>
      <c r="D14" s="27" t="str">
        <f>IF($C14="","",VLOOKUP($C14,[2]MATIERES!$A$2:$F$448,5,0))</f>
        <v>pc</v>
      </c>
      <c r="E14" s="28">
        <f>IF([2]Simulation!J14="S1",1,0)</f>
        <v>0</v>
      </c>
      <c r="F14" t="s">
        <v>1150</v>
      </c>
      <c r="H14" t="str">
        <f t="shared" si="0"/>
        <v xml:space="preserve">INSERT INTO SC_SystemeProduits(RefDimension,NomSysteme,typePresta,ligne,formule,cte1,DateModif) values (null,'EXUTOIRE_FCE','MATIERE',87,'EXUT_FCE_CLAPET',null,now());
</v>
      </c>
    </row>
    <row r="15" spans="1:8" x14ac:dyDescent="0.3">
      <c r="C15" s="36"/>
      <c r="D15" s="37"/>
      <c r="E15" s="36"/>
      <c r="H15" t="str">
        <f t="shared" si="0"/>
        <v/>
      </c>
    </row>
    <row r="16" spans="1:8" ht="16.5" customHeight="1" x14ac:dyDescent="0.3">
      <c r="A16" s="12">
        <f>VLOOKUP($C16,[1]CHANTIER!$A$2:$K$291,11,0)</f>
        <v>15</v>
      </c>
      <c r="B16" t="s">
        <v>332</v>
      </c>
      <c r="C16" s="38" t="s">
        <v>111</v>
      </c>
      <c r="D16" s="27" t="str">
        <f>IF(C16="","",VLOOKUP($C16,[2]CHANTIER!$A$2:$C$83,3,0))</f>
        <v>pc</v>
      </c>
      <c r="E16" s="28">
        <f>E14</f>
        <v>0</v>
      </c>
      <c r="F16" t="s">
        <v>1150</v>
      </c>
      <c r="H16" t="str">
        <f t="shared" si="0"/>
        <v xml:space="preserve">INSERT INTO SC_SystemeProduits(RefDimension,NomSysteme,typePresta,ligne,formule,cte1,DateModif) values (null,'EXUTOIRE_FCE','MOC',15,'EXUT_FCE_CLAPET',null,now());
</v>
      </c>
    </row>
    <row r="17" spans="1:8" ht="16.5" customHeight="1" x14ac:dyDescent="0.3">
      <c r="A17" s="12">
        <f>VLOOKUP($C17,[1]CHANTIER!$A$2:$K$291,11,0)</f>
        <v>6</v>
      </c>
      <c r="B17" t="s">
        <v>332</v>
      </c>
      <c r="C17" s="38" t="s">
        <v>91</v>
      </c>
      <c r="D17" s="27" t="str">
        <f>IF(C17="","",VLOOKUP($C17,[2]CHANTIER!$A$2:$C$83,3,0))</f>
        <v>pc</v>
      </c>
      <c r="E17" s="28">
        <f>IF(E5=1,1,0)+E6+E7+E8+E9+E10</f>
        <v>0</v>
      </c>
      <c r="F17" t="s">
        <v>1153</v>
      </c>
      <c r="H17" t="str">
        <f t="shared" si="0"/>
        <v xml:space="preserve">INSERT INTO SC_SystemeProduits(RefDimension,NomSysteme,typePresta,ligne,formule,cte1,DateModif) values (null,'EXUTOIRE_FCE','MOC',6,'PR1_OK+PR2_OK+CHASSE_GRAV_BROYEUR+CHASSE_GRAV_NAVES',null,now());
</v>
      </c>
    </row>
    <row r="18" spans="1:8" ht="16.5" customHeight="1" x14ac:dyDescent="0.3">
      <c r="A18" s="12">
        <f>VLOOKUP($C18,[1]CHANTIER!$A$2:$K$291,11,0)</f>
        <v>2</v>
      </c>
      <c r="B18" t="s">
        <v>332</v>
      </c>
      <c r="C18" s="38" t="s">
        <v>82</v>
      </c>
      <c r="D18" s="27" t="str">
        <f>IF(C18="","",VLOOKUP($C18,[2]CHANTIER!$A$2:$C$83,3,0))</f>
        <v>pc</v>
      </c>
      <c r="E18" s="28">
        <f>E5+E6+E7+SUM(E9:E12)</f>
        <v>0</v>
      </c>
      <c r="F18" t="s">
        <v>1154</v>
      </c>
      <c r="H18" t="str">
        <f t="shared" si="0"/>
        <v xml:space="preserve">INSERT INTO SC_SystemeProduits(RefDimension,NomSysteme,typePresta,ligne,formule,cte1,DateModif) values (null,'EXUTOIRE_FCE','MOC',2,'PR1_OK+PR2_OK+CHASSE_GRAV_BROYEUR+CHASSE_GRAV_NAVES+CHASSE_GRAV_INAUTECH+CHASSE_GRAV_AQUATIRIS',null,now());
</v>
      </c>
    </row>
    <row r="19" spans="1:8" ht="16.5" customHeight="1" x14ac:dyDescent="0.3">
      <c r="C19" s="39"/>
      <c r="D19" s="40"/>
      <c r="E19" s="41"/>
      <c r="H19" t="str">
        <f t="shared" si="0"/>
        <v/>
      </c>
    </row>
    <row r="20" spans="1:8" ht="16.5" customHeight="1" x14ac:dyDescent="0.3">
      <c r="A20" s="12">
        <f>VLOOKUP($C20,[1]MINIPELLE!$A$2:$K$291,11,0)</f>
        <v>15</v>
      </c>
      <c r="B20" t="s">
        <v>333</v>
      </c>
      <c r="C20" s="38" t="s">
        <v>254</v>
      </c>
      <c r="D20" s="27" t="s">
        <v>47</v>
      </c>
      <c r="E20" s="28">
        <f>IF(AND([2]Simulation!$G$83=900,'[2]collecte-exutoire'!$O$62=0),0,1)</f>
        <v>1</v>
      </c>
      <c r="F20" s="50">
        <v>1</v>
      </c>
      <c r="G20" s="50"/>
      <c r="H20" t="str">
        <f t="shared" si="0"/>
        <v xml:space="preserve">INSERT INTO SC_SystemeProduits(RefDimension,NomSysteme,typePresta,ligne,formule,cte1,DateModif) values (null,'EXUTOIRE_FCE','MP',15,'1',null,now());
</v>
      </c>
    </row>
    <row r="21" spans="1:8" ht="16.5" customHeight="1" x14ac:dyDescent="0.3">
      <c r="A21" s="12">
        <f>VLOOKUP($C21,[1]MINIPELLE!$A$2:$K$291,11,0)</f>
        <v>14</v>
      </c>
      <c r="B21" t="s">
        <v>333</v>
      </c>
      <c r="C21" s="38" t="s">
        <v>253</v>
      </c>
      <c r="D21" s="27" t="s">
        <v>47</v>
      </c>
      <c r="E21" s="28">
        <f>SUM(E8:E12)</f>
        <v>0</v>
      </c>
      <c r="F21" s="50">
        <v>1</v>
      </c>
      <c r="G21" s="50"/>
      <c r="H21" t="str">
        <f t="shared" si="0"/>
        <v xml:space="preserve">INSERT INTO SC_SystemeProduits(RefDimension,NomSysteme,typePresta,ligne,formule,cte1,DateModif) values (null,'EXUTOIRE_FCE','MP',14,'1',null,now());
</v>
      </c>
    </row>
    <row r="22" spans="1:8" ht="16.5" customHeight="1" x14ac:dyDescent="0.3">
      <c r="A22" s="12">
        <f>VLOOKUP($C22,[1]MINIPELLE!$A$2:$K$291,11,0)</f>
        <v>16</v>
      </c>
      <c r="B22" t="s">
        <v>333</v>
      </c>
      <c r="C22" s="38" t="s">
        <v>255</v>
      </c>
      <c r="D22" s="27" t="s">
        <v>47</v>
      </c>
      <c r="E22" s="28">
        <f>E6+IF(AND([2]Simulation!$G$83=1200,'[2]collecte-exutoire'!$O$62=1),1,IF(AND(E20=0,E21=0,E18=1),1.5,0))</f>
        <v>0</v>
      </c>
      <c r="F22" s="50">
        <v>1</v>
      </c>
      <c r="G22" s="50"/>
      <c r="H22" t="str">
        <f t="shared" si="0"/>
        <v xml:space="preserve">INSERT INTO SC_SystemeProduits(RefDimension,NomSysteme,typePresta,ligne,formule,cte1,DateModif) values (null,'EXUTOIRE_FCE','MP',16,'1',null,now());
</v>
      </c>
    </row>
    <row r="23" spans="1:8" x14ac:dyDescent="0.3">
      <c r="H23" t="str">
        <f t="shared" si="0"/>
        <v/>
      </c>
    </row>
    <row r="24" spans="1:8" x14ac:dyDescent="0.3">
      <c r="F24" s="21" t="s">
        <v>1155</v>
      </c>
      <c r="G24" s="21"/>
    </row>
    <row r="25" spans="1:8" x14ac:dyDescent="0.3">
      <c r="A25" s="12">
        <f>VLOOKUP($C25,[1]MATIERES!$A$2:$K$379,11,0)</f>
        <v>336</v>
      </c>
      <c r="B25" t="s">
        <v>328</v>
      </c>
      <c r="C25" s="51" t="s">
        <v>739</v>
      </c>
      <c r="F25" s="51" t="s">
        <v>1159</v>
      </c>
      <c r="H25" t="str">
        <f t="shared" si="0"/>
        <v xml:space="preserve">INSERT INTO SC_SystemeProduits(RefDimension,NomSysteme,typePresta,ligne,formule,cte1,DateModif) values (null,'EXUTOIRE_FCE','MATIERE',336,'#NSPR-1800#',null,now());
</v>
      </c>
    </row>
    <row r="26" spans="1:8" x14ac:dyDescent="0.3">
      <c r="A26" s="12">
        <f>VLOOKUP($C26,[1]MATIERES!$A$2:$K$379,11,0)</f>
        <v>337</v>
      </c>
      <c r="B26" t="s">
        <v>328</v>
      </c>
      <c r="C26" s="51" t="s">
        <v>741</v>
      </c>
      <c r="F26" s="51" t="s">
        <v>1160</v>
      </c>
      <c r="H26" t="str">
        <f t="shared" si="0"/>
        <v xml:space="preserve">INSERT INTO SC_SystemeProduits(RefDimension,NomSysteme,typePresta,ligne,formule,cte1,DateModif) values (null,'EXUTOIRE_FCE','MATIERE',337,'#ECSPR-900#',null,now());
</v>
      </c>
    </row>
    <row r="27" spans="1:8" x14ac:dyDescent="0.3">
      <c r="A27" s="12">
        <f>VLOOKUP($C27,[1]MATIERES!$A$2:$K$379,11,0)</f>
        <v>338</v>
      </c>
      <c r="B27" t="s">
        <v>328</v>
      </c>
      <c r="C27" s="51" t="s">
        <v>742</v>
      </c>
      <c r="F27" s="51" t="s">
        <v>1161</v>
      </c>
      <c r="H27" t="str">
        <f t="shared" si="0"/>
        <v xml:space="preserve">INSERT INTO SC_SystemeProduits(RefDimension,NomSysteme,typePresta,ligne,formule,cte1,DateModif) values (null,'EXUTOIRE_FCE','MATIERE',338,'#ECSPR-1200#',null,now());
</v>
      </c>
    </row>
    <row r="28" spans="1:8" x14ac:dyDescent="0.3">
      <c r="A28" s="12">
        <f>VLOOKUP($C28,[1]MATIERES!$A$2:$K$379,11,0)</f>
        <v>339</v>
      </c>
      <c r="B28" t="s">
        <v>328</v>
      </c>
      <c r="C28" s="51" t="s">
        <v>743</v>
      </c>
      <c r="F28" s="51" t="s">
        <v>1162</v>
      </c>
      <c r="H28" t="str">
        <f t="shared" si="0"/>
        <v xml:space="preserve">INSERT INTO SC_SystemeProduits(RefDimension,NomSysteme,typePresta,ligne,formule,cte1,DateModif) values (null,'EXUTOIRE_FCE','MATIERE',339,'#ECSPR-1500#',null,now());
</v>
      </c>
    </row>
    <row r="29" spans="1:8" x14ac:dyDescent="0.3">
      <c r="A29" s="12">
        <f>VLOOKUP($C29,[1]MATIERES!$A$2:$K$379,11,0)</f>
        <v>340</v>
      </c>
      <c r="B29" t="s">
        <v>328</v>
      </c>
      <c r="C29" s="51" t="s">
        <v>744</v>
      </c>
      <c r="F29" s="51" t="s">
        <v>1163</v>
      </c>
      <c r="H29" t="str">
        <f t="shared" si="0"/>
        <v xml:space="preserve">INSERT INTO SC_SystemeProduits(RefDimension,NomSysteme,typePresta,ligne,formule,cte1,DateModif) values (null,'EXUTOIRE_FCE','MATIERE',340,'#ECSPR-1800#',null,now());
</v>
      </c>
    </row>
    <row r="30" spans="1:8" x14ac:dyDescent="0.3">
      <c r="A30" s="12">
        <f>VLOOKUP($C30,[1]MATIERES!$A$2:$K$379,11,0)</f>
        <v>341</v>
      </c>
      <c r="B30" t="s">
        <v>328</v>
      </c>
      <c r="C30" s="51" t="s">
        <v>745</v>
      </c>
      <c r="F30" s="51" t="s">
        <v>1164</v>
      </c>
      <c r="H30" t="str">
        <f t="shared" si="0"/>
        <v xml:space="preserve">INSERT INTO SC_SystemeProduits(RefDimension,NomSysteme,typePresta,ligne,formule,cte1,DateModif) values (null,'EXUTOIRE_FCE','MATIERE',341,'#ECSPR-2100#',null,now());
</v>
      </c>
    </row>
    <row r="31" spans="1:8" x14ac:dyDescent="0.3">
      <c r="A31" s="12">
        <f>VLOOKUP($C31,[1]MATIERES!$A$2:$K$379,11,0)</f>
        <v>342</v>
      </c>
      <c r="B31" t="s">
        <v>328</v>
      </c>
      <c r="C31" s="51" t="s">
        <v>746</v>
      </c>
      <c r="F31" s="51" t="s">
        <v>1165</v>
      </c>
      <c r="H31" t="str">
        <f t="shared" si="0"/>
        <v xml:space="preserve">INSERT INTO SC_SystemeProduits(RefDimension,NomSysteme,typePresta,ligne,formule,cte1,DateModif) values (null,'EXUTOIRE_FCE','MATIERE',342,'#SPR-900-50#',null,now());
</v>
      </c>
    </row>
    <row r="32" spans="1:8" x14ac:dyDescent="0.3">
      <c r="A32" s="12">
        <f>VLOOKUP($C32,[1]MATIERES!$A$2:$K$379,11,0)</f>
        <v>343</v>
      </c>
      <c r="B32" t="s">
        <v>328</v>
      </c>
      <c r="C32" s="51" t="s">
        <v>747</v>
      </c>
      <c r="F32" s="51" t="s">
        <v>1166</v>
      </c>
      <c r="H32" t="str">
        <f t="shared" si="0"/>
        <v xml:space="preserve">INSERT INTO SC_SystemeProduits(RefDimension,NomSysteme,typePresta,ligne,formule,cte1,DateModif) values (null,'EXUTOIRE_FCE','MATIERE',343,'#SPR-1500-50#',null,now());
</v>
      </c>
    </row>
    <row r="33" spans="1:8" x14ac:dyDescent="0.3">
      <c r="A33" s="12">
        <f>VLOOKUP($C33,[1]MATIERES!$A$2:$K$379,11,0)</f>
        <v>344</v>
      </c>
      <c r="B33" t="s">
        <v>328</v>
      </c>
      <c r="C33" s="52" t="s">
        <v>748</v>
      </c>
      <c r="F33" s="52" t="s">
        <v>1167</v>
      </c>
      <c r="H33" t="str">
        <f t="shared" si="0"/>
        <v xml:space="preserve">INSERT INTO SC_SystemeProduits(RefDimension,NomSysteme,typePresta,ligne,formule,cte1,DateModif) values (null,'EXUTOIRE_FCE','MATIERE',344,'#SPR-1200-50#',null,now());
</v>
      </c>
    </row>
    <row r="34" spans="1:8" x14ac:dyDescent="0.3">
      <c r="A34" s="12">
        <f>VLOOKUP($C34,[1]MATIERES!$A$2:$K$379,11,0)</f>
        <v>345</v>
      </c>
      <c r="B34" t="s">
        <v>328</v>
      </c>
      <c r="C34" s="51" t="s">
        <v>749</v>
      </c>
      <c r="F34" s="51" t="s">
        <v>1168</v>
      </c>
      <c r="H34" t="str">
        <f t="shared" si="0"/>
        <v xml:space="preserve">INSERT INTO SC_SystemeProduits(RefDimension,NomSysteme,typePresta,ligne,formule,cte1,DateModif) values (null,'EXUTOIRE_FCE','MATIERE',345,'#NSPR-900#',null,now());
</v>
      </c>
    </row>
    <row r="35" spans="1:8" x14ac:dyDescent="0.3">
      <c r="A35" s="12">
        <f>VLOOKUP($C35,[1]MATIERES!$A$2:$K$379,11,0)</f>
        <v>346</v>
      </c>
      <c r="B35" t="s">
        <v>328</v>
      </c>
      <c r="C35" s="51" t="s">
        <v>750</v>
      </c>
      <c r="F35" s="51" t="s">
        <v>1169</v>
      </c>
      <c r="H35" t="str">
        <f t="shared" si="0"/>
        <v xml:space="preserve">INSERT INTO SC_SystemeProduits(RefDimension,NomSysteme,typePresta,ligne,formule,cte1,DateModif) values (null,'EXUTOIRE_FCE','MATIERE',346,'#SPR-1800-50#',null,now());
</v>
      </c>
    </row>
    <row r="36" spans="1:8" x14ac:dyDescent="0.3">
      <c r="A36" s="12">
        <f>VLOOKUP($C36,[1]MATIERES!$A$2:$K$379,11,0)</f>
        <v>347</v>
      </c>
      <c r="B36" t="s">
        <v>328</v>
      </c>
      <c r="C36" s="51" t="s">
        <v>751</v>
      </c>
      <c r="F36" s="51" t="s">
        <v>1170</v>
      </c>
      <c r="H36" t="str">
        <f t="shared" si="0"/>
        <v xml:space="preserve">INSERT INTO SC_SystemeProduits(RefDimension,NomSysteme,typePresta,ligne,formule,cte1,DateModif) values (null,'EXUTOIRE_FCE','MATIERE',347,'#SPR-900-63#',null,now());
</v>
      </c>
    </row>
    <row r="37" spans="1:8" x14ac:dyDescent="0.3">
      <c r="A37" s="12">
        <f>VLOOKUP($C37,[1]MATIERES!$A$2:$K$379,11,0)</f>
        <v>348</v>
      </c>
      <c r="B37" t="s">
        <v>328</v>
      </c>
      <c r="C37" s="51" t="s">
        <v>752</v>
      </c>
      <c r="F37" s="51" t="s">
        <v>1171</v>
      </c>
      <c r="H37" t="str">
        <f t="shared" si="0"/>
        <v xml:space="preserve">INSERT INTO SC_SystemeProduits(RefDimension,NomSysteme,typePresta,ligne,formule,cte1,DateModif) values (null,'EXUTOIRE_FCE','MATIERE',348,'#SPR-2100-50#',null,now());
</v>
      </c>
    </row>
    <row r="38" spans="1:8" x14ac:dyDescent="0.3">
      <c r="A38" s="12">
        <f>VLOOKUP($C38,[1]MATIERES!$A$2:$K$379,11,0)</f>
        <v>349</v>
      </c>
      <c r="B38" t="s">
        <v>328</v>
      </c>
      <c r="C38" s="51" t="s">
        <v>753</v>
      </c>
      <c r="F38" s="51" t="s">
        <v>1172</v>
      </c>
      <c r="H38" t="str">
        <f t="shared" si="0"/>
        <v xml:space="preserve">INSERT INTO SC_SystemeProduits(RefDimension,NomSysteme,typePresta,ligne,formule,cte1,DateModif) values (null,'EXUTOIRE_FCE','MATIERE',349,'#SPR-1200-63#',null,now());
</v>
      </c>
    </row>
    <row r="39" spans="1:8" x14ac:dyDescent="0.3">
      <c r="A39" s="12">
        <f>VLOOKUP($C39,[1]MATIERES!$A$2:$K$379,11,0)</f>
        <v>350</v>
      </c>
      <c r="B39" t="s">
        <v>328</v>
      </c>
      <c r="C39" s="51" t="s">
        <v>754</v>
      </c>
      <c r="F39" s="51" t="s">
        <v>1173</v>
      </c>
      <c r="H39" t="str">
        <f t="shared" si="0"/>
        <v xml:space="preserve">INSERT INTO SC_SystemeProduits(RefDimension,NomSysteme,typePresta,ligne,formule,cte1,DateModif) values (null,'EXUTOIRE_FCE','MATIERE',350,'#NSPR-1200#',null,now());
</v>
      </c>
    </row>
    <row r="40" spans="1:8" x14ac:dyDescent="0.3">
      <c r="A40" s="12">
        <f>VLOOKUP($C40,[1]MATIERES!$A$2:$K$379,11,0)</f>
        <v>351</v>
      </c>
      <c r="B40" t="s">
        <v>328</v>
      </c>
      <c r="C40" s="51" t="s">
        <v>755</v>
      </c>
      <c r="F40" s="51" t="s">
        <v>1174</v>
      </c>
      <c r="H40" t="str">
        <f t="shared" si="0"/>
        <v xml:space="preserve">INSERT INTO SC_SystemeProduits(RefDimension,NomSysteme,typePresta,ligne,formule,cte1,DateModif) values (null,'EXUTOIRE_FCE','MATIERE',351,'#NSPR-1500#',null,now());
</v>
      </c>
    </row>
    <row r="41" spans="1:8" x14ac:dyDescent="0.3">
      <c r="A41" s="12">
        <f>VLOOKUP($C41,[1]MATIERES!$A$2:$K$379,11,0)</f>
        <v>352</v>
      </c>
      <c r="B41" t="s">
        <v>328</v>
      </c>
      <c r="C41" s="51" t="s">
        <v>756</v>
      </c>
      <c r="F41" s="51" t="s">
        <v>1175</v>
      </c>
      <c r="H41" t="str">
        <f t="shared" si="0"/>
        <v xml:space="preserve">INSERT INTO SC_SystemeProduits(RefDimension,NomSysteme,typePresta,ligne,formule,cte1,DateModif) values (null,'EXUTOIRE_FCE','MATIERE',352,'#SPR-1500-63#',null,now());
</v>
      </c>
    </row>
    <row r="42" spans="1:8" x14ac:dyDescent="0.3">
      <c r="A42" s="12">
        <f>VLOOKUP($C42,[1]MATIERES!$A$2:$K$379,11,0)</f>
        <v>353</v>
      </c>
      <c r="B42" t="s">
        <v>328</v>
      </c>
      <c r="C42" s="51" t="s">
        <v>757</v>
      </c>
      <c r="F42" s="51" t="s">
        <v>1176</v>
      </c>
      <c r="H42" t="str">
        <f t="shared" si="0"/>
        <v xml:space="preserve">INSERT INTO SC_SystemeProduits(RefDimension,NomSysteme,typePresta,ligne,formule,cte1,DateModif) values (null,'EXUTOIRE_FCE','MATIERE',353,'#SPR-1800-63#',null,now());
</v>
      </c>
    </row>
    <row r="43" spans="1:8" x14ac:dyDescent="0.3">
      <c r="A43" s="12">
        <f>VLOOKUP($C43,[1]MATIERES!$A$2:$K$379,11,0)</f>
        <v>354</v>
      </c>
      <c r="B43" t="s">
        <v>328</v>
      </c>
      <c r="C43" s="51" t="s">
        <v>758</v>
      </c>
      <c r="F43" s="51" t="s">
        <v>1177</v>
      </c>
      <c r="H43" t="str">
        <f t="shared" si="0"/>
        <v xml:space="preserve">INSERT INTO SC_SystemeProduits(RefDimension,NomSysteme,typePresta,ligne,formule,cte1,DateModif) values (null,'EXUTOIRE_FCE','MATIERE',354,'#NSPR-1200-PA#',null,now());
</v>
      </c>
    </row>
    <row r="44" spans="1:8" x14ac:dyDescent="0.3">
      <c r="A44" s="12">
        <f>VLOOKUP($C44,[1]MATIERES!$A$2:$K$379,11,0)</f>
        <v>355</v>
      </c>
      <c r="B44" t="s">
        <v>328</v>
      </c>
      <c r="C44" s="51" t="s">
        <v>759</v>
      </c>
      <c r="F44" s="51" t="s">
        <v>1178</v>
      </c>
      <c r="H44" t="str">
        <f t="shared" si="0"/>
        <v xml:space="preserve">INSERT INTO SC_SystemeProduits(RefDimension,NomSysteme,typePresta,ligne,formule,cte1,DateModif) values (null,'EXUTOIRE_FCE','MATIERE',355,'#SPR-2100-63#',null,now());
</v>
      </c>
    </row>
    <row r="45" spans="1:8" x14ac:dyDescent="0.3">
      <c r="A45" s="12">
        <f>VLOOKUP($C45,[1]MATIERES!$A$2:$K$379,11,0)</f>
        <v>356</v>
      </c>
      <c r="B45" t="s">
        <v>328</v>
      </c>
      <c r="C45" s="51" t="s">
        <v>760</v>
      </c>
      <c r="F45" s="51" t="s">
        <v>1179</v>
      </c>
      <c r="H45" t="str">
        <f t="shared" si="0"/>
        <v xml:space="preserve">INSERT INTO SC_SystemeProduits(RefDimension,NomSysteme,typePresta,ligne,formule,cte1,DateModif) values (null,'EXUTOIRE_FCE','MATIERE',356,'#NSPR-2100#',null,now());
</v>
      </c>
    </row>
    <row r="46" spans="1:8" x14ac:dyDescent="0.3">
      <c r="A46" s="12">
        <f>VLOOKUP($C46,[1]MATIERES!$A$2:$K$379,11,0)</f>
        <v>357</v>
      </c>
      <c r="B46" t="s">
        <v>328</v>
      </c>
      <c r="C46" s="51" t="s">
        <v>761</v>
      </c>
      <c r="F46" s="51" t="s">
        <v>1180</v>
      </c>
      <c r="H46" t="str">
        <f t="shared" si="0"/>
        <v xml:space="preserve">INSERT INTO SC_SystemeProduits(RefDimension,NomSysteme,typePresta,ligne,formule,cte1,DateModif) values (null,'EXUTOIRE_FCE','MATIERE',357,'#NSPR-1500-PA#',null,now());
</v>
      </c>
    </row>
    <row r="47" spans="1:8" x14ac:dyDescent="0.3">
      <c r="A47" s="12">
        <f>VLOOKUP($C47,[1]MATIERES!$A$2:$K$379,11,0)</f>
        <v>358</v>
      </c>
      <c r="B47" t="s">
        <v>328</v>
      </c>
      <c r="C47" s="51" t="s">
        <v>762</v>
      </c>
      <c r="F47" s="51" t="s">
        <v>1181</v>
      </c>
      <c r="H47" t="str">
        <f t="shared" si="0"/>
        <v xml:space="preserve">INSERT INTO SC_SystemeProduits(RefDimension,NomSysteme,typePresta,ligne,formule,cte1,DateModif) values (null,'EXUTOIRE_FCE','MATIERE',358,'#NSPR-1800-PA#',null,now());
</v>
      </c>
    </row>
    <row r="48" spans="1:8" x14ac:dyDescent="0.3">
      <c r="A48" s="12">
        <f>VLOOKUP($C48,[1]MATIERES!$A$2:$K$379,11,0)</f>
        <v>359</v>
      </c>
      <c r="B48" t="s">
        <v>328</v>
      </c>
      <c r="C48" s="51" t="s">
        <v>763</v>
      </c>
      <c r="F48" s="51" t="s">
        <v>1182</v>
      </c>
      <c r="H48" t="str">
        <f t="shared" si="0"/>
        <v xml:space="preserve">INSERT INTO SC_SystemeProduits(RefDimension,NomSysteme,typePresta,ligne,formule,cte1,DateModif) values (null,'EXUTOIRE_FCE','MATIERE',359,'#NSPR-2100-PA#',null,now());
</v>
      </c>
    </row>
  </sheetData>
  <dataValidations count="9">
    <dataValidation allowBlank="1" showErrorMessage="1" promptTitle="MATIERES" prompt="choisir le produit" sqref="C5" xr:uid="{00000000-0002-0000-2200-000000000000}"/>
    <dataValidation type="list" allowBlank="1" showInputMessage="1" showErrorMessage="1" promptTitle="MATIERES" prompt="choisir le produit" sqref="C4 C6:C14" xr:uid="{00000000-0002-0000-2200-000001000000}">
      <formula1>INDIRECT(B4)</formula1>
    </dataValidation>
    <dataValidation type="list" allowBlank="1" showInputMessage="1" promptTitle="MINIPELLE" prompt="choisir la prestation" sqref="C20:C22" xr:uid="{00000000-0002-0000-2200-000002000000}">
      <formula1>INDIRECT(B20)</formula1>
    </dataValidation>
    <dataValidation type="list" allowBlank="1" showInputMessage="1" promptTitle="Main d'oeuvre CHANTIER" prompt="choisir la prestation" sqref="C16:C18" xr:uid="{00000000-0002-0000-2200-000003000000}">
      <formula1>INDIRECT(B16)</formula1>
    </dataValidation>
    <dataValidation type="custom" allowBlank="1" sqref="C28:C31 F28:F31" xr:uid="{00000000-0002-0000-2200-000004000000}">
      <formula1>SUM(A27:WAK122)</formula1>
    </dataValidation>
    <dataValidation type="custom" allowBlank="1" sqref="C25:C27 F25:F27" xr:uid="{00000000-0002-0000-2200-000005000000}">
      <formula1>SUM(A24:WAK122)</formula1>
    </dataValidation>
    <dataValidation type="custom" allowBlank="1" sqref="C32:C33 F32:F33" xr:uid="{00000000-0002-0000-2200-000006000000}">
      <formula1>SUM(A31:WAK122)</formula1>
    </dataValidation>
    <dataValidation type="custom" allowBlank="1" sqref="C35:C48 F35:F48" xr:uid="{00000000-0002-0000-2200-000007000000}">
      <formula1>SUM(A34:WAK122)</formula1>
    </dataValidation>
    <dataValidation type="custom" allowBlank="1" sqref="C34 F34" xr:uid="{00000000-0002-0000-2200-000008000000}">
      <formula1>SUM(A33:WAK122)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W40"/>
  <sheetViews>
    <sheetView tabSelected="1" topLeftCell="D1" workbookViewId="0">
      <selection activeCell="L22" sqref="L22"/>
    </sheetView>
  </sheetViews>
  <sheetFormatPr baseColWidth="10" defaultRowHeight="14.4" x14ac:dyDescent="0.3"/>
  <cols>
    <col min="3" max="3" width="32" customWidth="1"/>
    <col min="6" max="6" width="20.5546875" customWidth="1"/>
    <col min="8" max="8" width="21.109375" customWidth="1"/>
    <col min="10" max="10" width="28.109375" customWidth="1"/>
    <col min="12" max="12" width="24" customWidth="1"/>
    <col min="14" max="14" width="26" customWidth="1"/>
    <col min="16" max="16" width="3" customWidth="1"/>
    <col min="18" max="18" width="3" customWidth="1"/>
    <col min="20" max="20" width="3" customWidth="1"/>
    <col min="22" max="22" width="2.6640625" customWidth="1"/>
  </cols>
  <sheetData>
    <row r="1" spans="1:23" x14ac:dyDescent="0.3">
      <c r="E1" t="s">
        <v>1050</v>
      </c>
      <c r="G1" t="s">
        <v>1051</v>
      </c>
      <c r="I1" t="s">
        <v>1052</v>
      </c>
      <c r="K1" t="s">
        <v>1053</v>
      </c>
      <c r="M1" t="s">
        <v>1062</v>
      </c>
      <c r="O1" t="str">
        <f>CONCATENATE("INSERT INTO SC_SystemeProduits(RefDimension,NomSysteme,typePresta,ligne,Quantite,formule,DateModif) values (null,'#ID#','#TYPE#',#LIGNE#,#Q#,#FORMULE#,now());",CHAR(10))</f>
        <v xml:space="preserve">INSERT INTO SC_SystemeProduits(RefDimension,NomSysteme,typePresta,ligne,Quantite,formule,DateModif) values (null,'#ID#','#TYPE#',#LIGNE#,#Q#,#FORMULE#,now());
</v>
      </c>
    </row>
    <row r="2" spans="1:23" x14ac:dyDescent="0.3">
      <c r="E2" s="68" t="s">
        <v>1046</v>
      </c>
      <c r="F2" s="68"/>
      <c r="G2" s="68" t="s">
        <v>1047</v>
      </c>
      <c r="H2" s="68"/>
      <c r="I2" s="68" t="s">
        <v>1048</v>
      </c>
      <c r="J2" s="68"/>
      <c r="K2" s="68" t="s">
        <v>1049</v>
      </c>
      <c r="L2" s="68"/>
      <c r="M2" s="67" t="s">
        <v>1061</v>
      </c>
      <c r="N2" s="68"/>
    </row>
    <row r="3" spans="1:23" x14ac:dyDescent="0.3">
      <c r="E3" t="s">
        <v>278</v>
      </c>
      <c r="F3" s="14" t="s">
        <v>819</v>
      </c>
      <c r="G3" t="s">
        <v>278</v>
      </c>
      <c r="H3" s="14" t="s">
        <v>819</v>
      </c>
      <c r="I3" t="s">
        <v>278</v>
      </c>
      <c r="J3" s="14" t="s">
        <v>819</v>
      </c>
      <c r="K3" t="s">
        <v>278</v>
      </c>
      <c r="L3" s="14" t="s">
        <v>819</v>
      </c>
      <c r="M3" t="s">
        <v>278</v>
      </c>
      <c r="N3" s="14" t="s">
        <v>819</v>
      </c>
    </row>
    <row r="4" spans="1:23" x14ac:dyDescent="0.3">
      <c r="A4" s="12">
        <f>VLOOKUP($C4,[1]MATIERES!$A$2:$K$379,11,0)</f>
        <v>158</v>
      </c>
      <c r="B4" t="s">
        <v>328</v>
      </c>
      <c r="C4" s="23" t="s">
        <v>505</v>
      </c>
      <c r="D4" s="27" t="str">
        <f>IF($C4="","",VLOOKUP($C4,[2]MATIERES!$A$2:$F$448,5,0))</f>
        <v>m²</v>
      </c>
      <c r="E4" s="28">
        <f>[2]Simulation!$P$67</f>
        <v>0</v>
      </c>
      <c r="F4" s="29" t="s">
        <v>1054</v>
      </c>
      <c r="G4" s="28">
        <f>[2]Simulation!$P$67</f>
        <v>0</v>
      </c>
      <c r="H4" s="29" t="s">
        <v>1054</v>
      </c>
      <c r="I4" s="62"/>
      <c r="J4" s="63"/>
      <c r="K4" s="28"/>
      <c r="L4" s="63" t="s">
        <v>1066</v>
      </c>
      <c r="M4" s="28"/>
      <c r="N4" s="63" t="s">
        <v>1300</v>
      </c>
      <c r="O4" t="str">
        <f>IF(AND(F4="",E4=""),"",SUBSTITUTE(SUBSTITUTE(SUBSTITUTE(SUBSTITUTE(SUBSTITUTE($O$1,"#ID#",E$1),"#TYPE#",$B4),"#LIGNE#",$A4),"#Q#",IF(F4="",SUBSTITUTE(E4,",","."),"null")),"#FORMULE#",IF(F4="","null",CONCATENATE("'",F4,"'"))))</f>
        <v xml:space="preserve">INSERT INTO SC_SystemeProduits(RefDimension,NomSysteme,typePresta,ligne,Quantite,formule,DateModif) values (null,'ZI_PEU_PROFONDE','MATIERE',158,null,'SURFACE_ZI',now());
</v>
      </c>
      <c r="Q4" t="str">
        <f t="shared" ref="Q4:W4" si="0">IF(AND(H4="",G4=""),"",SUBSTITUTE(SUBSTITUTE(SUBSTITUTE(SUBSTITUTE(SUBSTITUTE($O$1,"#ID#",G$1),"#TYPE#",$B4),"#LIGNE#",$A4),"#Q#",IF(H4="",SUBSTITUTE(G4,",","."),"null")),"#FORMULE#",IF(H4="","null",CONCATENATE("'",H4,"'"))))</f>
        <v xml:space="preserve">INSERT INTO SC_SystemeProduits(RefDimension,NomSysteme,typePresta,ligne,Quantite,formule,DateModif) values (null,'ZI_PROFONDE','MATIERE',158,null,'SURFACE_ZI',now());
</v>
      </c>
      <c r="S4" t="str">
        <f t="shared" si="0"/>
        <v/>
      </c>
      <c r="U4" t="str">
        <f t="shared" si="0"/>
        <v xml:space="preserve">INSERT INTO SC_SystemeProduits(RefDimension,NomSysteme,typePresta,ligne,Quantite,formule,DateModif) values (null,'ZRV2','MATIERE',158,null,'SURFACE_ZRV2',now());
</v>
      </c>
      <c r="W4" t="str">
        <f t="shared" si="0"/>
        <v xml:space="preserve">INSERT INTO SC_SystemeProduits(RefDimension,NomSysteme,typePresta,ligne,Quantite,formule,DateModif) values (null,'EPANDRAIN','MATIERE',158,null,'EPANDRAIN/2',now());
</v>
      </c>
    </row>
    <row r="5" spans="1:23" x14ac:dyDescent="0.3">
      <c r="A5" s="12">
        <f>VLOOKUP($C5,[1]MATIERES!$A$2:$K$379,11,0)</f>
        <v>360</v>
      </c>
      <c r="B5" t="s">
        <v>328</v>
      </c>
      <c r="C5" s="23" t="s">
        <v>305</v>
      </c>
      <c r="D5" s="27" t="str">
        <f>IF($C5="","",VLOOKUP($C5,[2]MATIERES!$A$2:$F$448,5,0))</f>
        <v>ml</v>
      </c>
      <c r="E5" s="62">
        <f>[2]Simulation!$P$67*2</f>
        <v>0</v>
      </c>
      <c r="F5" s="63" t="s">
        <v>1054</v>
      </c>
      <c r="G5" s="62">
        <f>[2]Simulation!$P$67*2</f>
        <v>0</v>
      </c>
      <c r="H5" s="63" t="s">
        <v>1054</v>
      </c>
      <c r="I5" s="28"/>
      <c r="J5" s="29"/>
      <c r="K5" s="62"/>
      <c r="L5" s="63"/>
      <c r="M5" s="28">
        <f>EPANDRAINv</f>
        <v>10</v>
      </c>
      <c r="N5" s="29" t="s">
        <v>1062</v>
      </c>
      <c r="O5" t="str">
        <f t="shared" ref="O5:O40" si="1">IF(AND(F5="",E5=""),"",SUBSTITUTE(SUBSTITUTE(SUBSTITUTE(SUBSTITUTE(SUBSTITUTE($O$1,"#ID#",E$1),"#TYPE#",$B5),"#LIGNE#",$A5),"#Q#",IF(F5="",SUBSTITUTE(E5,",","."),"null")),"#FORMULE#",IF(F5="","null",CONCATENATE("'",F5,"'"))))</f>
        <v xml:space="preserve">INSERT INTO SC_SystemeProduits(RefDimension,NomSysteme,typePresta,ligne,Quantite,formule,DateModif) values (null,'ZI_PEU_PROFONDE','MATIERE',360,null,'SURFACE_ZI',now());
</v>
      </c>
      <c r="Q5" t="str">
        <f t="shared" ref="Q5:Q40" si="2">IF(AND(H5="",G5=""),"",SUBSTITUTE(SUBSTITUTE(SUBSTITUTE(SUBSTITUTE(SUBSTITUTE($O$1,"#ID#",G$1),"#TYPE#",$B5),"#LIGNE#",$A5),"#Q#",IF(H5="",SUBSTITUTE(G5,",","."),"null")),"#FORMULE#",IF(H5="","null",CONCATENATE("'",H5,"'"))))</f>
        <v xml:space="preserve">INSERT INTO SC_SystemeProduits(RefDimension,NomSysteme,typePresta,ligne,Quantite,formule,DateModif) values (null,'ZI_PROFONDE','MATIERE',360,null,'SURFACE_ZI',now());
</v>
      </c>
      <c r="S5" t="str">
        <f t="shared" ref="S5:S40" si="3">IF(AND(J5="",I5=""),"",SUBSTITUTE(SUBSTITUTE(SUBSTITUTE(SUBSTITUTE(SUBSTITUTE($O$1,"#ID#",I$1),"#TYPE#",$B5),"#LIGNE#",$A5),"#Q#",IF(J5="",SUBSTITUTE(I5,",","."),"null")),"#FORMULE#",IF(J5="","null",CONCATENATE("'",J5,"'"))))</f>
        <v/>
      </c>
      <c r="U5" t="str">
        <f t="shared" ref="U5:U40" si="4">IF(AND(L5="",K5=""),"",SUBSTITUTE(SUBSTITUTE(SUBSTITUTE(SUBSTITUTE(SUBSTITUTE($O$1,"#ID#",K$1),"#TYPE#",$B5),"#LIGNE#",$A5),"#Q#",IF(L5="",SUBSTITUTE(K5,",","."),"null")),"#FORMULE#",IF(L5="","null",CONCATENATE("'",L5,"'"))))</f>
        <v/>
      </c>
      <c r="W5" t="str">
        <f t="shared" ref="W5:W40" si="5">IF(AND(N5="",M5=""),"",SUBSTITUTE(SUBSTITUTE(SUBSTITUTE(SUBSTITUTE(SUBSTITUTE($O$1,"#ID#",M$1),"#TYPE#",$B5),"#LIGNE#",$A5),"#Q#",IF(N5="",SUBSTITUTE(M5,",","."),"null")),"#FORMULE#",IF(N5="","null",CONCATENATE("'",N5,"'"))))</f>
        <v xml:space="preserve">INSERT INTO SC_SystemeProduits(RefDimension,NomSysteme,typePresta,ligne,Quantite,formule,DateModif) values (null,'EPANDRAIN','MATIERE',360,null,'EPANDRAIN',now());
</v>
      </c>
    </row>
    <row r="6" spans="1:23" x14ac:dyDescent="0.3">
      <c r="A6" s="12">
        <f>VLOOKUP($C6,[1]MATIERES!$A$2:$K$379,11,0)</f>
        <v>270</v>
      </c>
      <c r="B6" t="s">
        <v>328</v>
      </c>
      <c r="C6" s="23" t="s">
        <v>680</v>
      </c>
      <c r="D6" s="27"/>
      <c r="E6" s="28"/>
      <c r="F6" s="29"/>
      <c r="G6" s="28"/>
      <c r="H6" s="29"/>
      <c r="I6" s="28"/>
      <c r="J6" s="29"/>
      <c r="K6" s="62"/>
      <c r="L6" s="63"/>
      <c r="M6" s="28"/>
      <c r="N6" s="29"/>
      <c r="O6" t="str">
        <f t="shared" si="1"/>
        <v/>
      </c>
      <c r="Q6" t="str">
        <f t="shared" si="2"/>
        <v/>
      </c>
      <c r="S6" t="str">
        <f t="shared" si="3"/>
        <v/>
      </c>
      <c r="U6" t="str">
        <f t="shared" si="4"/>
        <v/>
      </c>
      <c r="W6" t="str">
        <f t="shared" si="5"/>
        <v/>
      </c>
    </row>
    <row r="7" spans="1:23" x14ac:dyDescent="0.3">
      <c r="A7" s="12">
        <f>VLOOKUP($C7,[1]MATIERES!$A$2:$K$379,11,0)</f>
        <v>269</v>
      </c>
      <c r="B7" t="s">
        <v>328</v>
      </c>
      <c r="C7" s="23" t="s">
        <v>1045</v>
      </c>
      <c r="D7" s="27" t="str">
        <f>IF($C7="","",VLOOKUP($C7,[2]MATIERES!$A$2:$F$448,5,0))</f>
        <v>pc</v>
      </c>
      <c r="E7" s="28"/>
      <c r="F7" s="29"/>
      <c r="G7" s="28"/>
      <c r="H7" s="29"/>
      <c r="I7" s="28"/>
      <c r="J7" s="29"/>
      <c r="K7" s="62"/>
      <c r="L7" s="63"/>
      <c r="M7" s="28"/>
      <c r="N7" s="29"/>
      <c r="O7" t="str">
        <f t="shared" si="1"/>
        <v/>
      </c>
      <c r="Q7" t="str">
        <f t="shared" si="2"/>
        <v/>
      </c>
      <c r="S7" t="str">
        <f t="shared" si="3"/>
        <v/>
      </c>
      <c r="U7" t="str">
        <f t="shared" si="4"/>
        <v/>
      </c>
      <c r="W7" t="str">
        <f t="shared" si="5"/>
        <v/>
      </c>
    </row>
    <row r="8" spans="1:23" x14ac:dyDescent="0.3">
      <c r="A8" s="12">
        <f>VLOOKUP($C8,[1]MATIERES!$A$2:$K$379,11,0)</f>
        <v>361</v>
      </c>
      <c r="B8" t="s">
        <v>328</v>
      </c>
      <c r="C8" s="23" t="s">
        <v>139</v>
      </c>
      <c r="D8" s="27" t="str">
        <f>IF($C8="","",VLOOKUP($C8,[2]MATIERES!$A$2:$F$448,5,0))</f>
        <v>ml</v>
      </c>
      <c r="E8" s="28"/>
      <c r="F8" s="29"/>
      <c r="G8" s="28"/>
      <c r="H8" s="29"/>
      <c r="I8" s="28"/>
      <c r="J8" s="29"/>
      <c r="K8" s="62"/>
      <c r="L8" s="63"/>
      <c r="M8" s="28"/>
      <c r="N8" s="29"/>
      <c r="O8" t="str">
        <f t="shared" si="1"/>
        <v/>
      </c>
      <c r="Q8" t="str">
        <f t="shared" si="2"/>
        <v/>
      </c>
      <c r="S8" t="str">
        <f t="shared" si="3"/>
        <v/>
      </c>
      <c r="U8" t="str">
        <f t="shared" si="4"/>
        <v/>
      </c>
      <c r="W8" t="str">
        <f t="shared" si="5"/>
        <v/>
      </c>
    </row>
    <row r="9" spans="1:23" x14ac:dyDescent="0.3">
      <c r="A9" s="12">
        <f>VLOOKUP($C9,[1]MATIERES!$A$2:$K$379,11,0)</f>
        <v>362</v>
      </c>
      <c r="B9" t="s">
        <v>328</v>
      </c>
      <c r="C9" s="23" t="s">
        <v>764</v>
      </c>
      <c r="D9" s="27" t="str">
        <f>IF($C9="","",VLOOKUP($C9,[2]MATIERES!$A$2:$F$448,5,0))</f>
        <v>ml</v>
      </c>
      <c r="E9" s="28"/>
      <c r="F9" s="29"/>
      <c r="G9" s="28"/>
      <c r="H9" s="29"/>
      <c r="I9" s="28"/>
      <c r="J9" s="29"/>
      <c r="K9" s="62"/>
      <c r="L9" s="63"/>
      <c r="M9" s="28"/>
      <c r="N9" s="29"/>
      <c r="O9" t="str">
        <f t="shared" si="1"/>
        <v/>
      </c>
      <c r="Q9" t="str">
        <f t="shared" si="2"/>
        <v/>
      </c>
      <c r="S9" t="str">
        <f t="shared" si="3"/>
        <v/>
      </c>
      <c r="U9" t="str">
        <f t="shared" si="4"/>
        <v/>
      </c>
      <c r="W9" t="str">
        <f t="shared" si="5"/>
        <v/>
      </c>
    </row>
    <row r="10" spans="1:23" x14ac:dyDescent="0.3">
      <c r="A10" s="12">
        <f>VLOOKUP($C10,[1]MATIERES!$A$2:$K$379,11,0)</f>
        <v>363</v>
      </c>
      <c r="B10" t="s">
        <v>328</v>
      </c>
      <c r="C10" s="23" t="s">
        <v>765</v>
      </c>
      <c r="D10" s="27" t="str">
        <f>IF($C10="","",VLOOKUP($C10,[2]MATIERES!$A$2:$F$448,5,0))</f>
        <v>ml</v>
      </c>
      <c r="E10" s="28"/>
      <c r="F10" s="29"/>
      <c r="G10" s="28"/>
      <c r="H10" s="29"/>
      <c r="I10" s="28"/>
      <c r="J10" s="29"/>
      <c r="K10" s="62"/>
      <c r="L10" s="63"/>
      <c r="M10" s="28"/>
      <c r="N10" s="29"/>
      <c r="O10" t="str">
        <f t="shared" si="1"/>
        <v/>
      </c>
      <c r="Q10" t="str">
        <f t="shared" si="2"/>
        <v/>
      </c>
      <c r="S10" t="str">
        <f t="shared" si="3"/>
        <v/>
      </c>
      <c r="U10" t="str">
        <f t="shared" si="4"/>
        <v/>
      </c>
      <c r="W10" t="str">
        <f t="shared" si="5"/>
        <v/>
      </c>
    </row>
    <row r="11" spans="1:23" x14ac:dyDescent="0.3">
      <c r="A11" s="12">
        <f>VLOOKUP($C11,[1]MATIERES!$A$2:$K$379,11,0)</f>
        <v>167</v>
      </c>
      <c r="B11" t="s">
        <v>328</v>
      </c>
      <c r="C11" s="23" t="s">
        <v>514</v>
      </c>
      <c r="D11" s="27" t="str">
        <f>IF($C11="","",VLOOKUP($C11,[2]MATIERES!$A$2:$F$448,5,0))</f>
        <v>ml</v>
      </c>
      <c r="E11" s="28"/>
      <c r="F11" s="29"/>
      <c r="G11" s="28"/>
      <c r="H11" s="29"/>
      <c r="I11" s="28">
        <f>4</f>
        <v>4</v>
      </c>
      <c r="J11" s="29"/>
      <c r="K11" s="62"/>
      <c r="L11" s="63"/>
      <c r="M11" s="28"/>
      <c r="N11" s="29"/>
      <c r="O11" t="str">
        <f t="shared" si="1"/>
        <v/>
      </c>
      <c r="Q11" t="str">
        <f t="shared" si="2"/>
        <v/>
      </c>
      <c r="S11" t="str">
        <f t="shared" si="3"/>
        <v xml:space="preserve">INSERT INTO SC_SystemeProduits(RefDimension,NomSysteme,typePresta,ligne,Quantite,formule,DateModif) values (null,'ZRV1','MATIERE',167,4,null,now());
</v>
      </c>
      <c r="U11" t="str">
        <f t="shared" si="4"/>
        <v/>
      </c>
      <c r="W11" t="str">
        <f t="shared" si="5"/>
        <v/>
      </c>
    </row>
    <row r="12" spans="1:23" x14ac:dyDescent="0.3">
      <c r="A12" s="12">
        <f>VLOOKUP($C12,[1]MATIERES!$A$2:$K$379,11,0)</f>
        <v>174</v>
      </c>
      <c r="B12" t="s">
        <v>328</v>
      </c>
      <c r="C12" s="23" t="s">
        <v>357</v>
      </c>
      <c r="D12" s="27" t="str">
        <f>IF($C12="","",VLOOKUP($C12,[2]MATIERES!$A$2:$F$448,5,0))</f>
        <v>pc</v>
      </c>
      <c r="E12" s="28"/>
      <c r="F12" s="29"/>
      <c r="G12" s="28"/>
      <c r="H12" s="29"/>
      <c r="I12" s="28">
        <f>[2]Simulation!$P$68</f>
        <v>0</v>
      </c>
      <c r="J12" s="29" t="s">
        <v>1063</v>
      </c>
      <c r="K12" s="28">
        <f>[2]Simulation!$P$69</f>
        <v>0</v>
      </c>
      <c r="L12" s="29" t="s">
        <v>1066</v>
      </c>
      <c r="M12" s="62"/>
      <c r="N12" s="63"/>
      <c r="O12" t="str">
        <f t="shared" si="1"/>
        <v/>
      </c>
      <c r="Q12" t="str">
        <f t="shared" si="2"/>
        <v/>
      </c>
      <c r="S12" t="str">
        <f t="shared" si="3"/>
        <v xml:space="preserve">INSERT INTO SC_SystemeProduits(RefDimension,NomSysteme,typePresta,ligne,Quantite,formule,DateModif) values (null,'ZRV1','MATIERE',174,null,'SURFACE_ZRV1',now());
</v>
      </c>
      <c r="U12" t="str">
        <f t="shared" si="4"/>
        <v xml:space="preserve">INSERT INTO SC_SystemeProduits(RefDimension,NomSysteme,typePresta,ligne,Quantite,formule,DateModif) values (null,'ZRV2','MATIERE',174,null,'SURFACE_ZRV2',now());
</v>
      </c>
      <c r="W12" t="str">
        <f t="shared" si="5"/>
        <v/>
      </c>
    </row>
    <row r="13" spans="1:23" x14ac:dyDescent="0.3">
      <c r="A13" s="12">
        <f>VLOOKUP($C13,[1]MATIERES!$A$2:$K$379,11,0)</f>
        <v>185</v>
      </c>
      <c r="B13" t="s">
        <v>328</v>
      </c>
      <c r="C13" s="23" t="s">
        <v>361</v>
      </c>
      <c r="D13" s="27" t="str">
        <f>IF($C13="","",VLOOKUP($C13,[2]MATIERES!$A$2:$F$448,5,0))</f>
        <v>pc</v>
      </c>
      <c r="E13" s="28"/>
      <c r="F13" s="29"/>
      <c r="G13" s="28"/>
      <c r="H13" s="29"/>
      <c r="I13" s="28">
        <f>[2]Simulation!$P$68</f>
        <v>0</v>
      </c>
      <c r="J13" s="29" t="s">
        <v>1063</v>
      </c>
      <c r="K13" s="28">
        <f>[2]Simulation!$P$69</f>
        <v>0</v>
      </c>
      <c r="L13" s="29" t="s">
        <v>1066</v>
      </c>
      <c r="M13" s="62"/>
      <c r="N13" s="63"/>
      <c r="O13" t="str">
        <f t="shared" si="1"/>
        <v/>
      </c>
      <c r="Q13" t="str">
        <f t="shared" si="2"/>
        <v/>
      </c>
      <c r="S13" t="str">
        <f t="shared" si="3"/>
        <v xml:space="preserve">INSERT INTO SC_SystemeProduits(RefDimension,NomSysteme,typePresta,ligne,Quantite,formule,DateModif) values (null,'ZRV1','MATIERE',185,null,'SURFACE_ZRV1',now());
</v>
      </c>
      <c r="U13" t="str">
        <f t="shared" si="4"/>
        <v xml:space="preserve">INSERT INTO SC_SystemeProduits(RefDimension,NomSysteme,typePresta,ligne,Quantite,formule,DateModif) values (null,'ZRV2','MATIERE',185,null,'SURFACE_ZRV2',now());
</v>
      </c>
      <c r="W13" t="str">
        <f t="shared" si="5"/>
        <v/>
      </c>
    </row>
    <row r="14" spans="1:23" x14ac:dyDescent="0.3">
      <c r="A14" s="12">
        <f>VLOOKUP($C14,[1]MATIERES!$A$2:$K$379,11,0)</f>
        <v>182</v>
      </c>
      <c r="B14" t="s">
        <v>328</v>
      </c>
      <c r="C14" s="23" t="s">
        <v>359</v>
      </c>
      <c r="D14" s="27" t="str">
        <f>IF($C14="","",VLOOKUP($C14,[2]MATIERES!$A$2:$F$448,5,0))</f>
        <v>pc</v>
      </c>
      <c r="E14" s="28"/>
      <c r="F14" s="29"/>
      <c r="G14" s="28"/>
      <c r="H14" s="29"/>
      <c r="I14" s="28">
        <f>[2]Simulation!$P$68</f>
        <v>0</v>
      </c>
      <c r="J14" s="29" t="s">
        <v>1063</v>
      </c>
      <c r="K14" s="28">
        <f>[2]Simulation!$P$69</f>
        <v>0</v>
      </c>
      <c r="L14" s="29" t="s">
        <v>1066</v>
      </c>
      <c r="M14" s="62"/>
      <c r="N14" s="63"/>
      <c r="O14" t="str">
        <f t="shared" si="1"/>
        <v/>
      </c>
      <c r="Q14" t="str">
        <f t="shared" si="2"/>
        <v/>
      </c>
      <c r="S14" t="str">
        <f t="shared" si="3"/>
        <v xml:space="preserve">INSERT INTO SC_SystemeProduits(RefDimension,NomSysteme,typePresta,ligne,Quantite,formule,DateModif) values (null,'ZRV1','MATIERE',182,null,'SURFACE_ZRV1',now());
</v>
      </c>
      <c r="U14" t="str">
        <f t="shared" si="4"/>
        <v xml:space="preserve">INSERT INTO SC_SystemeProduits(RefDimension,NomSysteme,typePresta,ligne,Quantite,formule,DateModif) values (null,'ZRV2','MATIERE',182,null,'SURFACE_ZRV2',now());
</v>
      </c>
      <c r="W14" t="str">
        <f t="shared" si="5"/>
        <v/>
      </c>
    </row>
    <row r="15" spans="1:23" x14ac:dyDescent="0.3">
      <c r="A15" s="12">
        <f>VLOOKUP($C15,[1]MATIERES!$A$2:$K$379,11,0)</f>
        <v>198</v>
      </c>
      <c r="B15" t="s">
        <v>328</v>
      </c>
      <c r="C15" s="23" t="s">
        <v>563</v>
      </c>
      <c r="D15" s="27" t="str">
        <f>IF($C15="","",VLOOKUP($C15,[2]MATIERES!$A$2:$F$448,5,0))</f>
        <v>pc</v>
      </c>
      <c r="E15" s="28"/>
      <c r="F15" s="29"/>
      <c r="G15" s="28"/>
      <c r="H15" s="29"/>
      <c r="I15" s="28">
        <f>[2]Simulation!$P$68</f>
        <v>0</v>
      </c>
      <c r="J15" s="29" t="s">
        <v>1063</v>
      </c>
      <c r="K15" s="28">
        <f>[2]Simulation!$P$69</f>
        <v>0</v>
      </c>
      <c r="L15" s="29" t="s">
        <v>1066</v>
      </c>
      <c r="M15" s="62"/>
      <c r="N15" s="63"/>
      <c r="O15" t="str">
        <f t="shared" si="1"/>
        <v/>
      </c>
      <c r="Q15" t="str">
        <f t="shared" si="2"/>
        <v/>
      </c>
      <c r="S15" t="str">
        <f t="shared" si="3"/>
        <v xml:space="preserve">INSERT INTO SC_SystemeProduits(RefDimension,NomSysteme,typePresta,ligne,Quantite,formule,DateModif) values (null,'ZRV1','MATIERE',198,null,'SURFACE_ZRV1',now());
</v>
      </c>
      <c r="U15" t="str">
        <f t="shared" si="4"/>
        <v xml:space="preserve">INSERT INTO SC_SystemeProduits(RefDimension,NomSysteme,typePresta,ligne,Quantite,formule,DateModif) values (null,'ZRV2','MATIERE',198,null,'SURFACE_ZRV2',now());
</v>
      </c>
      <c r="W15" t="str">
        <f t="shared" si="5"/>
        <v/>
      </c>
    </row>
    <row r="16" spans="1:23" x14ac:dyDescent="0.3">
      <c r="A16" s="12">
        <f>VLOOKUP($C16,[1]MATIERES!$A$2:$K$379,11,0)</f>
        <v>188</v>
      </c>
      <c r="B16" t="s">
        <v>328</v>
      </c>
      <c r="C16" s="23" t="s">
        <v>360</v>
      </c>
      <c r="D16" s="27" t="str">
        <f>IF($C16="","",VLOOKUP($C16,[2]MATIERES!$A$2:$F$448,5,0))</f>
        <v>pc</v>
      </c>
      <c r="E16" s="28"/>
      <c r="F16" s="29"/>
      <c r="G16" s="28"/>
      <c r="H16" s="29"/>
      <c r="I16" s="28">
        <f>[2]Simulation!$P$68</f>
        <v>0</v>
      </c>
      <c r="J16" s="29" t="s">
        <v>1063</v>
      </c>
      <c r="K16" s="28">
        <f>[2]Simulation!$P$69</f>
        <v>0</v>
      </c>
      <c r="L16" s="29" t="s">
        <v>1066</v>
      </c>
      <c r="M16" s="62"/>
      <c r="N16" s="63"/>
      <c r="O16" t="str">
        <f t="shared" si="1"/>
        <v/>
      </c>
      <c r="Q16" t="str">
        <f t="shared" si="2"/>
        <v/>
      </c>
      <c r="S16" t="str">
        <f t="shared" si="3"/>
        <v xml:space="preserve">INSERT INTO SC_SystemeProduits(RefDimension,NomSysteme,typePresta,ligne,Quantite,formule,DateModif) values (null,'ZRV1','MATIERE',188,null,'SURFACE_ZRV1',now());
</v>
      </c>
      <c r="U16" t="str">
        <f t="shared" si="4"/>
        <v xml:space="preserve">INSERT INTO SC_SystemeProduits(RefDimension,NomSysteme,typePresta,ligne,Quantite,formule,DateModif) values (null,'ZRV2','MATIERE',188,null,'SURFACE_ZRV2',now());
</v>
      </c>
      <c r="W16" t="str">
        <f t="shared" si="5"/>
        <v/>
      </c>
    </row>
    <row r="17" spans="1:23" ht="12.75" customHeight="1" x14ac:dyDescent="0.3">
      <c r="A17" s="12">
        <f>VLOOKUP($C17,[1]MATIERES!$A$2:$K$379,11,0)</f>
        <v>376</v>
      </c>
      <c r="B17" t="s">
        <v>328</v>
      </c>
      <c r="C17" s="23" t="s">
        <v>284</v>
      </c>
      <c r="D17" s="27" t="s">
        <v>318</v>
      </c>
      <c r="E17" s="30">
        <f>1.6*0.3*[2]Simulation!$P$67</f>
        <v>0</v>
      </c>
      <c r="F17" s="29" t="s">
        <v>1056</v>
      </c>
      <c r="G17" s="30">
        <f>1.6*0.3*[2]Simulation!$P$67</f>
        <v>0</v>
      </c>
      <c r="H17" s="29" t="s">
        <v>1056</v>
      </c>
      <c r="I17" s="30">
        <f>1.6*(0.15*0.8)*[2]Simulation!P68/2</f>
        <v>0</v>
      </c>
      <c r="J17" s="63" t="s">
        <v>1303</v>
      </c>
      <c r="K17" s="30">
        <f>1.6*0.2*[2]Simulation!P69</f>
        <v>0</v>
      </c>
      <c r="L17" s="29" t="s">
        <v>1067</v>
      </c>
      <c r="M17" s="30">
        <f>1.6*0.15*EPANDRAINv</f>
        <v>2.4</v>
      </c>
      <c r="N17" s="64" t="s">
        <v>1293</v>
      </c>
      <c r="O17" t="str">
        <f t="shared" si="1"/>
        <v xml:space="preserve">INSERT INTO SC_SystemeProduits(RefDimension,NomSysteme,typePresta,ligne,Quantite,formule,DateModif) values (null,'ZI_PEU_PROFONDE','MATIERE',376,null,'1.6*0.3*SURFACE_ZI',now());
</v>
      </c>
      <c r="Q17" t="str">
        <f t="shared" si="2"/>
        <v xml:space="preserve">INSERT INTO SC_SystemeProduits(RefDimension,NomSysteme,typePresta,ligne,Quantite,formule,DateModif) values (null,'ZI_PROFONDE','MATIERE',376,null,'1.6*0.3*SURFACE_ZI',now());
</v>
      </c>
      <c r="S17" t="str">
        <f t="shared" si="3"/>
        <v xml:space="preserve">INSERT INTO SC_SystemeProduits(RefDimension,NomSysteme,typePresta,ligne,Quantite,formule,DateModif) values (null,'ZRV1','MATIERE',376,null,'1.6*0.1*SURFACE_ZRV1',now());
</v>
      </c>
      <c r="U17" t="str">
        <f t="shared" si="4"/>
        <v xml:space="preserve">INSERT INTO SC_SystemeProduits(RefDimension,NomSysteme,typePresta,ligne,Quantite,formule,DateModif) values (null,'ZRV2','MATIERE',376,null,'1.6*0.3*SURFACE_ZRV2',now());
</v>
      </c>
      <c r="W17" t="str">
        <f t="shared" si="5"/>
        <v xml:space="preserve">INSERT INTO SC_SystemeProduits(RefDimension,NomSysteme,typePresta,ligne,Quantite,formule,DateModif) values (null,'EPANDRAIN','MATIERE',376,null,'1.6*0.30*EPANDRAIN',now());
</v>
      </c>
    </row>
    <row r="18" spans="1:23" x14ac:dyDescent="0.3">
      <c r="A18" s="12">
        <f>VLOOKUP($C18,[1]MATIERES!$A$2:$K$379,11,0)</f>
        <v>375</v>
      </c>
      <c r="B18" t="s">
        <v>328</v>
      </c>
      <c r="C18" s="23" t="s">
        <v>282</v>
      </c>
      <c r="D18" s="27" t="str">
        <f>IF($C18="","",VLOOKUP($C18,[2]MATIERES!$A$2:$F$448,5,0))</f>
        <v>t</v>
      </c>
      <c r="E18" s="28"/>
      <c r="F18" s="29"/>
      <c r="G18" s="28"/>
      <c r="H18" s="29"/>
      <c r="I18" s="28">
        <f>0.35*1.6*[2]Simulation!P68</f>
        <v>0</v>
      </c>
      <c r="J18" s="63" t="s">
        <v>1302</v>
      </c>
      <c r="K18" s="62"/>
      <c r="L18" s="63"/>
      <c r="M18" s="62"/>
      <c r="N18" s="63"/>
      <c r="O18" t="str">
        <f t="shared" si="1"/>
        <v/>
      </c>
      <c r="Q18" t="str">
        <f t="shared" si="2"/>
        <v/>
      </c>
      <c r="S18" t="str">
        <f t="shared" si="3"/>
        <v xml:space="preserve">INSERT INTO SC_SystemeProduits(RefDimension,NomSysteme,typePresta,ligne,Quantite,formule,DateModif) values (null,'ZRV1','MATIERE',375,null,'0.1*1.6*SURFACE_ZRV1',now());
</v>
      </c>
      <c r="U18" t="str">
        <f t="shared" si="4"/>
        <v/>
      </c>
      <c r="W18" t="str">
        <f t="shared" si="5"/>
        <v/>
      </c>
    </row>
    <row r="19" spans="1:23" x14ac:dyDescent="0.3">
      <c r="A19" s="12">
        <f>VLOOKUP($C19,[1]MATIERES!$A$2:$K$379,11,0)</f>
        <v>373</v>
      </c>
      <c r="B19" t="s">
        <v>328</v>
      </c>
      <c r="C19" s="23" t="s">
        <v>283</v>
      </c>
      <c r="D19" s="27" t="str">
        <f>IF($C19="","",VLOOKUP($C19,[2]MATIERES!$A$2:$F$448,5,0))</f>
        <v>t</v>
      </c>
      <c r="E19" s="28"/>
      <c r="F19" s="29"/>
      <c r="G19" s="28"/>
      <c r="H19" s="29"/>
      <c r="I19" s="28"/>
      <c r="J19" s="63" t="s">
        <v>1301</v>
      </c>
      <c r="K19" s="28"/>
      <c r="L19" s="29"/>
      <c r="M19" s="28"/>
      <c r="N19" s="29"/>
      <c r="O19" t="str">
        <f t="shared" si="1"/>
        <v/>
      </c>
      <c r="Q19" t="str">
        <f t="shared" si="2"/>
        <v/>
      </c>
      <c r="S19" t="str">
        <f t="shared" si="3"/>
        <v xml:space="preserve">INSERT INTO SC_SystemeProduits(RefDimension,NomSysteme,typePresta,ligne,Quantite,formule,DateModif) values (null,'ZRV1','MATIERE',373,null,'0.1*1.8*SURFACE_ZRV1',now());
</v>
      </c>
      <c r="U19" t="str">
        <f t="shared" si="4"/>
        <v/>
      </c>
      <c r="W19" t="str">
        <f t="shared" si="5"/>
        <v/>
      </c>
    </row>
    <row r="20" spans="1:23" x14ac:dyDescent="0.3">
      <c r="A20" s="12">
        <f>VLOOKUP($C20,[1]MATIERES!$A$2:$K$379,11,0)</f>
        <v>165</v>
      </c>
      <c r="B20" t="s">
        <v>328</v>
      </c>
      <c r="C20" s="23" t="s">
        <v>364</v>
      </c>
      <c r="D20" s="27" t="str">
        <f>IF($C20="","",VLOOKUP($C20,[2]MATIERES!$A$2:$F$448,5,0))</f>
        <v>pc</v>
      </c>
      <c r="E20" s="30">
        <v>2</v>
      </c>
      <c r="F20" s="29"/>
      <c r="G20" s="30">
        <v>4</v>
      </c>
      <c r="H20" s="29"/>
      <c r="I20" s="30">
        <v>2</v>
      </c>
      <c r="J20" s="29"/>
      <c r="K20" s="30">
        <v>2</v>
      </c>
      <c r="L20" s="29"/>
      <c r="M20" s="30">
        <f>IFERROR(IF(EPANDRAINv=0,0,2),0)</f>
        <v>2</v>
      </c>
      <c r="N20" s="29"/>
      <c r="O20" t="str">
        <f t="shared" si="1"/>
        <v xml:space="preserve">INSERT INTO SC_SystemeProduits(RefDimension,NomSysteme,typePresta,ligne,Quantite,formule,DateModif) values (null,'ZI_PEU_PROFONDE','MATIERE',165,2,null,now());
</v>
      </c>
      <c r="Q20" t="str">
        <f t="shared" si="2"/>
        <v xml:space="preserve">INSERT INTO SC_SystemeProduits(RefDimension,NomSysteme,typePresta,ligne,Quantite,formule,DateModif) values (null,'ZI_PROFONDE','MATIERE',165,4,null,now());
</v>
      </c>
      <c r="S20" t="str">
        <f t="shared" si="3"/>
        <v xml:space="preserve">INSERT INTO SC_SystemeProduits(RefDimension,NomSysteme,typePresta,ligne,Quantite,formule,DateModif) values (null,'ZRV1','MATIERE',165,2,null,now());
</v>
      </c>
      <c r="U20" t="str">
        <f t="shared" si="4"/>
        <v xml:space="preserve">INSERT INTO SC_SystemeProduits(RefDimension,NomSysteme,typePresta,ligne,Quantite,formule,DateModif) values (null,'ZRV2','MATIERE',165,2,null,now());
</v>
      </c>
      <c r="W20" t="str">
        <f t="shared" si="5"/>
        <v xml:space="preserve">INSERT INTO SC_SystemeProduits(RefDimension,NomSysteme,typePresta,ligne,Quantite,formule,DateModif) values (null,'EPANDRAIN','MATIERE',165,2,null,now());
</v>
      </c>
    </row>
    <row r="21" spans="1:23" x14ac:dyDescent="0.3">
      <c r="A21" s="12">
        <f>VLOOKUP($C21,[1]MATIERES!$A$2:$K$379,11,0)</f>
        <v>166</v>
      </c>
      <c r="B21" t="s">
        <v>328</v>
      </c>
      <c r="C21" s="23" t="s">
        <v>363</v>
      </c>
      <c r="D21" s="27" t="str">
        <f>IF($C21="","",VLOOKUP($C21,[2]MATIERES!$A$2:$F$448,5,0))</f>
        <v>pc</v>
      </c>
      <c r="E21" s="30">
        <v>2</v>
      </c>
      <c r="F21" s="29"/>
      <c r="G21" s="30">
        <v>2</v>
      </c>
      <c r="H21" s="29"/>
      <c r="I21" s="30">
        <v>2</v>
      </c>
      <c r="J21" s="29"/>
      <c r="K21" s="30">
        <v>2</v>
      </c>
      <c r="L21" s="29"/>
      <c r="M21" s="30">
        <f>IFERROR(IF(EPANDRAINv=0,0,2),0)</f>
        <v>2</v>
      </c>
      <c r="N21" s="29"/>
      <c r="O21" t="str">
        <f t="shared" si="1"/>
        <v xml:space="preserve">INSERT INTO SC_SystemeProduits(RefDimension,NomSysteme,typePresta,ligne,Quantite,formule,DateModif) values (null,'ZI_PEU_PROFONDE','MATIERE',166,2,null,now());
</v>
      </c>
      <c r="Q21" t="str">
        <f t="shared" si="2"/>
        <v xml:space="preserve">INSERT INTO SC_SystemeProduits(RefDimension,NomSysteme,typePresta,ligne,Quantite,formule,DateModif) values (null,'ZI_PROFONDE','MATIERE',166,2,null,now());
</v>
      </c>
      <c r="S21" t="str">
        <f t="shared" si="3"/>
        <v xml:space="preserve">INSERT INTO SC_SystemeProduits(RefDimension,NomSysteme,typePresta,ligne,Quantite,formule,DateModif) values (null,'ZRV1','MATIERE',166,2,null,now());
</v>
      </c>
      <c r="U21" t="str">
        <f t="shared" si="4"/>
        <v xml:space="preserve">INSERT INTO SC_SystemeProduits(RefDimension,NomSysteme,typePresta,ligne,Quantite,formule,DateModif) values (null,'ZRV2','MATIERE',166,2,null,now());
</v>
      </c>
      <c r="W21" t="str">
        <f t="shared" si="5"/>
        <v xml:space="preserve">INSERT INTO SC_SystemeProduits(RefDimension,NomSysteme,typePresta,ligne,Quantite,formule,DateModif) values (null,'EPANDRAIN','MATIERE',166,2,null,now());
</v>
      </c>
    </row>
    <row r="22" spans="1:23" x14ac:dyDescent="0.3">
      <c r="A22" s="12">
        <f>VLOOKUP($C22,[1]MATIERES!$A$2:$K$379,11,0)</f>
        <v>170</v>
      </c>
      <c r="B22" t="s">
        <v>328</v>
      </c>
      <c r="C22" s="23" t="s">
        <v>515</v>
      </c>
      <c r="D22" s="27" t="str">
        <f>IF($C22="","",VLOOKUP($C22,[2]MATIERES!$A$2:$F$448,5,0))</f>
        <v>ml</v>
      </c>
      <c r="E22" s="28"/>
      <c r="F22" s="29"/>
      <c r="G22" s="28"/>
      <c r="H22" s="29"/>
      <c r="I22" s="28">
        <f>I16*1.3</f>
        <v>0</v>
      </c>
      <c r="J22" s="29" t="s">
        <v>1064</v>
      </c>
      <c r="K22" s="28"/>
      <c r="L22" s="29"/>
      <c r="M22" s="28"/>
      <c r="N22" s="29"/>
      <c r="O22" t="str">
        <f t="shared" si="1"/>
        <v/>
      </c>
      <c r="Q22" t="str">
        <f t="shared" si="2"/>
        <v/>
      </c>
      <c r="S22" t="str">
        <f t="shared" si="3"/>
        <v xml:space="preserve">INSERT INTO SC_SystemeProduits(RefDimension,NomSysteme,typePresta,ligne,Quantite,formule,DateModif) values (null,'ZRV1','MATIERE',170,null,'1.3*SURFACE_ZRV1',now());
</v>
      </c>
      <c r="U22" t="str">
        <f t="shared" si="4"/>
        <v/>
      </c>
      <c r="W22" t="str">
        <f t="shared" si="5"/>
        <v/>
      </c>
    </row>
    <row r="23" spans="1:23" x14ac:dyDescent="0.3">
      <c r="C23" s="31"/>
      <c r="D23" s="32"/>
      <c r="E23" s="33"/>
      <c r="F23" s="34"/>
      <c r="G23" s="33"/>
      <c r="H23" s="34"/>
      <c r="I23" s="33"/>
      <c r="J23" s="34"/>
      <c r="K23" s="33"/>
      <c r="L23" s="34"/>
      <c r="M23" s="33"/>
      <c r="N23" s="34"/>
      <c r="O23" t="str">
        <f t="shared" si="1"/>
        <v/>
      </c>
      <c r="Q23" t="str">
        <f t="shared" si="2"/>
        <v/>
      </c>
      <c r="S23" t="str">
        <f t="shared" si="3"/>
        <v/>
      </c>
      <c r="U23" t="str">
        <f t="shared" si="4"/>
        <v/>
      </c>
      <c r="W23" t="str">
        <f t="shared" si="5"/>
        <v/>
      </c>
    </row>
    <row r="24" spans="1:23" ht="15" customHeight="1" x14ac:dyDescent="0.3">
      <c r="A24" s="12">
        <f>VLOOKUP($C24,[1]ATELIER!$A$2:$K$291,11,0)</f>
        <v>2</v>
      </c>
      <c r="B24" t="s">
        <v>331</v>
      </c>
      <c r="C24" s="23" t="s">
        <v>6</v>
      </c>
      <c r="D24" s="27" t="str">
        <f>IF($C24="","",VLOOKUP($C24,[2]ATELIER!$A$2:$E$109,3,0))</f>
        <v>pc</v>
      </c>
      <c r="E24" s="28"/>
      <c r="F24" s="35"/>
      <c r="G24" s="28">
        <v>1</v>
      </c>
      <c r="H24" s="35"/>
      <c r="I24" s="28">
        <v>1</v>
      </c>
      <c r="J24" s="35"/>
      <c r="K24" s="28">
        <v>1</v>
      </c>
      <c r="L24" s="35"/>
      <c r="M24" s="28"/>
      <c r="N24" s="35"/>
      <c r="O24" t="str">
        <f t="shared" si="1"/>
        <v/>
      </c>
      <c r="Q24" t="str">
        <f t="shared" si="2"/>
        <v xml:space="preserve">INSERT INTO SC_SystemeProduits(RefDimension,NomSysteme,typePresta,ligne,Quantite,formule,DateModif) values (null,'ZI_PROFONDE','MOA',2,1,null,now());
</v>
      </c>
      <c r="S24" t="str">
        <f t="shared" si="3"/>
        <v xml:space="preserve">INSERT INTO SC_SystemeProduits(RefDimension,NomSysteme,typePresta,ligne,Quantite,formule,DateModif) values (null,'ZRV1','MOA',2,1,null,now());
</v>
      </c>
      <c r="U24" t="str">
        <f t="shared" si="4"/>
        <v xml:space="preserve">INSERT INTO SC_SystemeProduits(RefDimension,NomSysteme,typePresta,ligne,Quantite,formule,DateModif) values (null,'ZRV2','MOA',2,1,null,now());
</v>
      </c>
      <c r="W24" t="str">
        <f t="shared" si="5"/>
        <v/>
      </c>
    </row>
    <row r="25" spans="1:23" ht="15" customHeight="1" x14ac:dyDescent="0.3">
      <c r="A25" s="12">
        <f>VLOOKUP($C25,[1]ATELIER!$A$2:$K$291,11,0)</f>
        <v>34</v>
      </c>
      <c r="B25" t="s">
        <v>331</v>
      </c>
      <c r="C25" s="23" t="s">
        <v>77</v>
      </c>
      <c r="D25" s="27" t="str">
        <f>IF($C25="","",VLOOKUP($C25,[2]ATELIER!$A$2:$E$109,3,0))</f>
        <v>pc</v>
      </c>
      <c r="E25" s="28">
        <v>2</v>
      </c>
      <c r="F25" s="35"/>
      <c r="G25" s="62">
        <v>2</v>
      </c>
      <c r="H25" s="35"/>
      <c r="I25" s="28"/>
      <c r="J25" s="35"/>
      <c r="K25" s="28"/>
      <c r="L25" s="35"/>
      <c r="M25" s="28"/>
      <c r="N25" s="35"/>
      <c r="O25" t="str">
        <f t="shared" si="1"/>
        <v xml:space="preserve">INSERT INTO SC_SystemeProduits(RefDimension,NomSysteme,typePresta,ligne,Quantite,formule,DateModif) values (null,'ZI_PEU_PROFONDE','MOA',34,2,null,now());
</v>
      </c>
      <c r="Q25" t="str">
        <f t="shared" si="2"/>
        <v xml:space="preserve">INSERT INTO SC_SystemeProduits(RefDimension,NomSysteme,typePresta,ligne,Quantite,formule,DateModif) values (null,'ZI_PROFONDE','MOA',34,2,null,now());
</v>
      </c>
      <c r="S25" t="str">
        <f t="shared" si="3"/>
        <v/>
      </c>
      <c r="U25" t="str">
        <f t="shared" si="4"/>
        <v/>
      </c>
      <c r="W25" t="str">
        <f t="shared" si="5"/>
        <v/>
      </c>
    </row>
    <row r="26" spans="1:23" ht="15" customHeight="1" x14ac:dyDescent="0.3">
      <c r="C26" s="36"/>
      <c r="D26" s="37"/>
      <c r="E26" s="36"/>
      <c r="F26" s="37"/>
      <c r="G26" s="36"/>
      <c r="H26" s="37"/>
      <c r="I26" s="36"/>
      <c r="J26" s="37"/>
      <c r="K26" s="36"/>
      <c r="L26" s="37"/>
      <c r="M26" s="28"/>
      <c r="N26" s="35"/>
      <c r="O26" t="str">
        <f t="shared" si="1"/>
        <v/>
      </c>
      <c r="Q26" t="str">
        <f t="shared" si="2"/>
        <v/>
      </c>
      <c r="S26" t="str">
        <f t="shared" si="3"/>
        <v/>
      </c>
      <c r="U26" t="str">
        <f t="shared" si="4"/>
        <v/>
      </c>
      <c r="W26" t="str">
        <f t="shared" si="5"/>
        <v/>
      </c>
    </row>
    <row r="27" spans="1:23" ht="15" customHeight="1" x14ac:dyDescent="0.3">
      <c r="A27" s="12">
        <f>VLOOKUP($C27,[1]CHANTIER!$A$2:$K$291,11,0)</f>
        <v>23</v>
      </c>
      <c r="B27" t="s">
        <v>332</v>
      </c>
      <c r="C27" s="38" t="s">
        <v>128</v>
      </c>
      <c r="D27" s="27" t="str">
        <f>IF(C27="","",VLOOKUP($C27,[2]CHANTIER!$A$2:$C$83,3,0))</f>
        <v>pc</v>
      </c>
      <c r="E27" s="28">
        <v>2</v>
      </c>
      <c r="F27" s="35"/>
      <c r="G27" s="28">
        <v>2</v>
      </c>
      <c r="H27" s="35"/>
      <c r="I27" s="28">
        <v>2</v>
      </c>
      <c r="J27" s="35"/>
      <c r="K27" s="28">
        <v>2</v>
      </c>
      <c r="L27" s="35"/>
      <c r="M27" s="28">
        <f>IFERROR(IF(EPANDRAINv=0,0,2),0)</f>
        <v>2</v>
      </c>
      <c r="N27" s="35"/>
      <c r="O27" t="str">
        <f t="shared" si="1"/>
        <v xml:space="preserve">INSERT INTO SC_SystemeProduits(RefDimension,NomSysteme,typePresta,ligne,Quantite,formule,DateModif) values (null,'ZI_PEU_PROFONDE','MOC',23,2,null,now());
</v>
      </c>
      <c r="Q27" t="str">
        <f t="shared" si="2"/>
        <v xml:space="preserve">INSERT INTO SC_SystemeProduits(RefDimension,NomSysteme,typePresta,ligne,Quantite,formule,DateModif) values (null,'ZI_PROFONDE','MOC',23,2,null,now());
</v>
      </c>
      <c r="S27" t="str">
        <f t="shared" si="3"/>
        <v xml:space="preserve">INSERT INTO SC_SystemeProduits(RefDimension,NomSysteme,typePresta,ligne,Quantite,formule,DateModif) values (null,'ZRV1','MOC',23,2,null,now());
</v>
      </c>
      <c r="U27" t="str">
        <f t="shared" si="4"/>
        <v xml:space="preserve">INSERT INTO SC_SystemeProduits(RefDimension,NomSysteme,typePresta,ligne,Quantite,formule,DateModif) values (null,'ZRV2','MOC',23,2,null,now());
</v>
      </c>
      <c r="W27" t="str">
        <f t="shared" si="5"/>
        <v xml:space="preserve">INSERT INTO SC_SystemeProduits(RefDimension,NomSysteme,typePresta,ligne,Quantite,formule,DateModif) values (null,'EPANDRAIN','MOC',23,2,null,now());
</v>
      </c>
    </row>
    <row r="28" spans="1:23" ht="15" customHeight="1" x14ac:dyDescent="0.3">
      <c r="A28" s="12">
        <f>VLOOKUP($C28,[1]CHANTIER!$A$2:$K$291,11,0)</f>
        <v>24</v>
      </c>
      <c r="B28" t="s">
        <v>332</v>
      </c>
      <c r="C28" s="38" t="s">
        <v>130</v>
      </c>
      <c r="D28" s="27" t="str">
        <f>IF(C28="","",VLOOKUP($C28,[2]CHANTIER!$A$2:$C$83,3,0))</f>
        <v>pc</v>
      </c>
      <c r="E28" s="28">
        <v>2</v>
      </c>
      <c r="F28" s="35"/>
      <c r="G28" s="62">
        <v>4</v>
      </c>
      <c r="H28" s="35"/>
      <c r="I28" s="28">
        <v>2</v>
      </c>
      <c r="J28" s="35"/>
      <c r="K28" s="28">
        <v>2</v>
      </c>
      <c r="L28" s="35"/>
      <c r="M28" s="28">
        <f>IFERROR(IF(EPANDRAINv=0,0,2),0)</f>
        <v>2</v>
      </c>
      <c r="N28" s="35"/>
      <c r="O28" t="str">
        <f t="shared" si="1"/>
        <v xml:space="preserve">INSERT INTO SC_SystemeProduits(RefDimension,NomSysteme,typePresta,ligne,Quantite,formule,DateModif) values (null,'ZI_PEU_PROFONDE','MOC',24,2,null,now());
</v>
      </c>
      <c r="Q28" t="str">
        <f t="shared" si="2"/>
        <v xml:space="preserve">INSERT INTO SC_SystemeProduits(RefDimension,NomSysteme,typePresta,ligne,Quantite,formule,DateModif) values (null,'ZI_PROFONDE','MOC',24,4,null,now());
</v>
      </c>
      <c r="S28" t="str">
        <f t="shared" si="3"/>
        <v xml:space="preserve">INSERT INTO SC_SystemeProduits(RefDimension,NomSysteme,typePresta,ligne,Quantite,formule,DateModif) values (null,'ZRV1','MOC',24,2,null,now());
</v>
      </c>
      <c r="U28" t="str">
        <f t="shared" si="4"/>
        <v xml:space="preserve">INSERT INTO SC_SystemeProduits(RefDimension,NomSysteme,typePresta,ligne,Quantite,formule,DateModif) values (null,'ZRV2','MOC',24,2,null,now());
</v>
      </c>
      <c r="W28" t="str">
        <f t="shared" si="5"/>
        <v xml:space="preserve">INSERT INTO SC_SystemeProduits(RefDimension,NomSysteme,typePresta,ligne,Quantite,formule,DateModif) values (null,'EPANDRAIN','MOC',24,2,null,now());
</v>
      </c>
    </row>
    <row r="29" spans="1:23" ht="15" customHeight="1" x14ac:dyDescent="0.3">
      <c r="A29" s="12">
        <f>VLOOKUP($C29,[1]CHANTIER!$A$2:$K$291,11,0)</f>
        <v>45</v>
      </c>
      <c r="B29" t="s">
        <v>332</v>
      </c>
      <c r="C29" s="38" t="s">
        <v>173</v>
      </c>
      <c r="D29" s="27" t="str">
        <f>IF(C29="","",VLOOKUP($C29,[2]CHANTIER!$A$2:$C$83,3,0))</f>
        <v>ml</v>
      </c>
      <c r="E29" s="28"/>
      <c r="F29" s="35"/>
      <c r="G29" s="28"/>
      <c r="H29" s="35"/>
      <c r="I29" s="28">
        <f>4</f>
        <v>4</v>
      </c>
      <c r="J29" s="35"/>
      <c r="K29" s="28"/>
      <c r="L29" s="35"/>
      <c r="M29" s="28"/>
      <c r="N29" s="35"/>
      <c r="O29" t="str">
        <f t="shared" si="1"/>
        <v/>
      </c>
      <c r="Q29" t="str">
        <f t="shared" si="2"/>
        <v/>
      </c>
      <c r="S29" t="str">
        <f t="shared" si="3"/>
        <v xml:space="preserve">INSERT INTO SC_SystemeProduits(RefDimension,NomSysteme,typePresta,ligne,Quantite,formule,DateModif) values (null,'ZRV1','MOC',45,4,null,now());
</v>
      </c>
      <c r="U29" t="str">
        <f t="shared" si="4"/>
        <v/>
      </c>
      <c r="W29" t="str">
        <f t="shared" si="5"/>
        <v/>
      </c>
    </row>
    <row r="30" spans="1:23" ht="15" customHeight="1" x14ac:dyDescent="0.3">
      <c r="A30" s="12">
        <f>VLOOKUP($C30,[1]CHANTIER!$A$2:$K$291,11,0)</f>
        <v>20</v>
      </c>
      <c r="B30" t="s">
        <v>332</v>
      </c>
      <c r="C30" s="38" t="s">
        <v>122</v>
      </c>
      <c r="D30" s="27" t="str">
        <f>IF(C30="","",VLOOKUP($C30,[2]CHANTIER!$A$2:$C$83,3,0))</f>
        <v>m²</v>
      </c>
      <c r="E30" s="28">
        <f>[2]Simulation!$P$67</f>
        <v>0</v>
      </c>
      <c r="F30" s="29" t="s">
        <v>1054</v>
      </c>
      <c r="G30" s="28">
        <f>[2]Simulation!$P$67</f>
        <v>0</v>
      </c>
      <c r="H30" s="29" t="s">
        <v>1054</v>
      </c>
      <c r="I30" s="62"/>
      <c r="J30" s="66"/>
      <c r="K30" s="28">
        <f>[2]Simulation!$P$69</f>
        <v>0</v>
      </c>
      <c r="L30" s="35" t="s">
        <v>1066</v>
      </c>
      <c r="M30" s="28">
        <f>0.5*EPANDRAINv</f>
        <v>5</v>
      </c>
      <c r="N30" s="35" t="s">
        <v>1070</v>
      </c>
      <c r="O30" t="str">
        <f t="shared" si="1"/>
        <v xml:space="preserve">INSERT INTO SC_SystemeProduits(RefDimension,NomSysteme,typePresta,ligne,Quantite,formule,DateModif) values (null,'ZI_PEU_PROFONDE','MOC',20,null,'SURFACE_ZI',now());
</v>
      </c>
      <c r="Q30" t="str">
        <f t="shared" si="2"/>
        <v xml:space="preserve">INSERT INTO SC_SystemeProduits(RefDimension,NomSysteme,typePresta,ligne,Quantite,formule,DateModif) values (null,'ZI_PROFONDE','MOC',20,null,'SURFACE_ZI',now());
</v>
      </c>
      <c r="S30" t="str">
        <f t="shared" si="3"/>
        <v/>
      </c>
      <c r="U30" t="str">
        <f t="shared" si="4"/>
        <v xml:space="preserve">INSERT INTO SC_SystemeProduits(RefDimension,NomSysteme,typePresta,ligne,Quantite,formule,DateModif) values (null,'ZRV2','MOC',20,null,'SURFACE_ZRV2',now());
</v>
      </c>
      <c r="W30" t="str">
        <f t="shared" si="5"/>
        <v xml:space="preserve">INSERT INTO SC_SystemeProduits(RefDimension,NomSysteme,typePresta,ligne,Quantite,formule,DateModif) values (null,'EPANDRAIN','MOC',20,null,'0.5*EPANDRAIN',now());
</v>
      </c>
    </row>
    <row r="31" spans="1:23" ht="15" customHeight="1" x14ac:dyDescent="0.3">
      <c r="A31" s="12">
        <f>VLOOKUP($C31,[1]CHANTIER!$A$2:$K$291,11,0)</f>
        <v>19</v>
      </c>
      <c r="B31" t="s">
        <v>332</v>
      </c>
      <c r="C31" s="38" t="s">
        <v>119</v>
      </c>
      <c r="D31" s="27" t="str">
        <f>IF(C31="","",VLOOKUP($C31,[2]CHANTIER!$A$2:$C$83,3,0))</f>
        <v>m²</v>
      </c>
      <c r="E31" s="28"/>
      <c r="F31" s="35"/>
      <c r="G31" s="28"/>
      <c r="H31" s="35"/>
      <c r="I31" s="62"/>
      <c r="J31" s="66"/>
      <c r="K31" s="28"/>
      <c r="L31" s="35"/>
      <c r="M31" s="28"/>
      <c r="N31" s="35"/>
      <c r="O31" t="str">
        <f t="shared" si="1"/>
        <v/>
      </c>
      <c r="Q31" t="str">
        <f t="shared" si="2"/>
        <v/>
      </c>
      <c r="S31" t="str">
        <f t="shared" si="3"/>
        <v/>
      </c>
      <c r="U31" t="str">
        <f t="shared" si="4"/>
        <v/>
      </c>
      <c r="W31" t="str">
        <f t="shared" si="5"/>
        <v/>
      </c>
    </row>
    <row r="32" spans="1:23" ht="15" customHeight="1" x14ac:dyDescent="0.3">
      <c r="A32" s="12">
        <f>VLOOKUP($C32,[1]CHANTIER!$A$2:$K$291,11,0)</f>
        <v>26</v>
      </c>
      <c r="B32" t="s">
        <v>332</v>
      </c>
      <c r="C32" s="38" t="s">
        <v>134</v>
      </c>
      <c r="D32" s="27" t="str">
        <f>IF(C32="","",VLOOKUP($C32,[2]CHANTIER!$A$2:$C$83,3,0))</f>
        <v>T</v>
      </c>
      <c r="E32" s="28">
        <f>E18/1.6</f>
        <v>0</v>
      </c>
      <c r="F32" s="29" t="s">
        <v>1057</v>
      </c>
      <c r="G32" s="28">
        <f>G18/1.6</f>
        <v>0</v>
      </c>
      <c r="H32" s="29" t="s">
        <v>1057</v>
      </c>
      <c r="I32" s="28">
        <f>(I17+I18)/1.6</f>
        <v>0</v>
      </c>
      <c r="J32" s="35" t="s">
        <v>1297</v>
      </c>
      <c r="K32" s="28">
        <f>(K18+K17)</f>
        <v>0</v>
      </c>
      <c r="L32" s="35" t="s">
        <v>1067</v>
      </c>
      <c r="M32" s="28"/>
      <c r="N32" s="35"/>
      <c r="O32" t="str">
        <f t="shared" si="1"/>
        <v xml:space="preserve">INSERT INTO SC_SystemeProduits(RefDimension,NomSysteme,typePresta,ligne,Quantite,formule,DateModif) values (null,'ZI_PEU_PROFONDE','MOC',26,null,'0.3*SURFACE_ZI',now());
</v>
      </c>
      <c r="Q32" t="str">
        <f t="shared" si="2"/>
        <v xml:space="preserve">INSERT INTO SC_SystemeProduits(RefDimension,NomSysteme,typePresta,ligne,Quantite,formule,DateModif) values (null,'ZI_PROFONDE','MOC',26,null,'0.3*SURFACE_ZI',now());
</v>
      </c>
      <c r="S32" t="str">
        <f t="shared" si="3"/>
        <v xml:space="preserve">INSERT INTO SC_SystemeProduits(RefDimension,NomSysteme,typePresta,ligne,Quantite,formule,DateModif) values (null,'ZRV1','MOC',26,null,'0.4*1.6*SURFACE_ZRV1',now());
</v>
      </c>
      <c r="U32" t="str">
        <f t="shared" si="4"/>
        <v xml:space="preserve">INSERT INTO SC_SystemeProduits(RefDimension,NomSysteme,typePresta,ligne,Quantite,formule,DateModif) values (null,'ZRV2','MOC',26,null,'1.6*0.3*SURFACE_ZRV2',now());
</v>
      </c>
      <c r="W32" t="str">
        <f t="shared" si="5"/>
        <v/>
      </c>
    </row>
    <row r="33" spans="1:23" ht="15" customHeight="1" x14ac:dyDescent="0.3">
      <c r="A33" s="12">
        <f>VLOOKUP($C33,[1]CHANTIER!$A$2:$K$291,11,0)</f>
        <v>63</v>
      </c>
      <c r="B33" t="s">
        <v>332</v>
      </c>
      <c r="C33" s="38" t="s">
        <v>208</v>
      </c>
      <c r="D33" s="27" t="str">
        <f>IF(C33="","",VLOOKUP($C33,[2]CHANTIER!$A$2:$C$83,3,0))</f>
        <v>pc</v>
      </c>
      <c r="E33" s="28"/>
      <c r="F33" s="35"/>
      <c r="G33" s="28"/>
      <c r="H33" s="35"/>
      <c r="I33" s="28"/>
      <c r="J33" s="35"/>
      <c r="K33" s="28">
        <f>5*[2]Simulation!P69</f>
        <v>0</v>
      </c>
      <c r="L33" s="35" t="s">
        <v>1068</v>
      </c>
      <c r="M33" s="28"/>
      <c r="N33" s="35"/>
      <c r="O33" t="str">
        <f t="shared" si="1"/>
        <v/>
      </c>
      <c r="Q33" t="str">
        <f t="shared" si="2"/>
        <v/>
      </c>
      <c r="S33" t="str">
        <f t="shared" si="3"/>
        <v/>
      </c>
      <c r="U33" t="str">
        <f t="shared" si="4"/>
        <v xml:space="preserve">INSERT INTO SC_SystemeProduits(RefDimension,NomSysteme,typePresta,ligne,Quantite,formule,DateModif) values (null,'ZRV2','MOC',63,null,'5*SURFACE_ZRV2',now());
</v>
      </c>
      <c r="W33" t="str">
        <f t="shared" si="5"/>
        <v/>
      </c>
    </row>
    <row r="34" spans="1:23" ht="15" customHeight="1" x14ac:dyDescent="0.3">
      <c r="A34" s="12">
        <f>VLOOKUP($C34,[1]CHANTIER!$A$2:$K$291,11,0)</f>
        <v>66</v>
      </c>
      <c r="B34" t="s">
        <v>332</v>
      </c>
      <c r="C34" s="38" t="s">
        <v>213</v>
      </c>
      <c r="D34" s="27"/>
      <c r="E34" s="28">
        <f>E5</f>
        <v>0</v>
      </c>
      <c r="F34" s="29" t="s">
        <v>1055</v>
      </c>
      <c r="G34" s="28">
        <f>G5</f>
        <v>0</v>
      </c>
      <c r="H34" s="29" t="s">
        <v>1055</v>
      </c>
      <c r="I34" s="28"/>
      <c r="J34" s="35"/>
      <c r="K34" s="28"/>
      <c r="L34" s="35"/>
      <c r="M34" s="28"/>
      <c r="N34" s="35"/>
      <c r="O34" t="str">
        <f t="shared" si="1"/>
        <v xml:space="preserve">INSERT INTO SC_SystemeProduits(RefDimension,NomSysteme,typePresta,ligne,Quantite,formule,DateModif) values (null,'ZI_PEU_PROFONDE','MOC',66,null,'2*SURFACE_ZI',now());
</v>
      </c>
      <c r="Q34" t="str">
        <f t="shared" si="2"/>
        <v xml:space="preserve">INSERT INTO SC_SystemeProduits(RefDimension,NomSysteme,typePresta,ligne,Quantite,formule,DateModif) values (null,'ZI_PROFONDE','MOC',66,null,'2*SURFACE_ZI',now());
</v>
      </c>
      <c r="S34" t="str">
        <f t="shared" si="3"/>
        <v/>
      </c>
      <c r="U34" t="str">
        <f t="shared" si="4"/>
        <v/>
      </c>
      <c r="W34" t="str">
        <f t="shared" si="5"/>
        <v/>
      </c>
    </row>
    <row r="35" spans="1:23" ht="15" customHeight="1" x14ac:dyDescent="0.3">
      <c r="A35" s="12">
        <f>VLOOKUP($C35,[1]CHANTIER!$A$2:$K$291,11,0)</f>
        <v>75</v>
      </c>
      <c r="B35" t="s">
        <v>332</v>
      </c>
      <c r="C35" s="38" t="s">
        <v>229</v>
      </c>
      <c r="D35" s="27" t="str">
        <f>IF(C35="","",VLOOKUP($C35,[2]CHANTIER!$A$2:$C$83,3,0))</f>
        <v>ml</v>
      </c>
      <c r="E35" s="28"/>
      <c r="F35" s="35"/>
      <c r="G35" s="28"/>
      <c r="H35" s="35"/>
      <c r="I35" s="28"/>
      <c r="J35" s="63" t="s">
        <v>1064</v>
      </c>
      <c r="K35" s="28"/>
      <c r="L35" s="35"/>
      <c r="M35" s="28"/>
      <c r="N35" s="35"/>
      <c r="O35" t="str">
        <f t="shared" si="1"/>
        <v/>
      </c>
      <c r="Q35" t="str">
        <f t="shared" si="2"/>
        <v/>
      </c>
      <c r="S35" t="str">
        <f t="shared" si="3"/>
        <v xml:space="preserve">INSERT INTO SC_SystemeProduits(RefDimension,NomSysteme,typePresta,ligne,Quantite,formule,DateModif) values (null,'ZRV1','MOC',75,null,'1.3*SURFACE_ZRV1',now());
</v>
      </c>
      <c r="U35" t="str">
        <f t="shared" si="4"/>
        <v/>
      </c>
      <c r="W35" t="str">
        <f t="shared" si="5"/>
        <v/>
      </c>
    </row>
    <row r="36" spans="1:23" ht="15" customHeight="1" x14ac:dyDescent="0.3">
      <c r="A36" s="12">
        <f>VLOOKUP($C36,[1]CHANTIER!$A$2:$K$291,11,0)</f>
        <v>62</v>
      </c>
      <c r="B36" t="s">
        <v>332</v>
      </c>
      <c r="C36" s="38" t="s">
        <v>207</v>
      </c>
      <c r="D36" s="27" t="str">
        <f>IF(C36="","",VLOOKUP($C36,[2]CHANTIER!$A$2:$C$83,3,0))</f>
        <v>pc</v>
      </c>
      <c r="E36" s="28"/>
      <c r="F36" s="35"/>
      <c r="G36" s="28"/>
      <c r="H36" s="35"/>
      <c r="I36" s="28">
        <f>5*[2]Simulation!P68</f>
        <v>0</v>
      </c>
      <c r="J36" s="35" t="s">
        <v>1065</v>
      </c>
      <c r="K36" s="28"/>
      <c r="L36" s="35"/>
      <c r="M36" s="28"/>
      <c r="N36" s="35"/>
      <c r="O36" t="str">
        <f t="shared" si="1"/>
        <v/>
      </c>
      <c r="Q36" t="str">
        <f t="shared" si="2"/>
        <v/>
      </c>
      <c r="S36" t="str">
        <f t="shared" si="3"/>
        <v xml:space="preserve">INSERT INTO SC_SystemeProduits(RefDimension,NomSysteme,typePresta,ligne,Quantite,formule,DateModif) values (null,'ZRV1','MOC',62,null,'5*SURFACE_ZRV1',now());
</v>
      </c>
      <c r="U36" t="str">
        <f t="shared" si="4"/>
        <v/>
      </c>
      <c r="W36" t="str">
        <f t="shared" si="5"/>
        <v/>
      </c>
    </row>
    <row r="37" spans="1:23" ht="15" customHeight="1" x14ac:dyDescent="0.3">
      <c r="C37" s="39"/>
      <c r="D37" s="40"/>
      <c r="E37" s="41"/>
      <c r="F37" s="42"/>
      <c r="G37" s="41"/>
      <c r="H37" s="42"/>
      <c r="I37" s="41"/>
      <c r="J37" s="42"/>
      <c r="K37" s="41"/>
      <c r="L37" s="42"/>
      <c r="M37" s="41"/>
      <c r="N37" s="42"/>
      <c r="O37" t="str">
        <f t="shared" si="1"/>
        <v/>
      </c>
      <c r="Q37" t="str">
        <f t="shared" si="2"/>
        <v/>
      </c>
      <c r="S37" t="str">
        <f t="shared" si="3"/>
        <v/>
      </c>
      <c r="U37" t="str">
        <f t="shared" si="4"/>
        <v/>
      </c>
      <c r="W37" t="str">
        <f t="shared" si="5"/>
        <v/>
      </c>
    </row>
    <row r="38" spans="1:23" ht="15" customHeight="1" x14ac:dyDescent="0.3">
      <c r="A38" s="12">
        <f>VLOOKUP($C38,[1]MINIPELLE!$A$2:$K$291,11,0)</f>
        <v>13</v>
      </c>
      <c r="B38" t="s">
        <v>333</v>
      </c>
      <c r="C38" s="38" t="s">
        <v>182</v>
      </c>
      <c r="D38" s="27" t="str">
        <f>IF(C38="","",VLOOKUP($C38,[2]MINIPELLE!$A$2:$C$28,3,0))</f>
        <v>m3</v>
      </c>
      <c r="E38" s="28">
        <f>[2]Simulation!P67*0.5</f>
        <v>0</v>
      </c>
      <c r="F38" s="29" t="s">
        <v>1058</v>
      </c>
      <c r="G38" s="28">
        <f>[2]Simulation!P67</f>
        <v>0</v>
      </c>
      <c r="H38" s="29" t="s">
        <v>1058</v>
      </c>
      <c r="I38" s="28">
        <f>I39</f>
        <v>0</v>
      </c>
      <c r="J38" s="66" t="s">
        <v>1296</v>
      </c>
      <c r="K38" s="28">
        <f>[2]Simulation!P69*0.3</f>
        <v>0</v>
      </c>
      <c r="L38" s="65" t="s">
        <v>1294</v>
      </c>
      <c r="M38" s="28">
        <f>0.15*EPANDRAINv</f>
        <v>1.5</v>
      </c>
      <c r="N38" s="66" t="s">
        <v>1070</v>
      </c>
      <c r="O38" t="str">
        <f t="shared" si="1"/>
        <v xml:space="preserve">INSERT INTO SC_SystemeProduits(RefDimension,NomSysteme,typePresta,ligne,Quantite,formule,DateModif) values (null,'ZI_PEU_PROFONDE','MP',13,null,'0.5*SURFACE_ZI',now());
</v>
      </c>
      <c r="Q38" t="str">
        <f t="shared" si="2"/>
        <v xml:space="preserve">INSERT INTO SC_SystemeProduits(RefDimension,NomSysteme,typePresta,ligne,Quantite,formule,DateModif) values (null,'ZI_PROFONDE','MP',13,null,'0.5*SURFACE_ZI',now());
</v>
      </c>
      <c r="S38" t="str">
        <f t="shared" si="3"/>
        <v xml:space="preserve">INSERT INTO SC_SystemeProduits(RefDimension,NomSysteme,typePresta,ligne,Quantite,formule,DateModif) values (null,'ZRV1','MP',13,null,'0.4*SURFACE_ZRV1',now());
</v>
      </c>
      <c r="U38" t="str">
        <f t="shared" si="4"/>
        <v xml:space="preserve">INSERT INTO SC_SystemeProduits(RefDimension,NomSysteme,typePresta,ligne,Quantite,formule,DateModif) values (null,'ZRV2','MP',13,null,'0.4*SURFACE_ZRV2',now());
</v>
      </c>
      <c r="W38" t="str">
        <f t="shared" si="5"/>
        <v xml:space="preserve">INSERT INTO SC_SystemeProduits(RefDimension,NomSysteme,typePresta,ligne,Quantite,formule,DateModif) values (null,'EPANDRAIN','MP',13,null,'0.5*EPANDRAIN',now());
</v>
      </c>
    </row>
    <row r="39" spans="1:23" ht="15" customHeight="1" x14ac:dyDescent="0.3">
      <c r="A39" s="12">
        <f>VLOOKUP($C39,[1]MINIPELLE!$A$2:$K$291,11,0)</f>
        <v>3</v>
      </c>
      <c r="B39" t="s">
        <v>333</v>
      </c>
      <c r="C39" s="38" t="s">
        <v>238</v>
      </c>
      <c r="D39" s="27" t="str">
        <f>IF(C39="","",VLOOKUP($C39,[2]MINIPELLE!$A$2:$C$28,3,0))</f>
        <v>m3</v>
      </c>
      <c r="E39" s="28"/>
      <c r="F39" s="63" t="s">
        <v>1057</v>
      </c>
      <c r="G39" s="28"/>
      <c r="H39" s="63" t="s">
        <v>1057</v>
      </c>
      <c r="I39" s="28">
        <f>(I17+I18)/1.6</f>
        <v>0</v>
      </c>
      <c r="J39" s="66" t="s">
        <v>1296</v>
      </c>
      <c r="K39" s="28">
        <f>K32</f>
        <v>0</v>
      </c>
      <c r="L39" s="65" t="s">
        <v>1069</v>
      </c>
      <c r="M39" s="28">
        <f>0.15*EPANDRAINv</f>
        <v>1.5</v>
      </c>
      <c r="N39" s="66" t="s">
        <v>1298</v>
      </c>
      <c r="O39" t="str">
        <f t="shared" si="1"/>
        <v xml:space="preserve">INSERT INTO SC_SystemeProduits(RefDimension,NomSysteme,typePresta,ligne,Quantite,formule,DateModif) values (null,'ZI_PEU_PROFONDE','MP',3,null,'0.3*SURFACE_ZI',now());
</v>
      </c>
      <c r="Q39" t="str">
        <f t="shared" si="2"/>
        <v xml:space="preserve">INSERT INTO SC_SystemeProduits(RefDimension,NomSysteme,typePresta,ligne,Quantite,formule,DateModif) values (null,'ZI_PROFONDE','MP',3,null,'0.3*SURFACE_ZI',now());
</v>
      </c>
      <c r="S39" t="str">
        <f t="shared" si="3"/>
        <v xml:space="preserve">INSERT INTO SC_SystemeProduits(RefDimension,NomSysteme,typePresta,ligne,Quantite,formule,DateModif) values (null,'ZRV1','MP',3,null,'0.4*SURFACE_ZRV1',now());
</v>
      </c>
      <c r="U39" t="str">
        <f t="shared" si="4"/>
        <v xml:space="preserve">INSERT INTO SC_SystemeProduits(RefDimension,NomSysteme,typePresta,ligne,Quantite,formule,DateModif) values (null,'ZRV2','MP',3,null,'0.3*SURFACE_ZRV2',now());
</v>
      </c>
      <c r="W39" t="str">
        <f t="shared" si="5"/>
        <v xml:space="preserve">INSERT INTO SC_SystemeProduits(RefDimension,NomSysteme,typePresta,ligne,Quantite,formule,DateModif) values (null,'EPANDRAIN','MP',3,null,'0.3*EPANDRAIN',now());
</v>
      </c>
    </row>
    <row r="40" spans="1:23" ht="15" customHeight="1" x14ac:dyDescent="0.3">
      <c r="A40" s="12">
        <f>VLOOKUP($C40,[1]MINIPELLE!$A$2:$K$291,11,0)</f>
        <v>18</v>
      </c>
      <c r="B40" t="s">
        <v>333</v>
      </c>
      <c r="C40" s="38" t="s">
        <v>257</v>
      </c>
      <c r="D40" s="27" t="str">
        <f>IF(C40="","",VLOOKUP($C40,[2]MINIPELLE!$A$2:$C$28,3,0))</f>
        <v>m3</v>
      </c>
      <c r="E40" s="28">
        <f>[2]Simulation!P67*0.2</f>
        <v>0</v>
      </c>
      <c r="F40" s="29" t="s">
        <v>1059</v>
      </c>
      <c r="G40" s="28">
        <f>[2]Simulation!P67*0.6</f>
        <v>0</v>
      </c>
      <c r="H40" s="29" t="s">
        <v>1060</v>
      </c>
      <c r="I40" s="28">
        <v>1</v>
      </c>
      <c r="J40" s="43"/>
      <c r="K40" s="28"/>
      <c r="L40" s="65" t="s">
        <v>1295</v>
      </c>
      <c r="M40" s="28">
        <f>0.15*EPANDRAINv</f>
        <v>1.5</v>
      </c>
      <c r="N40" s="66" t="s">
        <v>1299</v>
      </c>
      <c r="O40" t="str">
        <f t="shared" si="1"/>
        <v xml:space="preserve">INSERT INTO SC_SystemeProduits(RefDimension,NomSysteme,typePresta,ligne,Quantite,formule,DateModif) values (null,'ZI_PEU_PROFONDE','MP',18,null,'0.2*SURFACE_ZI',now());
</v>
      </c>
      <c r="Q40" t="str">
        <f t="shared" si="2"/>
        <v xml:space="preserve">INSERT INTO SC_SystemeProduits(RefDimension,NomSysteme,typePresta,ligne,Quantite,formule,DateModif) values (null,'ZI_PROFONDE','MP',18,null,'0.6*SURFACE_ZI',now());
</v>
      </c>
      <c r="S40" t="str">
        <f t="shared" si="3"/>
        <v xml:space="preserve">INSERT INTO SC_SystemeProduits(RefDimension,NomSysteme,typePresta,ligne,Quantite,formule,DateModif) values (null,'ZRV1','MP',18,1,null,now());
</v>
      </c>
      <c r="U40" t="str">
        <f t="shared" si="4"/>
        <v xml:space="preserve">INSERT INTO SC_SystemeProduits(RefDimension,NomSysteme,typePresta,ligne,Quantite,formule,DateModif) values (null,'ZRV2','MP',18,null,'0.1*SURFACE_ZRV2',now());
</v>
      </c>
      <c r="W40" t="str">
        <f t="shared" si="5"/>
        <v xml:space="preserve">INSERT INTO SC_SystemeProduits(RefDimension,NomSysteme,typePresta,ligne,Quantite,formule,DateModif) values (null,'EPANDRAIN','MP',18,null,'0.2*EPANDRAIN',now());
</v>
      </c>
    </row>
  </sheetData>
  <mergeCells count="5">
    <mergeCell ref="M2:N2"/>
    <mergeCell ref="E2:F2"/>
    <mergeCell ref="G2:H2"/>
    <mergeCell ref="I2:J2"/>
    <mergeCell ref="K2:L2"/>
  </mergeCells>
  <dataValidations count="4">
    <dataValidation type="list" allowBlank="1" showInputMessage="1" showErrorMessage="1" promptTitle="MATIERES" prompt="choisir le produit" sqref="C4:C22" xr:uid="{00000000-0002-0000-2300-000000000000}">
      <formula1>INDIRECT(B4)</formula1>
    </dataValidation>
    <dataValidation type="list" allowBlank="1" showInputMessage="1" promptTitle="Main d'oeuvre CHANTIER" prompt="choisir la prestation" sqref="C27:C36" xr:uid="{00000000-0002-0000-2300-000001000000}">
      <formula1>INDIRECT(B27)</formula1>
    </dataValidation>
    <dataValidation type="list" allowBlank="1" showInputMessage="1" promptTitle="MINIPELLE" prompt="choisir la prestation" sqref="C38:C40" xr:uid="{00000000-0002-0000-2300-000002000000}">
      <formula1>INDIRECT(B38)</formula1>
    </dataValidation>
    <dataValidation type="list" allowBlank="1" showErrorMessage="1" sqref="C24:C25" xr:uid="{00000000-0002-0000-2300-000003000000}">
      <formula1>INDIRECT(B24)</formula1>
    </dataValidation>
  </dataValidation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T9"/>
  <sheetViews>
    <sheetView topLeftCell="B1" workbookViewId="0">
      <selection activeCell="F14" sqref="F14"/>
    </sheetView>
  </sheetViews>
  <sheetFormatPr baseColWidth="10" defaultRowHeight="14.4" x14ac:dyDescent="0.3"/>
  <cols>
    <col min="3" max="3" width="24.44140625" customWidth="1"/>
    <col min="6" max="6" width="18.33203125" customWidth="1"/>
    <col min="7" max="7" width="14.88671875" customWidth="1"/>
    <col min="15" max="16" width="4.5546875" customWidth="1"/>
    <col min="18" max="19" width="3.6640625" customWidth="1"/>
    <col min="21" max="22" width="5.109375" customWidth="1"/>
  </cols>
  <sheetData>
    <row r="1" spans="1:20" x14ac:dyDescent="0.3">
      <c r="E1" t="s">
        <v>812</v>
      </c>
      <c r="F1" s="14"/>
      <c r="G1" s="14"/>
      <c r="H1" t="s">
        <v>813</v>
      </c>
      <c r="I1" s="14"/>
      <c r="J1" s="14"/>
      <c r="K1" t="s">
        <v>814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20" x14ac:dyDescent="0.3">
      <c r="E2" t="s">
        <v>909</v>
      </c>
      <c r="F2" s="14"/>
      <c r="G2" s="14"/>
      <c r="H2" t="s">
        <v>909</v>
      </c>
      <c r="I2" s="14"/>
      <c r="J2" s="14"/>
      <c r="K2" t="s">
        <v>909</v>
      </c>
      <c r="L2" s="14"/>
      <c r="M2" s="14"/>
    </row>
    <row r="3" spans="1:20" x14ac:dyDescent="0.3">
      <c r="D3" t="s">
        <v>277</v>
      </c>
      <c r="E3" t="s">
        <v>278</v>
      </c>
      <c r="F3" s="14" t="s">
        <v>819</v>
      </c>
      <c r="G3" s="14" t="s">
        <v>820</v>
      </c>
      <c r="H3" t="s">
        <v>278</v>
      </c>
      <c r="I3" s="14"/>
      <c r="J3" s="14"/>
      <c r="K3" t="s">
        <v>278</v>
      </c>
      <c r="L3" s="14"/>
      <c r="M3" s="14"/>
    </row>
    <row r="4" spans="1:20" x14ac:dyDescent="0.3">
      <c r="A4" s="12">
        <f>VLOOKUP($C4,[1]MATIERES!$A$2:$K$379,11,0)</f>
        <v>170</v>
      </c>
      <c r="B4" t="s">
        <v>328</v>
      </c>
      <c r="C4" t="s">
        <v>515</v>
      </c>
      <c r="D4" t="s">
        <v>47</v>
      </c>
      <c r="E4">
        <v>1</v>
      </c>
      <c r="F4" s="14" t="s">
        <v>1183</v>
      </c>
      <c r="G4" s="14" t="s">
        <v>825</v>
      </c>
      <c r="H4">
        <v>1</v>
      </c>
      <c r="I4" s="14" t="s">
        <v>1183</v>
      </c>
      <c r="J4" s="14" t="s">
        <v>825</v>
      </c>
      <c r="K4">
        <v>1</v>
      </c>
      <c r="L4" s="14" t="s">
        <v>1183</v>
      </c>
      <c r="M4" s="14" t="s">
        <v>825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(null,'BORDFV1','MATIERE',170,null,'1*CTE1+4','PERIMETRE',now());
</v>
      </c>
      <c r="Q4" t="str">
        <f t="shared" ref="Q4:Q6" si="0"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(null,'BORDFVBAC1','MATIERE',170,null,'1*CTE1+4','PERIMETRE',now());
</v>
      </c>
      <c r="T4" t="str">
        <f t="shared" ref="T4:T6" si="1">IF(AND(L4="",K4=""),"",SUBSTITUTE(SUBSTITUTE(SUBSTITUTE(SUBSTITUTE(SUBSTITUTE(SUBSTITUTE($N$1,"#ID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SC_SystemeProduits(RefDimension,NomSysteme,typePresta,ligne,Quantite,formule,cte1,DateModif) values (null,'BORDFH1','MATIERE',170,null,'1*CTE1+4','PERIMETRE',now());
</v>
      </c>
    </row>
    <row r="5" spans="1:20" x14ac:dyDescent="0.3">
      <c r="F5" s="14"/>
      <c r="G5" s="14"/>
      <c r="I5" s="14"/>
      <c r="J5" s="14"/>
      <c r="L5" s="14"/>
      <c r="M5" s="14"/>
      <c r="N5" t="str">
        <f t="shared" ref="N5:N6" si="2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/>
      </c>
      <c r="Q5" t="str">
        <f t="shared" si="0"/>
        <v/>
      </c>
      <c r="T5" t="str">
        <f t="shared" si="1"/>
        <v/>
      </c>
    </row>
    <row r="6" spans="1:20" x14ac:dyDescent="0.3">
      <c r="A6" s="12">
        <f>VLOOKUP($C6,[1]CHANTIER!$A$2:$K$291,11,0)</f>
        <v>75</v>
      </c>
      <c r="B6" t="s">
        <v>332</v>
      </c>
      <c r="C6" t="s">
        <v>229</v>
      </c>
      <c r="D6" t="s">
        <v>47</v>
      </c>
      <c r="E6">
        <v>1</v>
      </c>
      <c r="F6" s="14" t="s">
        <v>1183</v>
      </c>
      <c r="G6" s="14" t="s">
        <v>825</v>
      </c>
      <c r="H6">
        <v>1</v>
      </c>
      <c r="I6" s="14" t="s">
        <v>1183</v>
      </c>
      <c r="J6" s="14" t="s">
        <v>825</v>
      </c>
      <c r="K6">
        <v>1</v>
      </c>
      <c r="L6" s="14" t="s">
        <v>1183</v>
      </c>
      <c r="M6" s="14" t="s">
        <v>825</v>
      </c>
      <c r="N6" t="str">
        <f t="shared" si="2"/>
        <v xml:space="preserve">INSERT INTO SC_SystemeProduits(RefDimension,NomSysteme,typePresta,ligne,Quantite,formule,cte1,DateModif) values (null,'BORDFV1','MOC',75,null,'1*CTE1+4','PERIMETRE',now());
</v>
      </c>
      <c r="Q6" t="str">
        <f t="shared" si="0"/>
        <v xml:space="preserve">INSERT INTO SC_SystemeProduits(RefDimension,NomSysteme,typePresta,ligne,Quantite,formule,cte1,DateModif) values (null,'BORDFVBAC1','MOC',75,null,'1*CTE1+4','PERIMETRE',now());
</v>
      </c>
      <c r="T6" t="str">
        <f t="shared" si="1"/>
        <v xml:space="preserve">INSERT INTO SC_SystemeProduits(RefDimension,NomSysteme,typePresta,ligne,Quantite,formule,cte1,DateModif) values (null,'BORDFH1','MOC',75,null,'1*CTE1+4','PERIMETRE',now());
</v>
      </c>
    </row>
    <row r="7" spans="1:20" x14ac:dyDescent="0.3">
      <c r="F7" s="14"/>
      <c r="G7" s="14"/>
      <c r="I7" s="14"/>
      <c r="J7" s="14"/>
      <c r="L7" s="14"/>
      <c r="M7" s="14"/>
    </row>
    <row r="8" spans="1:20" x14ac:dyDescent="0.3">
      <c r="F8" s="14"/>
      <c r="G8" s="14"/>
      <c r="I8" s="14"/>
      <c r="J8" s="14"/>
      <c r="L8" s="14"/>
      <c r="M8" s="14"/>
    </row>
    <row r="9" spans="1:20" x14ac:dyDescent="0.3">
      <c r="F9" s="14"/>
      <c r="G9" s="14"/>
      <c r="I9" s="14"/>
      <c r="J9" s="14"/>
      <c r="L9" s="14"/>
      <c r="M9" s="1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69"/>
  <sheetViews>
    <sheetView topLeftCell="D1" workbookViewId="0">
      <selection activeCell="G1" sqref="G1"/>
    </sheetView>
  </sheetViews>
  <sheetFormatPr baseColWidth="10" defaultRowHeight="14.4" x14ac:dyDescent="0.3"/>
  <cols>
    <col min="3" max="3" width="44" customWidth="1"/>
    <col min="5" max="5" width="11.44140625" style="21"/>
    <col min="6" max="6" width="98" customWidth="1"/>
    <col min="7" max="7" width="11.44140625" style="21"/>
    <col min="10" max="10" width="11.44140625" style="21"/>
    <col min="11" max="11" width="17.88671875" customWidth="1"/>
  </cols>
  <sheetData>
    <row r="1" spans="1:12" x14ac:dyDescent="0.3">
      <c r="E1" s="21" t="s">
        <v>1134</v>
      </c>
      <c r="K1" t="s">
        <v>1135</v>
      </c>
      <c r="L1" t="str">
        <f>CONCATENATE("INSERT INTO SC_SystemeProduits(RefDimension,NomSysteme,typePresta,ligne,formule,DateModif) values (null,'#ID#','#TYPE#',#LIGNE#,#FORMULE#,now());",CHAR(10))</f>
        <v xml:space="preserve">INSERT INTO SC_SystemeProduits(RefDimension,NomSysteme,typePresta,ligne,formule,DateModif) values (null,'#ID#','#TYPE#',#LIGNE#,#FORMULE#,now());
</v>
      </c>
    </row>
    <row r="3" spans="1:12" x14ac:dyDescent="0.3">
      <c r="D3" t="s">
        <v>277</v>
      </c>
      <c r="E3" s="21" t="s">
        <v>278</v>
      </c>
      <c r="F3" t="s">
        <v>819</v>
      </c>
    </row>
    <row r="4" spans="1:12" ht="16.5" customHeight="1" x14ac:dyDescent="0.3">
      <c r="A4" s="12">
        <f>VLOOKUP($C4,[1]MATIERES!$A$2:$K$379,11,0)</f>
        <v>204</v>
      </c>
      <c r="B4" t="s">
        <v>328</v>
      </c>
      <c r="C4" s="23" t="s">
        <v>574</v>
      </c>
      <c r="D4" s="27" t="str">
        <f>IF($C4="","",VLOOKUP($C4,[2]MATIERES!$A$2:$F$448,5,0))</f>
        <v>pc</v>
      </c>
      <c r="E4" s="46"/>
      <c r="F4" s="29"/>
      <c r="G4" s="46"/>
      <c r="H4" s="28"/>
      <c r="I4" s="28"/>
      <c r="J4" s="46"/>
      <c r="K4" s="28"/>
      <c r="L4" t="str">
        <f>IF(F4="","",SUBSTITUTE(SUBSTITUTE(SUBSTITUTE(SUBSTITUTE($L$1,"#ID#",E$1),"#TYPE#",$B4),"#LIGNE#",$A4),"#FORMULE#",SUBSTITUTE(F4,",",".")))</f>
        <v/>
      </c>
    </row>
    <row r="5" spans="1:12" ht="16.5" customHeight="1" x14ac:dyDescent="0.3">
      <c r="A5" s="12">
        <f>VLOOKUP($C5,[1]MATIERES!$A$2:$K$379,11,0)</f>
        <v>374</v>
      </c>
      <c r="B5" t="s">
        <v>328</v>
      </c>
      <c r="C5" s="23" t="s">
        <v>310</v>
      </c>
      <c r="D5" s="27" t="str">
        <f>IF($C5="","",VLOOKUP($C5,[2]MATIERES!$A$2:$F$448,5,0))</f>
        <v>t</v>
      </c>
      <c r="E5" s="46">
        <f>1.8*0.3*0.4</f>
        <v>0.21600000000000003</v>
      </c>
      <c r="F5" s="29" t="s">
        <v>1141</v>
      </c>
      <c r="G5" s="46">
        <f>1.8*0.1*0.4</f>
        <v>7.2000000000000008E-2</v>
      </c>
      <c r="H5" s="28"/>
      <c r="I5" s="28"/>
      <c r="J5" s="46"/>
      <c r="K5" s="28">
        <f>IF(AND(K30=1,K31=1),0.5,IF(AND(K30=1,K31=0),0.25,0))</f>
        <v>0.5</v>
      </c>
      <c r="L5" t="str">
        <f>IF(F5="","",SUBSTITUTE(SUBSTITUTE(SUBSTITUTE(SUBSTITUTE($L$1,"#ID#",E$1),"#TYPE#",$B5),"#LIGNE#",$A5),"#FORMULE#",CONCATENATE("'",F5,"'")))</f>
        <v xml:space="preserve">INSERT INTO SC_SystemeProduits(RefDimension,NomSysteme,typePresta,ligne,formule,DateModif) values (null,'TRANCHEES','MATIERE',374,'1.8*0.3*0.4*(DISTANCE_A+DISTANCE_C+DISTANCE_D+DISTANCE_E)+1.8*0.1*0.4*(DISTANCE_B1+DISTANCE_B2)',now());
</v>
      </c>
    </row>
    <row r="6" spans="1:12" ht="16.5" customHeight="1" x14ac:dyDescent="0.3">
      <c r="A6" s="12">
        <f>VLOOKUP($C6,[1]MATIERES!$A$2:$K$379,11,0)</f>
        <v>375</v>
      </c>
      <c r="B6" t="s">
        <v>328</v>
      </c>
      <c r="C6" s="23" t="s">
        <v>282</v>
      </c>
      <c r="D6" s="27" t="str">
        <f>IF($C6="","",VLOOKUP($C6,[2]MATIERES!$A$2:$F$448,5,0))</f>
        <v>t</v>
      </c>
      <c r="E6" s="46"/>
      <c r="F6" s="29"/>
      <c r="G6" s="46"/>
      <c r="H6" s="28"/>
      <c r="I6" s="28"/>
      <c r="J6" s="46"/>
      <c r="K6" s="28"/>
      <c r="L6" t="str">
        <f t="shared" ref="L6:L69" si="0">IF(F6="","",SUBSTITUTE(SUBSTITUTE(SUBSTITUTE(SUBSTITUTE($L$1,"#ID#",E$1),"#TYPE#",$B6),"#LIGNE#",$A6),"#FORMULE#",CONCATENATE("'",F6,"'")))</f>
        <v/>
      </c>
    </row>
    <row r="7" spans="1:12" ht="16.5" customHeight="1" x14ac:dyDescent="0.3">
      <c r="A7" s="12">
        <f>VLOOKUP($C7,[1]MATIERES!$A$2:$K$379,11,0)</f>
        <v>376</v>
      </c>
      <c r="B7" t="s">
        <v>328</v>
      </c>
      <c r="C7" s="23" t="s">
        <v>284</v>
      </c>
      <c r="D7" s="27" t="str">
        <f>IF($C7="","",VLOOKUP($C7,[2]MATIERES!$A$2:$F$448,5,0))</f>
        <v>t</v>
      </c>
      <c r="E7" s="46"/>
      <c r="F7" s="29"/>
      <c r="G7" s="46"/>
      <c r="H7" s="28"/>
      <c r="I7" s="28"/>
      <c r="J7" s="46"/>
      <c r="K7" s="28"/>
      <c r="L7" t="str">
        <f t="shared" si="0"/>
        <v/>
      </c>
    </row>
    <row r="8" spans="1:12" ht="16.5" customHeight="1" x14ac:dyDescent="0.3">
      <c r="A8" s="12">
        <f>VLOOKUP($C8,[1]MATIERES!$A$2:$K$379,11,0)</f>
        <v>360</v>
      </c>
      <c r="B8" t="s">
        <v>328</v>
      </c>
      <c r="C8" s="23" t="s">
        <v>305</v>
      </c>
      <c r="D8" s="27" t="str">
        <f>IF($C8="","",VLOOKUP($C8,[2]MATIERES!$A$2:$F$448,5,0))</f>
        <v>ml</v>
      </c>
      <c r="E8" s="46"/>
      <c r="F8" s="29"/>
      <c r="G8" s="46"/>
      <c r="H8" s="28"/>
      <c r="I8" s="28"/>
      <c r="J8" s="46"/>
      <c r="K8" s="28"/>
      <c r="L8" t="str">
        <f t="shared" si="0"/>
        <v/>
      </c>
    </row>
    <row r="9" spans="1:12" ht="16.5" customHeight="1" x14ac:dyDescent="0.3">
      <c r="A9" s="12">
        <f>VLOOKUP($C9,[1]MATIERES!$A$2:$K$379,11,0)</f>
        <v>270</v>
      </c>
      <c r="B9" t="s">
        <v>328</v>
      </c>
      <c r="C9" s="23" t="s">
        <v>680</v>
      </c>
      <c r="D9" s="27" t="str">
        <f>IF($C9="","",VLOOKUP($C9,[2]MATIERES!$A$2:$F$448,5,0))</f>
        <v>pc</v>
      </c>
      <c r="E9" s="46"/>
      <c r="F9" s="29" t="s">
        <v>1142</v>
      </c>
      <c r="G9" s="46">
        <f>IF([2]Simulation!L13="DN50",1,1.5)</f>
        <v>1.5</v>
      </c>
      <c r="H9" s="28"/>
      <c r="I9" s="28"/>
      <c r="J9" s="46"/>
      <c r="K9" s="28"/>
      <c r="L9" t="str">
        <f t="shared" si="0"/>
        <v xml:space="preserve">INSERT INTO SC_SystemeProduits(RefDimension,NomSysteme,typePresta,ligne,formule,DateModif) values (null,'TRANCHEES','MATIERE',270,'1.5*(DISTANCE_B1+DISTANCE_B2)',now());
</v>
      </c>
    </row>
    <row r="10" spans="1:12" ht="16.5" customHeight="1" x14ac:dyDescent="0.3">
      <c r="A10" s="12">
        <f>VLOOKUP($C10,[1]MATIERES!$A$2:$K$379,11,0)</f>
        <v>29</v>
      </c>
      <c r="B10" t="s">
        <v>328</v>
      </c>
      <c r="C10" s="23" t="s">
        <v>417</v>
      </c>
      <c r="D10" s="27" t="str">
        <f>IF($C10="","",VLOOKUP($C10,[2]MATIERES!$A$2:$F$448,5,0))</f>
        <v>ml</v>
      </c>
      <c r="E10" s="46"/>
      <c r="F10" s="29" t="s">
        <v>1143</v>
      </c>
      <c r="G10" s="46">
        <v>1</v>
      </c>
      <c r="H10" s="28"/>
      <c r="I10" s="28"/>
      <c r="J10" s="46"/>
      <c r="K10" s="28"/>
      <c r="L10" t="str">
        <f t="shared" si="0"/>
        <v xml:space="preserve">INSERT INTO SC_SystemeProduits(RefDimension,NomSysteme,typePresta,ligne,formule,DateModif) values (null,'TRANCHEES','MATIERE',29,'DISTANCE_B1+DISTANCE_B2',now());
</v>
      </c>
    </row>
    <row r="11" spans="1:12" ht="16.5" customHeight="1" x14ac:dyDescent="0.3">
      <c r="A11" s="12">
        <f>VLOOKUP($C11,[1]MATIERES!$A$2:$K$379,11,0)</f>
        <v>269</v>
      </c>
      <c r="B11" t="s">
        <v>328</v>
      </c>
      <c r="C11" s="23" t="s">
        <v>1045</v>
      </c>
      <c r="D11" s="27" t="str">
        <f>IF($C11="","",VLOOKUP($C11,[2]MATIERES!$A$2:$F$448,5,0))</f>
        <v>pc</v>
      </c>
      <c r="E11" s="46"/>
      <c r="F11" s="29"/>
      <c r="G11" s="46"/>
      <c r="H11" s="28"/>
      <c r="I11" s="28"/>
      <c r="J11" s="46"/>
      <c r="K11" s="28"/>
      <c r="L11" t="str">
        <f t="shared" si="0"/>
        <v/>
      </c>
    </row>
    <row r="12" spans="1:12" ht="16.5" customHeight="1" x14ac:dyDescent="0.3">
      <c r="A12" s="12">
        <f>VLOOKUP($C12,[1]MATIERES!$A$2:$K$379,11,0)</f>
        <v>361</v>
      </c>
      <c r="B12" t="s">
        <v>328</v>
      </c>
      <c r="C12" s="23" t="s">
        <v>139</v>
      </c>
      <c r="D12" s="27"/>
      <c r="E12" s="46"/>
      <c r="F12" s="29"/>
      <c r="G12" s="46"/>
      <c r="H12" s="28"/>
      <c r="I12" s="28"/>
      <c r="J12" s="46"/>
      <c r="K12" s="28"/>
      <c r="L12" t="str">
        <f t="shared" si="0"/>
        <v/>
      </c>
    </row>
    <row r="13" spans="1:12" ht="16.5" customHeight="1" x14ac:dyDescent="0.3">
      <c r="A13" s="12">
        <f>VLOOKUP($C13,[1]MATIERES!$A$2:$K$379,11,0)</f>
        <v>362</v>
      </c>
      <c r="B13" t="s">
        <v>328</v>
      </c>
      <c r="C13" s="23" t="s">
        <v>764</v>
      </c>
      <c r="D13" s="27" t="str">
        <f>IF($C13="","",VLOOKUP($C13,[2]MATIERES!$A$2:$F$448,5,0))</f>
        <v>ml</v>
      </c>
      <c r="E13" s="46"/>
      <c r="F13" s="29"/>
      <c r="G13" s="46"/>
      <c r="H13" s="28"/>
      <c r="I13" s="28"/>
      <c r="J13" s="46"/>
      <c r="K13" s="28"/>
      <c r="L13" t="str">
        <f t="shared" si="0"/>
        <v/>
      </c>
    </row>
    <row r="14" spans="1:12" ht="16.5" customHeight="1" x14ac:dyDescent="0.3">
      <c r="A14" s="12">
        <f>VLOOKUP($C14,[1]MATIERES!$A$2:$K$379,11,0)</f>
        <v>363</v>
      </c>
      <c r="B14" t="s">
        <v>328</v>
      </c>
      <c r="C14" s="23" t="s">
        <v>765</v>
      </c>
      <c r="D14" s="27" t="str">
        <f>IF($C14="","",VLOOKUP($C14,[2]MATIERES!$A$2:$F$448,5,0))</f>
        <v>ml</v>
      </c>
      <c r="E14" s="46">
        <v>1</v>
      </c>
      <c r="F14" s="29" t="s">
        <v>1136</v>
      </c>
      <c r="G14" s="46"/>
      <c r="H14" s="28"/>
      <c r="I14" s="28"/>
      <c r="J14" s="46"/>
      <c r="K14" s="28"/>
      <c r="L14" t="str">
        <f t="shared" si="0"/>
        <v xml:space="preserve">INSERT INTO SC_SystemeProduits(RefDimension,NomSysteme,typePresta,ligne,formule,DateModif) values (null,'TRANCHEES','MATIERE',363,'DISTANCE_A+DISTANCE_C+DISTANCE_D+DISTANCE_E',now());
</v>
      </c>
    </row>
    <row r="15" spans="1:12" ht="16.5" customHeight="1" x14ac:dyDescent="0.3">
      <c r="A15" s="12">
        <f>VLOOKUP($C15,[1]MATIERES!$A$2:$K$379,11,0)</f>
        <v>20</v>
      </c>
      <c r="B15" t="s">
        <v>328</v>
      </c>
      <c r="C15" s="23" t="s">
        <v>408</v>
      </c>
      <c r="D15" s="27" t="str">
        <f>IF($C15="","",VLOOKUP($C15,[2]MATIERES!$A$2:$F$448,5,0))</f>
        <v>pc</v>
      </c>
      <c r="E15" s="46">
        <v>0.2</v>
      </c>
      <c r="F15" s="29" t="s">
        <v>1137</v>
      </c>
      <c r="G15" s="46"/>
      <c r="H15" s="28"/>
      <c r="I15" s="28"/>
      <c r="J15" s="46"/>
      <c r="K15" s="28"/>
      <c r="L15" t="str">
        <f t="shared" si="0"/>
        <v xml:space="preserve">INSERT INTO SC_SystemeProduits(RefDimension,NomSysteme,typePresta,ligne,formule,DateModif) values (null,'TRANCHEES','MATIERE',20,'0.2*(DISTANCE_A+DISTANCE_C+DISTANCE_D+DISTANCE_E)',now());
</v>
      </c>
    </row>
    <row r="16" spans="1:12" ht="16.5" customHeight="1" x14ac:dyDescent="0.3">
      <c r="A16" s="12">
        <f>VLOOKUP($C16,[1]MATIERES!$A$2:$K$379,11,0)</f>
        <v>15</v>
      </c>
      <c r="B16" t="s">
        <v>328</v>
      </c>
      <c r="C16" s="23" t="s">
        <v>313</v>
      </c>
      <c r="D16" s="27" t="str">
        <f>IF($C16="","",VLOOKUP($C16,[2]MATIERES!$A$2:$F$448,5,0))</f>
        <v>pc</v>
      </c>
      <c r="E16" s="46"/>
      <c r="F16" s="29" t="s">
        <v>1139</v>
      </c>
      <c r="G16" s="46"/>
      <c r="H16" s="28"/>
      <c r="I16" s="28"/>
      <c r="J16" s="46">
        <v>1</v>
      </c>
      <c r="K16" s="28"/>
      <c r="L16" t="str">
        <f t="shared" si="0"/>
        <v xml:space="preserve">INSERT INTO SC_SystemeProduits(RefDimension,NomSysteme,typePresta,ligne,formule,DateModif) values (null,'TRANCHEES','MATIERE',15,'NB_SORTIES_MAISON',now());
</v>
      </c>
    </row>
    <row r="17" spans="1:12" ht="16.5" customHeight="1" x14ac:dyDescent="0.3">
      <c r="A17" s="12">
        <f>VLOOKUP($C17,[1]MATIERES!$A$2:$K$379,11,0)</f>
        <v>14</v>
      </c>
      <c r="B17" t="s">
        <v>328</v>
      </c>
      <c r="C17" s="23" t="s">
        <v>341</v>
      </c>
      <c r="D17" s="27" t="str">
        <f>IF($C17="","",VLOOKUP($C17,[2]MATIERES!$A$2:$F$448,5,0))</f>
        <v>pc</v>
      </c>
      <c r="E17" s="46"/>
      <c r="F17" s="29" t="s">
        <v>1139</v>
      </c>
      <c r="G17" s="46"/>
      <c r="H17" s="28"/>
      <c r="I17" s="28"/>
      <c r="J17" s="46">
        <v>1</v>
      </c>
      <c r="K17" s="28"/>
      <c r="L17" t="str">
        <f t="shared" si="0"/>
        <v xml:space="preserve">INSERT INTO SC_SystemeProduits(RefDimension,NomSysteme,typePresta,ligne,formule,DateModif) values (null,'TRANCHEES','MATIERE',14,'NB_SORTIES_MAISON',now());
</v>
      </c>
    </row>
    <row r="18" spans="1:12" ht="16.5" customHeight="1" x14ac:dyDescent="0.3">
      <c r="A18" s="12">
        <f>VLOOKUP($C18,[1]MATIERES!$A$2:$K$379,11,0)</f>
        <v>2</v>
      </c>
      <c r="B18" t="s">
        <v>328</v>
      </c>
      <c r="C18" s="23" t="s">
        <v>391</v>
      </c>
      <c r="D18" s="27" t="str">
        <f>IF($C18="","",VLOOKUP($C18,[2]MATIERES!$A$2:$F$448,5,0))</f>
        <v>pc</v>
      </c>
      <c r="E18" s="46"/>
      <c r="F18" s="29" t="s">
        <v>1139</v>
      </c>
      <c r="G18" s="46"/>
      <c r="H18" s="28"/>
      <c r="I18" s="28"/>
      <c r="J18" s="46">
        <v>1</v>
      </c>
      <c r="K18" s="28"/>
      <c r="L18" t="str">
        <f t="shared" si="0"/>
        <v xml:space="preserve">INSERT INTO SC_SystemeProduits(RefDimension,NomSysteme,typePresta,ligne,formule,DateModif) values (null,'TRANCHEES','MATIERE',2,'NB_SORTIES_MAISON',now());
</v>
      </c>
    </row>
    <row r="19" spans="1:12" ht="16.5" customHeight="1" x14ac:dyDescent="0.3">
      <c r="A19" s="12">
        <f>VLOOKUP($C19,[1]MATIERES!$A$2:$K$379,11,0)</f>
        <v>17</v>
      </c>
      <c r="B19" t="s">
        <v>328</v>
      </c>
      <c r="C19" s="23" t="s">
        <v>356</v>
      </c>
      <c r="D19" s="27" t="str">
        <f>IF($C19="","",VLOOKUP($C19,[2]MATIERES!$A$2:$F$448,5,0))</f>
        <v>pc</v>
      </c>
      <c r="E19" s="46"/>
      <c r="F19" s="29" t="s">
        <v>1139</v>
      </c>
      <c r="G19" s="46"/>
      <c r="H19" s="28"/>
      <c r="I19" s="28"/>
      <c r="J19" s="46">
        <v>1</v>
      </c>
      <c r="K19" s="28"/>
      <c r="L19" t="str">
        <f t="shared" si="0"/>
        <v xml:space="preserve">INSERT INTO SC_SystemeProduits(RefDimension,NomSysteme,typePresta,ligne,formule,DateModif) values (null,'TRANCHEES','MATIERE',17,'NB_SORTIES_MAISON',now());
</v>
      </c>
    </row>
    <row r="20" spans="1:12" ht="16.5" customHeight="1" x14ac:dyDescent="0.3">
      <c r="A20" s="12">
        <f>VLOOKUP($C20,[1]MATIERES!$A$2:$K$379,11,0)</f>
        <v>16</v>
      </c>
      <c r="B20" t="s">
        <v>328</v>
      </c>
      <c r="C20" s="23" t="s">
        <v>404</v>
      </c>
      <c r="D20" s="27" t="str">
        <f>IF($C20="","",VLOOKUP($C20,[2]MATIERES!$A$2:$F$448,5,0))</f>
        <v>pc</v>
      </c>
      <c r="E20" s="46"/>
      <c r="F20" s="29"/>
      <c r="G20" s="46"/>
      <c r="H20" s="28"/>
      <c r="I20" s="28"/>
      <c r="J20" s="46"/>
      <c r="K20" s="28"/>
      <c r="L20" t="str">
        <f t="shared" si="0"/>
        <v/>
      </c>
    </row>
    <row r="21" spans="1:12" ht="16.5" customHeight="1" x14ac:dyDescent="0.3">
      <c r="A21" s="12">
        <f>VLOOKUP($C21,[1]MATIERES!$A$2:$K$379,11,0)</f>
        <v>83</v>
      </c>
      <c r="B21" t="s">
        <v>328</v>
      </c>
      <c r="C21" s="23" t="s">
        <v>460</v>
      </c>
      <c r="D21" s="27" t="str">
        <f>IF($C21="","",VLOOKUP($C21,[2]MATIERES!$A$2:$F$448,5,0))</f>
        <v>pc</v>
      </c>
      <c r="E21" s="46"/>
      <c r="F21" s="29"/>
      <c r="G21" s="46"/>
      <c r="H21" s="28"/>
      <c r="I21" s="28"/>
      <c r="J21" s="46"/>
      <c r="K21" s="28"/>
      <c r="L21" t="str">
        <f t="shared" si="0"/>
        <v/>
      </c>
    </row>
    <row r="22" spans="1:12" ht="16.5" customHeight="1" x14ac:dyDescent="0.3">
      <c r="A22" s="12">
        <f>VLOOKUP($C22,[1]MATIERES!$A$2:$K$379,11,0)</f>
        <v>82</v>
      </c>
      <c r="B22" t="s">
        <v>328</v>
      </c>
      <c r="C22" s="23" t="s">
        <v>373</v>
      </c>
      <c r="D22" s="27" t="str">
        <f>IF($C22="","",VLOOKUP($C22,[2]MATIERES!$A$2:$F$448,5,0))</f>
        <v>pc</v>
      </c>
      <c r="E22" s="46"/>
      <c r="F22" s="29"/>
      <c r="G22" s="46"/>
      <c r="H22" s="28"/>
      <c r="I22" s="28"/>
      <c r="J22" s="46"/>
      <c r="K22" s="28"/>
      <c r="L22" t="str">
        <f t="shared" si="0"/>
        <v/>
      </c>
    </row>
    <row r="23" spans="1:12" ht="16.5" customHeight="1" x14ac:dyDescent="0.3">
      <c r="A23" s="12">
        <f>VLOOKUP($C23,[1]MATIERES!$A$2:$K$379,11,0)</f>
        <v>84</v>
      </c>
      <c r="B23" t="s">
        <v>328</v>
      </c>
      <c r="C23" s="23" t="s">
        <v>461</v>
      </c>
      <c r="D23" s="27" t="str">
        <f>IF($C23="","",VLOOKUP($C23,[2]MATIERES!$A$2:$F$448,5,0))</f>
        <v>pc</v>
      </c>
      <c r="E23" s="46"/>
      <c r="F23" s="29"/>
      <c r="G23" s="46"/>
      <c r="H23" s="28"/>
      <c r="I23" s="28"/>
      <c r="J23" s="46"/>
      <c r="K23" s="28"/>
      <c r="L23" t="str">
        <f t="shared" si="0"/>
        <v/>
      </c>
    </row>
    <row r="24" spans="1:12" ht="16.5" customHeight="1" x14ac:dyDescent="0.3">
      <c r="A24" s="12">
        <f>VLOOKUP($C24,[1]MATIERES!$A$2:$K$379,11,0)</f>
        <v>81</v>
      </c>
      <c r="B24" t="s">
        <v>328</v>
      </c>
      <c r="C24" s="23" t="s">
        <v>459</v>
      </c>
      <c r="D24" s="27" t="str">
        <f>IF($C24="","",VLOOKUP($C24,[2]MATIERES!$A$2:$F$448,5,0))</f>
        <v>pc</v>
      </c>
      <c r="E24" s="46"/>
      <c r="F24" s="29" t="s">
        <v>1143</v>
      </c>
      <c r="G24" s="46">
        <v>1</v>
      </c>
      <c r="H24" s="28"/>
      <c r="I24" s="28"/>
      <c r="J24" s="46"/>
      <c r="K24" s="28"/>
      <c r="L24" t="str">
        <f t="shared" si="0"/>
        <v xml:space="preserve">INSERT INTO SC_SystemeProduits(RefDimension,NomSysteme,typePresta,ligne,formule,DateModif) values (null,'TRANCHEES','MATIERE',81,'DISTANCE_B1+DISTANCE_B2',now());
</v>
      </c>
    </row>
    <row r="25" spans="1:12" ht="16.5" customHeight="1" x14ac:dyDescent="0.3">
      <c r="A25" s="12">
        <f>VLOOKUP($C25,[1]MATIERES!$A$2:$K$379,11,0)</f>
        <v>91</v>
      </c>
      <c r="B25" t="s">
        <v>328</v>
      </c>
      <c r="C25" s="23" t="s">
        <v>466</v>
      </c>
      <c r="D25" s="27" t="str">
        <f>IF($C25="","",VLOOKUP($C25,[2]MATIERES!$A$2:$F$448,5,0))</f>
        <v>pc</v>
      </c>
      <c r="E25" s="46">
        <v>1</v>
      </c>
      <c r="F25" s="29" t="s">
        <v>1144</v>
      </c>
      <c r="G25" s="46">
        <v>1</v>
      </c>
      <c r="H25" s="28">
        <v>1</v>
      </c>
      <c r="I25" s="28"/>
      <c r="J25" s="46"/>
      <c r="K25" s="28"/>
      <c r="L25" t="str">
        <f t="shared" si="0"/>
        <v xml:space="preserve">INSERT INTO SC_SystemeProduits(RefDimension,NomSysteme,typePresta,ligne,formule,DateModif) values (null,'TRANCHEES','MATIERE',91,'DISTANCE_A+DISTANCE_C+DISTANCE_D+DISTANCE_E+DISTANCE_B1+DISTANCE_B2',now());
</v>
      </c>
    </row>
    <row r="26" spans="1:12" ht="16.5" customHeight="1" x14ac:dyDescent="0.3">
      <c r="A26" s="12">
        <f>VLOOKUP($C26,[1]MATIERES!$A$2:$K$379,11,0)</f>
        <v>92</v>
      </c>
      <c r="B26" t="s">
        <v>328</v>
      </c>
      <c r="C26" s="23" t="s">
        <v>467</v>
      </c>
      <c r="D26" s="27" t="str">
        <f>IF($C26="","",VLOOKUP($C26,[2]MATIERES!$A$2:$F$448,5,0))</f>
        <v>pc</v>
      </c>
      <c r="E26" s="46"/>
      <c r="F26" s="29"/>
      <c r="G26" s="46"/>
      <c r="H26" s="28">
        <v>0</v>
      </c>
      <c r="I26" s="28"/>
      <c r="J26" s="46"/>
      <c r="K26" s="28"/>
      <c r="L26" t="str">
        <f t="shared" si="0"/>
        <v/>
      </c>
    </row>
    <row r="27" spans="1:12" ht="16.5" customHeight="1" x14ac:dyDescent="0.3">
      <c r="A27" s="12">
        <f>VLOOKUP($C27,[1]MATIERES!$A$2:$K$379,11,0)</f>
        <v>93</v>
      </c>
      <c r="B27" t="s">
        <v>328</v>
      </c>
      <c r="C27" s="23" t="s">
        <v>468</v>
      </c>
      <c r="D27" s="27" t="str">
        <f>IF($C27="","",VLOOKUP($C27,[2]MATIERES!$A$2:$F$448,5,0))</f>
        <v>pc</v>
      </c>
      <c r="E27" s="46"/>
      <c r="F27" s="29"/>
      <c r="G27" s="46"/>
      <c r="H27" s="28"/>
      <c r="I27" s="28"/>
      <c r="J27" s="46"/>
      <c r="K27" s="28"/>
      <c r="L27" t="str">
        <f t="shared" si="0"/>
        <v/>
      </c>
    </row>
    <row r="28" spans="1:12" ht="16.5" customHeight="1" x14ac:dyDescent="0.3">
      <c r="A28" s="12">
        <f>VLOOKUP($C28,[1]MATIERES!$A$2:$K$379,11,0)</f>
        <v>80</v>
      </c>
      <c r="B28" t="s">
        <v>328</v>
      </c>
      <c r="C28" s="23" t="s">
        <v>458</v>
      </c>
      <c r="D28" s="27" t="str">
        <f>IF($C28="","",VLOOKUP($C28,[2]MATIERES!$A$2:$F$448,5,0))</f>
        <v>pc</v>
      </c>
      <c r="E28" s="46"/>
      <c r="F28" s="29"/>
      <c r="G28" s="46"/>
      <c r="H28" s="28">
        <v>1</v>
      </c>
      <c r="I28" s="28"/>
      <c r="J28" s="46"/>
      <c r="K28" s="28"/>
      <c r="L28" t="str">
        <f t="shared" si="0"/>
        <v/>
      </c>
    </row>
    <row r="29" spans="1:12" ht="16.5" customHeight="1" x14ac:dyDescent="0.3">
      <c r="A29" s="12">
        <f>VLOOKUP($C29,[1]MATIERES!$A$2:$K$379,11,0)</f>
        <v>88</v>
      </c>
      <c r="B29" t="s">
        <v>328</v>
      </c>
      <c r="C29" s="23" t="s">
        <v>465</v>
      </c>
      <c r="D29" s="27" t="str">
        <f>IF($C29="","",VLOOKUP($C29,[2]MATIERES!$A$2:$F$448,5,0))</f>
        <v>pc</v>
      </c>
      <c r="E29" s="46"/>
      <c r="F29" s="29"/>
      <c r="G29" s="46"/>
      <c r="H29" s="28"/>
      <c r="I29" s="28"/>
      <c r="J29" s="46"/>
      <c r="K29" s="28"/>
      <c r="L29" t="str">
        <f t="shared" si="0"/>
        <v/>
      </c>
    </row>
    <row r="30" spans="1:12" ht="16.5" customHeight="1" x14ac:dyDescent="0.3">
      <c r="A30" s="12">
        <f>VLOOKUP($C30,[1]MATIERES!$A$2:$K$379,11,0)</f>
        <v>338</v>
      </c>
      <c r="B30" t="s">
        <v>328</v>
      </c>
      <c r="C30" s="45" t="str">
        <f>([2]Simulation!F82)</f>
        <v>ECSPR-1200</v>
      </c>
      <c r="D30" s="27" t="str">
        <f>IF($C30="","",VLOOKUP($C30,[2]MATIERES!$A$2:$F$448,5,0))</f>
        <v>pc</v>
      </c>
      <c r="E30" s="46"/>
      <c r="F30" s="29"/>
      <c r="G30" s="46"/>
      <c r="H30" s="28"/>
      <c r="I30" s="28"/>
      <c r="J30" s="46"/>
      <c r="K30" s="28">
        <f>IF([2]Simulation!F82="",0,1)</f>
        <v>1</v>
      </c>
      <c r="L30" t="str">
        <f t="shared" si="0"/>
        <v/>
      </c>
    </row>
    <row r="31" spans="1:12" ht="16.5" customHeight="1" x14ac:dyDescent="0.3">
      <c r="A31" s="12">
        <f>VLOOKUP($C31,[1]MATIERES!$A$2:$K$379,11,0)</f>
        <v>338</v>
      </c>
      <c r="B31" t="s">
        <v>328</v>
      </c>
      <c r="C31" s="23" t="s">
        <v>742</v>
      </c>
      <c r="D31" s="27" t="str">
        <f>IF($C31="","",VLOOKUP($C31,[2]MATIERES!$A$2:$F$448,5,0))</f>
        <v>pc</v>
      </c>
      <c r="E31" s="46"/>
      <c r="F31" s="29"/>
      <c r="G31" s="46"/>
      <c r="H31" s="28"/>
      <c r="I31" s="28"/>
      <c r="J31" s="46"/>
      <c r="K31" s="28">
        <f>IF([2]Simulation!K13="",0,1)</f>
        <v>1</v>
      </c>
      <c r="L31" t="str">
        <f t="shared" si="0"/>
        <v/>
      </c>
    </row>
    <row r="32" spans="1:12" ht="16.5" customHeight="1" x14ac:dyDescent="0.3">
      <c r="A32" s="12">
        <f>VLOOKUP($C32,[1]MATIERES!$A$2:$K$379,11,0)</f>
        <v>255</v>
      </c>
      <c r="B32" t="s">
        <v>328</v>
      </c>
      <c r="C32" s="23" t="s">
        <v>668</v>
      </c>
      <c r="D32" s="27"/>
      <c r="E32" s="46"/>
      <c r="F32" s="29"/>
      <c r="G32" s="46"/>
      <c r="H32" s="28"/>
      <c r="I32" s="28"/>
      <c r="J32" s="46"/>
      <c r="K32" s="28">
        <f>IF([2]Simulation!J14="BR",1,0)</f>
        <v>0</v>
      </c>
      <c r="L32" t="str">
        <f t="shared" si="0"/>
        <v/>
      </c>
    </row>
    <row r="33" spans="1:12" ht="16.5" customHeight="1" x14ac:dyDescent="0.3">
      <c r="A33" s="12">
        <f>VLOOKUP($C33,[1]MATIERES!$A$2:$K$379,11,0)</f>
        <v>154</v>
      </c>
      <c r="B33" t="s">
        <v>328</v>
      </c>
      <c r="C33" s="23" t="s">
        <v>500</v>
      </c>
      <c r="D33" s="27" t="str">
        <f>IF($C33="","",VLOOKUP($C33,[2]MATIERES!$A$2:$F$448,5,0))</f>
        <v>pc</v>
      </c>
      <c r="E33" s="46"/>
      <c r="F33" s="29"/>
      <c r="G33" s="46"/>
      <c r="H33" s="28"/>
      <c r="I33" s="28"/>
      <c r="J33" s="46"/>
      <c r="K33" s="28">
        <f>IF(AND([2]Simulation!J14="NAVES",[2]Simulation!G16&lt;10),1,0)</f>
        <v>0</v>
      </c>
      <c r="L33" t="str">
        <f t="shared" si="0"/>
        <v/>
      </c>
    </row>
    <row r="34" spans="1:12" ht="16.5" customHeight="1" x14ac:dyDescent="0.3">
      <c r="A34" s="12">
        <f>VLOOKUP($C34,[1]MATIERES!$A$2:$K$379,11,0)</f>
        <v>155</v>
      </c>
      <c r="B34" t="s">
        <v>328</v>
      </c>
      <c r="C34" s="23" t="s">
        <v>501</v>
      </c>
      <c r="D34" s="27" t="str">
        <f>IF($C34="","",VLOOKUP($C34,[2]MATIERES!$A$2:$F$448,5,0))</f>
        <v>pc</v>
      </c>
      <c r="E34" s="46"/>
      <c r="F34" s="29"/>
      <c r="G34" s="46"/>
      <c r="H34" s="28"/>
      <c r="I34" s="28"/>
      <c r="J34" s="46"/>
      <c r="K34" s="28">
        <f>IF(AND([2]Simulation!J14="NAVES",[2]Simulation!G16&lt;18,[2]Simulation!G16&gt;9),1,0)</f>
        <v>1</v>
      </c>
      <c r="L34" t="str">
        <f t="shared" si="0"/>
        <v/>
      </c>
    </row>
    <row r="35" spans="1:12" ht="16.5" customHeight="1" x14ac:dyDescent="0.3">
      <c r="A35" s="12">
        <f>VLOOKUP($C35,[1]MATIERES!$A$2:$K$379,11,0)</f>
        <v>156</v>
      </c>
      <c r="B35" t="s">
        <v>328</v>
      </c>
      <c r="C35" s="23" t="s">
        <v>502</v>
      </c>
      <c r="D35" s="27" t="str">
        <f>IF($C35="","",VLOOKUP($C35,[2]MATIERES!$A$2:$F$448,5,0))</f>
        <v>pc</v>
      </c>
      <c r="E35" s="46"/>
      <c r="F35" s="29"/>
      <c r="G35" s="46"/>
      <c r="H35" s="28"/>
      <c r="I35" s="28"/>
      <c r="J35" s="46"/>
      <c r="K35" s="28">
        <f>IF(AND([2]Simulation!J14="NAVES",[2]Simulation!G16&gt;17),1,0)</f>
        <v>0</v>
      </c>
      <c r="L35" t="str">
        <f t="shared" si="0"/>
        <v/>
      </c>
    </row>
    <row r="36" spans="1:12" ht="16.5" customHeight="1" x14ac:dyDescent="0.3">
      <c r="A36" s="12">
        <f>VLOOKUP($C36,[1]MATIERES!$A$2:$K$379,11,0)</f>
        <v>153</v>
      </c>
      <c r="B36" t="s">
        <v>328</v>
      </c>
      <c r="C36" s="23" t="s">
        <v>499</v>
      </c>
      <c r="D36" s="27" t="str">
        <f>IF($C36="","",VLOOKUP($C36,[2]MATIERES!$A$2:$F$448,5,0))</f>
        <v>pc</v>
      </c>
      <c r="E36" s="46"/>
      <c r="F36" s="29"/>
      <c r="G36" s="46"/>
      <c r="H36" s="28"/>
      <c r="I36" s="28"/>
      <c r="J36" s="46"/>
      <c r="K36" s="28">
        <f>IF([2]Simulation!J14="INEAUTECH",1,0)</f>
        <v>0</v>
      </c>
      <c r="L36" t="str">
        <f t="shared" si="0"/>
        <v/>
      </c>
    </row>
    <row r="37" spans="1:12" ht="16.5" customHeight="1" x14ac:dyDescent="0.3">
      <c r="A37" s="12">
        <f>VLOOKUP($C37,[1]MATIERES!$A$2:$K$379,11,0)</f>
        <v>152</v>
      </c>
      <c r="B37" t="s">
        <v>328</v>
      </c>
      <c r="C37" s="23" t="s">
        <v>497</v>
      </c>
      <c r="D37" s="27" t="str">
        <f>IF($C37="","",VLOOKUP($C37,[2]MATIERES!$A$2:$F$448,5,0))</f>
        <v>pc</v>
      </c>
      <c r="E37" s="46"/>
      <c r="F37" s="29"/>
      <c r="G37" s="46"/>
      <c r="H37" s="28"/>
      <c r="I37" s="28"/>
      <c r="J37" s="46"/>
      <c r="K37" s="28">
        <f>IF([2]Simulation!J14="AQUATIRIS",1,0)</f>
        <v>0</v>
      </c>
      <c r="L37" t="str">
        <f t="shared" si="0"/>
        <v/>
      </c>
    </row>
    <row r="38" spans="1:12" ht="16.5" customHeight="1" x14ac:dyDescent="0.3">
      <c r="A38" s="12">
        <f>VLOOKUP($C38,[1]MATIERES!$A$2:$K$379,11,0)</f>
        <v>86</v>
      </c>
      <c r="B38" t="s">
        <v>328</v>
      </c>
      <c r="C38" s="23" t="s">
        <v>462</v>
      </c>
      <c r="D38" s="27" t="str">
        <f>IF($C38="","",VLOOKUP($C38,[2]MATIERES!$A$2:$F$448,5,0))</f>
        <v>pc</v>
      </c>
      <c r="E38" s="46"/>
      <c r="F38" s="29"/>
      <c r="G38" s="46"/>
      <c r="H38" s="28"/>
      <c r="I38" s="28"/>
      <c r="J38" s="46"/>
      <c r="K38" s="28">
        <f>IF([2]Simulation!J16="S2",1,0)</f>
        <v>1</v>
      </c>
      <c r="L38" t="str">
        <f t="shared" si="0"/>
        <v/>
      </c>
    </row>
    <row r="39" spans="1:12" ht="16.5" customHeight="1" x14ac:dyDescent="0.3">
      <c r="A39" s="12">
        <f>VLOOKUP($C39,[1]MATIERES!$A$2:$K$379,11,0)</f>
        <v>87</v>
      </c>
      <c r="B39" t="s">
        <v>328</v>
      </c>
      <c r="C39" s="23" t="s">
        <v>464</v>
      </c>
      <c r="D39" s="27" t="str">
        <f>IF($C39="","",VLOOKUP($C39,[2]MATIERES!$A$2:$F$448,5,0))</f>
        <v>pc</v>
      </c>
      <c r="E39" s="46"/>
      <c r="F39" s="29"/>
      <c r="G39" s="46"/>
      <c r="H39" s="28"/>
      <c r="I39" s="28"/>
      <c r="J39" s="46"/>
      <c r="K39" s="28">
        <f>IF([2]Simulation!J16="S1",1,0)</f>
        <v>0</v>
      </c>
      <c r="L39" t="str">
        <f t="shared" si="0"/>
        <v/>
      </c>
    </row>
    <row r="40" spans="1:12" x14ac:dyDescent="0.3">
      <c r="C40" s="31"/>
      <c r="D40" s="32"/>
      <c r="E40" s="47"/>
      <c r="F40" s="34"/>
      <c r="G40" s="47"/>
      <c r="H40" s="33"/>
      <c r="I40" s="33"/>
      <c r="J40" s="47"/>
      <c r="K40" s="33"/>
      <c r="L40" t="str">
        <f t="shared" si="0"/>
        <v/>
      </c>
    </row>
    <row r="41" spans="1:12" x14ac:dyDescent="0.3">
      <c r="A41" s="12">
        <f>VLOOKUP($C41,[1]ATELIER!$A$2:$K$291,11,0)</f>
        <v>2</v>
      </c>
      <c r="B41" t="s">
        <v>331</v>
      </c>
      <c r="C41" s="23" t="s">
        <v>6</v>
      </c>
      <c r="D41" s="27" t="str">
        <f>IF($C41="","",VLOOKUP($C41,[2]ATELIER!$A$2:$E$109,3,0))</f>
        <v>pc</v>
      </c>
      <c r="E41" s="46"/>
      <c r="F41" s="35"/>
      <c r="G41" s="46"/>
      <c r="H41" s="28"/>
      <c r="I41" s="28"/>
      <c r="J41" s="46"/>
      <c r="K41" s="28"/>
      <c r="L41" t="str">
        <f t="shared" si="0"/>
        <v/>
      </c>
    </row>
    <row r="42" spans="1:12" x14ac:dyDescent="0.3">
      <c r="A42" s="12">
        <f>VLOOKUP($C42,[1]ATELIER!$A$2:$K$291,11,0)</f>
        <v>34</v>
      </c>
      <c r="B42" t="s">
        <v>331</v>
      </c>
      <c r="C42" s="23" t="s">
        <v>77</v>
      </c>
      <c r="D42" s="27" t="str">
        <f>IF($C42="","",VLOOKUP($C42,[2]ATELIER!$A$2:$E$109,3,0))</f>
        <v>pc</v>
      </c>
      <c r="E42" s="46"/>
      <c r="F42" s="35"/>
      <c r="G42" s="46"/>
      <c r="H42" s="28"/>
      <c r="I42" s="28"/>
      <c r="J42" s="46"/>
      <c r="K42" s="28"/>
      <c r="L42" t="str">
        <f t="shared" si="0"/>
        <v/>
      </c>
    </row>
    <row r="43" spans="1:12" x14ac:dyDescent="0.3">
      <c r="C43" s="36"/>
      <c r="D43" s="37"/>
      <c r="E43" s="48"/>
      <c r="F43" s="37"/>
      <c r="G43" s="48"/>
      <c r="H43" s="36"/>
      <c r="I43" s="36"/>
      <c r="J43" s="48"/>
      <c r="K43" s="36"/>
      <c r="L43" t="str">
        <f t="shared" si="0"/>
        <v/>
      </c>
    </row>
    <row r="44" spans="1:12" x14ac:dyDescent="0.3">
      <c r="A44" s="12">
        <f>VLOOKUP($C44,[1]CHANTIER!$A$2:$K$291,11,0)</f>
        <v>12</v>
      </c>
      <c r="B44" t="s">
        <v>332</v>
      </c>
      <c r="C44" s="38" t="s">
        <v>104</v>
      </c>
      <c r="D44" s="27" t="str">
        <f>IF(C44="","",VLOOKUP($C44,[2]CHANTIER!$A$2:$C$83,3,0))</f>
        <v>ml</v>
      </c>
      <c r="E44" s="46"/>
      <c r="F44" s="29" t="s">
        <v>1143</v>
      </c>
      <c r="G44" s="46">
        <v>1</v>
      </c>
      <c r="H44" s="28">
        <v>1</v>
      </c>
      <c r="I44" s="28"/>
      <c r="J44" s="46"/>
      <c r="K44" s="28"/>
      <c r="L44" t="str">
        <f t="shared" si="0"/>
        <v xml:space="preserve">INSERT INTO SC_SystemeProduits(RefDimension,NomSysteme,typePresta,ligne,formule,DateModif) values (null,'TRANCHEES','MOC',12,'DISTANCE_B1+DISTANCE_B2',now());
</v>
      </c>
    </row>
    <row r="45" spans="1:12" x14ac:dyDescent="0.3">
      <c r="A45" s="12">
        <f>VLOOKUP($C45,[1]CHANTIER!$A$2:$K$291,11,0)</f>
        <v>17</v>
      </c>
      <c r="B45" t="s">
        <v>332</v>
      </c>
      <c r="C45" s="38" t="s">
        <v>115</v>
      </c>
      <c r="D45" s="27" t="str">
        <f>IF(C45="","",VLOOKUP($C45,[2]CHANTIER!$A$2:$C$83,3,0))</f>
        <v>pc</v>
      </c>
      <c r="E45" s="46"/>
      <c r="F45" s="35"/>
      <c r="G45" s="46"/>
      <c r="H45" s="28"/>
      <c r="I45" s="28"/>
      <c r="J45" s="46"/>
      <c r="K45" s="28"/>
      <c r="L45" t="str">
        <f t="shared" si="0"/>
        <v/>
      </c>
    </row>
    <row r="46" spans="1:12" x14ac:dyDescent="0.3">
      <c r="A46" s="12">
        <f>VLOOKUP($C46,[1]CHANTIER!$A$2:$K$291,11,0)</f>
        <v>18</v>
      </c>
      <c r="B46" t="s">
        <v>332</v>
      </c>
      <c r="C46" s="38" t="s">
        <v>117</v>
      </c>
      <c r="D46" s="27" t="str">
        <f>IF(C46="","",VLOOKUP($C46,[2]CHANTIER!$A$2:$C$83,3,0))</f>
        <v>pc</v>
      </c>
      <c r="E46" s="46">
        <v>0.2</v>
      </c>
      <c r="F46" s="29" t="s">
        <v>1138</v>
      </c>
      <c r="G46" s="46"/>
      <c r="H46" s="28"/>
      <c r="I46" s="28"/>
      <c r="J46" s="46">
        <v>3</v>
      </c>
      <c r="K46" s="28"/>
      <c r="L46" t="str">
        <f t="shared" si="0"/>
        <v xml:space="preserve">INSERT INTO SC_SystemeProduits(RefDimension,NomSysteme,typePresta,ligne,formule,DateModif) values (null,'TRANCHEES','MOC',18,'0.2*(DISTANCE_A+DISTANCE_C+DISTANCE_D+DISTANCE_E)+3*NB_SORTIES_MAISON',now());
</v>
      </c>
    </row>
    <row r="47" spans="1:12" x14ac:dyDescent="0.3">
      <c r="A47" s="12">
        <f>VLOOKUP($C47,[1]CHANTIER!$A$2:$K$291,11,0)</f>
        <v>13</v>
      </c>
      <c r="B47" t="s">
        <v>332</v>
      </c>
      <c r="C47" s="38" t="s">
        <v>107</v>
      </c>
      <c r="D47" s="27" t="str">
        <f>IF(C47="","",VLOOKUP($C47,[2]CHANTIER!$A$2:$C$83,3,0))</f>
        <v>ml</v>
      </c>
      <c r="E47" s="46"/>
      <c r="F47" s="35"/>
      <c r="G47" s="46"/>
      <c r="H47" s="28"/>
      <c r="I47" s="28"/>
      <c r="J47" s="46"/>
      <c r="K47" s="28"/>
      <c r="L47" t="str">
        <f t="shared" si="0"/>
        <v/>
      </c>
    </row>
    <row r="48" spans="1:12" x14ac:dyDescent="0.3">
      <c r="A48" s="12">
        <f>VLOOKUP($C48,[1]CHANTIER!$A$2:$K$291,11,0)</f>
        <v>28</v>
      </c>
      <c r="B48" t="s">
        <v>332</v>
      </c>
      <c r="C48" s="38" t="s">
        <v>139</v>
      </c>
      <c r="D48" s="27" t="str">
        <f>IF(C48="","",VLOOKUP($C48,[2]CHANTIER!$A$2:$C$83,3,0))</f>
        <v>ml</v>
      </c>
      <c r="E48" s="46">
        <v>1</v>
      </c>
      <c r="F48" s="29" t="s">
        <v>1136</v>
      </c>
      <c r="G48" s="46"/>
      <c r="H48" s="28"/>
      <c r="I48" s="28"/>
      <c r="J48" s="46"/>
      <c r="K48" s="28"/>
      <c r="L48" t="str">
        <f t="shared" si="0"/>
        <v xml:space="preserve">INSERT INTO SC_SystemeProduits(RefDimension,NomSysteme,typePresta,ligne,formule,DateModif) values (null,'TRANCHEES','MOC',28,'DISTANCE_A+DISTANCE_C+DISTANCE_D+DISTANCE_E',now());
</v>
      </c>
    </row>
    <row r="49" spans="1:12" x14ac:dyDescent="0.3">
      <c r="A49" s="12">
        <f>VLOOKUP($C49,[1]CHANTIER!$A$2:$K$291,11,0)</f>
        <v>29</v>
      </c>
      <c r="B49" t="s">
        <v>332</v>
      </c>
      <c r="C49" s="38" t="s">
        <v>141</v>
      </c>
      <c r="D49" s="27" t="str">
        <f>IF(C49="","",VLOOKUP($C49,[2]CHANTIER!$A$2:$C$83,3,0))</f>
        <v>ml</v>
      </c>
      <c r="E49" s="46"/>
      <c r="F49" s="29" t="s">
        <v>1143</v>
      </c>
      <c r="G49" s="46">
        <v>1</v>
      </c>
      <c r="H49" s="28"/>
      <c r="I49" s="28"/>
      <c r="J49" s="46"/>
      <c r="K49" s="28"/>
      <c r="L49" t="str">
        <f t="shared" si="0"/>
        <v xml:space="preserve">INSERT INTO SC_SystemeProduits(RefDimension,NomSysteme,typePresta,ligne,formule,DateModif) values (null,'TRANCHEES','MOC',29,'DISTANCE_B1+DISTANCE_B2',now());
</v>
      </c>
    </row>
    <row r="50" spans="1:12" x14ac:dyDescent="0.3">
      <c r="A50" s="12">
        <f>VLOOKUP($C50,[1]CHANTIER!$A$2:$K$291,11,0)</f>
        <v>15</v>
      </c>
      <c r="B50" t="s">
        <v>332</v>
      </c>
      <c r="C50" s="38" t="s">
        <v>111</v>
      </c>
      <c r="D50" s="27" t="str">
        <f>IF(C50="","",VLOOKUP($C50,[2]CHANTIER!$A$2:$C$83,3,0))</f>
        <v>pc</v>
      </c>
      <c r="E50" s="46"/>
      <c r="F50" s="35"/>
      <c r="G50" s="46"/>
      <c r="H50" s="28"/>
      <c r="I50" s="28"/>
      <c r="J50" s="46"/>
      <c r="K50" s="28">
        <f>K39</f>
        <v>0</v>
      </c>
      <c r="L50" t="str">
        <f t="shared" si="0"/>
        <v/>
      </c>
    </row>
    <row r="51" spans="1:12" x14ac:dyDescent="0.3">
      <c r="A51" s="12">
        <f>VLOOKUP($C51,[1]CHANTIER!$A$2:$K$291,11,0)</f>
        <v>23</v>
      </c>
      <c r="B51" t="s">
        <v>332</v>
      </c>
      <c r="C51" s="38" t="s">
        <v>128</v>
      </c>
      <c r="D51" s="27" t="str">
        <f>IF(C51="","",VLOOKUP($C51,[2]CHANTIER!$A$2:$C$83,3,0))</f>
        <v>pc</v>
      </c>
      <c r="E51" s="46"/>
      <c r="F51" s="35"/>
      <c r="G51" s="46"/>
      <c r="H51" s="28"/>
      <c r="I51" s="28"/>
      <c r="J51" s="46"/>
      <c r="K51" s="28"/>
      <c r="L51" t="str">
        <f t="shared" si="0"/>
        <v/>
      </c>
    </row>
    <row r="52" spans="1:12" x14ac:dyDescent="0.3">
      <c r="A52" s="12">
        <f>VLOOKUP($C52,[1]CHANTIER!$A$2:$K$291,11,0)</f>
        <v>21</v>
      </c>
      <c r="B52" t="s">
        <v>332</v>
      </c>
      <c r="C52" s="38" t="s">
        <v>124</v>
      </c>
      <c r="D52" s="27" t="str">
        <f>IF(C52="","",VLOOKUP($C52,[2]CHANTIER!$A$2:$C$83,3,0))</f>
        <v>ml</v>
      </c>
      <c r="E52" s="46"/>
      <c r="F52" s="35"/>
      <c r="G52" s="46"/>
      <c r="H52" s="28"/>
      <c r="I52" s="28"/>
      <c r="J52" s="46"/>
      <c r="K52" s="28"/>
      <c r="L52" t="str">
        <f t="shared" si="0"/>
        <v/>
      </c>
    </row>
    <row r="53" spans="1:12" x14ac:dyDescent="0.3">
      <c r="A53" s="12">
        <f>VLOOKUP($C53,[1]CHANTIER!$A$2:$K$291,11,0)</f>
        <v>14</v>
      </c>
      <c r="B53" t="s">
        <v>332</v>
      </c>
      <c r="C53" s="38" t="s">
        <v>109</v>
      </c>
      <c r="D53" s="27" t="str">
        <f>IF(C53="","",VLOOKUP($C53,[2]CHANTIER!$A$2:$C$83,3,0))</f>
        <v>ml</v>
      </c>
      <c r="E53" s="46"/>
      <c r="F53" s="35"/>
      <c r="G53" s="46"/>
      <c r="H53" s="28"/>
      <c r="I53" s="28"/>
      <c r="J53" s="46"/>
      <c r="K53" s="28"/>
      <c r="L53" t="str">
        <f t="shared" si="0"/>
        <v/>
      </c>
    </row>
    <row r="54" spans="1:12" x14ac:dyDescent="0.3">
      <c r="A54" s="12">
        <f>VLOOKUP($C54,[1]CHANTIER!$A$2:$K$291,11,0)</f>
        <v>22</v>
      </c>
      <c r="B54" t="s">
        <v>332</v>
      </c>
      <c r="C54" s="38" t="s">
        <v>126</v>
      </c>
      <c r="D54" s="27" t="str">
        <f>IF(C54="","",VLOOKUP($C54,[2]CHANTIER!$A$2:$C$83,3,0))</f>
        <v>ml</v>
      </c>
      <c r="E54" s="46"/>
      <c r="F54" s="35"/>
      <c r="G54" s="46"/>
      <c r="H54" s="28">
        <v>1</v>
      </c>
      <c r="I54" s="28"/>
      <c r="J54" s="46"/>
      <c r="K54" s="28"/>
      <c r="L54" t="str">
        <f t="shared" si="0"/>
        <v/>
      </c>
    </row>
    <row r="55" spans="1:12" x14ac:dyDescent="0.3">
      <c r="A55" s="12">
        <f>VLOOKUP($C55,[1]CHANTIER!$A$2:$K$291,11,0)</f>
        <v>20</v>
      </c>
      <c r="B55" t="s">
        <v>332</v>
      </c>
      <c r="C55" s="38" t="s">
        <v>122</v>
      </c>
      <c r="D55" s="27" t="str">
        <f>IF(C55="","",VLOOKUP($C55,[2]CHANTIER!$A$2:$C$83,3,0))</f>
        <v>m²</v>
      </c>
      <c r="E55" s="46"/>
      <c r="F55" s="35"/>
      <c r="G55" s="46"/>
      <c r="H55" s="28"/>
      <c r="I55" s="28"/>
      <c r="J55" s="46"/>
      <c r="K55" s="28"/>
      <c r="L55" t="str">
        <f t="shared" si="0"/>
        <v/>
      </c>
    </row>
    <row r="56" spans="1:12" x14ac:dyDescent="0.3">
      <c r="A56" s="12">
        <f>VLOOKUP($C56,[1]CHANTIER!$A$2:$K$291,11,0)</f>
        <v>6</v>
      </c>
      <c r="B56" t="s">
        <v>332</v>
      </c>
      <c r="C56" s="38" t="s">
        <v>91</v>
      </c>
      <c r="D56" s="27" t="str">
        <f>IF(C56="","",VLOOKUP($C56,[2]CHANTIER!$A$2:$C$83,3,0))</f>
        <v>pc</v>
      </c>
      <c r="E56" s="46"/>
      <c r="F56" s="35"/>
      <c r="G56" s="46"/>
      <c r="H56" s="28"/>
      <c r="I56" s="28"/>
      <c r="J56" s="46"/>
      <c r="K56" s="28">
        <f>IF(K30=1,1,0)+K31+K32+K33+K34+K35</f>
        <v>3</v>
      </c>
      <c r="L56" t="str">
        <f t="shared" si="0"/>
        <v/>
      </c>
    </row>
    <row r="57" spans="1:12" x14ac:dyDescent="0.3">
      <c r="A57" s="12">
        <f>VLOOKUP($C57,[1]CHANTIER!$A$2:$K$291,11,0)</f>
        <v>2</v>
      </c>
      <c r="B57" t="s">
        <v>332</v>
      </c>
      <c r="C57" s="38" t="s">
        <v>82</v>
      </c>
      <c r="D57" s="27" t="str">
        <f>IF(C57="","",VLOOKUP($C57,[2]CHANTIER!$A$2:$C$83,3,0))</f>
        <v>pc</v>
      </c>
      <c r="E57" s="46"/>
      <c r="F57" s="35"/>
      <c r="G57" s="46"/>
      <c r="H57" s="28"/>
      <c r="I57" s="28"/>
      <c r="J57" s="46"/>
      <c r="K57" s="28">
        <f>K30+K31+K32+SUM(K34:K37)</f>
        <v>3</v>
      </c>
      <c r="L57" t="str">
        <f t="shared" si="0"/>
        <v/>
      </c>
    </row>
    <row r="58" spans="1:12" x14ac:dyDescent="0.3">
      <c r="A58" s="12">
        <f>VLOOKUP($C58,[1]CHANTIER!$A$2:$K$291,11,0)</f>
        <v>24</v>
      </c>
      <c r="B58" t="s">
        <v>332</v>
      </c>
      <c r="C58" s="38" t="s">
        <v>130</v>
      </c>
      <c r="D58" s="27" t="str">
        <f>IF(C58="","",VLOOKUP($C58,[2]CHANTIER!$A$2:$C$83,3,0))</f>
        <v>pc</v>
      </c>
      <c r="E58" s="46"/>
      <c r="F58" s="35"/>
      <c r="G58" s="46"/>
      <c r="H58" s="28"/>
      <c r="I58" s="28"/>
      <c r="J58" s="46"/>
      <c r="K58" s="28"/>
      <c r="L58" t="str">
        <f t="shared" si="0"/>
        <v/>
      </c>
    </row>
    <row r="59" spans="1:12" x14ac:dyDescent="0.3">
      <c r="A59" s="12">
        <f>VLOOKUP($C59,[1]CHANTIER!$A$2:$K$291,11,0)</f>
        <v>19</v>
      </c>
      <c r="B59" t="s">
        <v>332</v>
      </c>
      <c r="C59" s="38" t="s">
        <v>119</v>
      </c>
      <c r="D59" s="27" t="str">
        <f>IF(C59="","",VLOOKUP($C59,[2]CHANTIER!$A$2:$C$83,3,0))</f>
        <v>m²</v>
      </c>
      <c r="E59" s="46"/>
      <c r="F59" s="35"/>
      <c r="G59" s="46"/>
      <c r="H59" s="28"/>
      <c r="I59" s="28"/>
      <c r="J59" s="46"/>
      <c r="K59" s="28"/>
      <c r="L59" t="str">
        <f t="shared" si="0"/>
        <v/>
      </c>
    </row>
    <row r="60" spans="1:12" x14ac:dyDescent="0.3">
      <c r="A60" s="12">
        <f>VLOOKUP($C60,[1]CHANTIER!$A$2:$K$291,11,0)</f>
        <v>26</v>
      </c>
      <c r="B60" t="s">
        <v>332</v>
      </c>
      <c r="C60" s="38" t="s">
        <v>134</v>
      </c>
      <c r="D60" s="27" t="str">
        <f>IF(C60="","",VLOOKUP($C60,[2]CHANTIER!$A$2:$C$83,3,0))</f>
        <v>T</v>
      </c>
      <c r="E60" s="46"/>
      <c r="F60" s="35"/>
      <c r="G60" s="46"/>
      <c r="H60" s="28"/>
      <c r="I60" s="28"/>
      <c r="J60" s="46"/>
      <c r="K60" s="28"/>
      <c r="L60" t="str">
        <f t="shared" si="0"/>
        <v/>
      </c>
    </row>
    <row r="61" spans="1:12" x14ac:dyDescent="0.3">
      <c r="A61" s="12">
        <f>VLOOKUP($C61,[1]CHANTIER!$A$2:$K$291,11,0)</f>
        <v>27</v>
      </c>
      <c r="B61" t="s">
        <v>332</v>
      </c>
      <c r="C61" s="38" t="s">
        <v>137</v>
      </c>
      <c r="D61" s="27" t="str">
        <f>IF(C61="","",VLOOKUP($C61,[2]CHANTIER!$A$2:$C$83,3,0))</f>
        <v>ml</v>
      </c>
      <c r="E61" s="46">
        <v>1</v>
      </c>
      <c r="F61" s="29" t="s">
        <v>1140</v>
      </c>
      <c r="G61" s="46"/>
      <c r="H61" s="28"/>
      <c r="I61" s="28">
        <v>1</v>
      </c>
      <c r="J61" s="46">
        <v>2</v>
      </c>
      <c r="K61" s="28">
        <v>0</v>
      </c>
      <c r="L61" t="str">
        <f t="shared" si="0"/>
        <v xml:space="preserve">INSERT INTO SC_SystemeProduits(RefDimension,NomSysteme,typePresta,ligne,formule,DateModif) values (null,'TRANCHEES','MOC',27,'(DISTANCE_A+DISTANCE_C+DISTANCE_D+DISTANCE_E)+2*NB_SORTIES_MAISON',now());
</v>
      </c>
    </row>
    <row r="62" spans="1:12" x14ac:dyDescent="0.3">
      <c r="C62" s="39"/>
      <c r="D62" s="40"/>
      <c r="E62" s="49"/>
      <c r="F62" s="42"/>
      <c r="G62" s="49"/>
      <c r="H62" s="41"/>
      <c r="I62" s="41"/>
      <c r="J62" s="49"/>
      <c r="K62" s="41"/>
      <c r="L62" t="str">
        <f t="shared" si="0"/>
        <v/>
      </c>
    </row>
    <row r="63" spans="1:12" x14ac:dyDescent="0.3">
      <c r="A63" s="12">
        <f>VLOOKUP($C63,[1]MINIPELLE!$A$2:$K$291,11,0)</f>
        <v>19</v>
      </c>
      <c r="B63" t="s">
        <v>333</v>
      </c>
      <c r="C63" s="38" t="s">
        <v>137</v>
      </c>
      <c r="D63" s="27" t="str">
        <f>IF(C63="","",VLOOKUP($C63,[2]MINIPELLE!$A$2:$C$28,3,0))</f>
        <v>ml</v>
      </c>
      <c r="E63" s="46">
        <v>1</v>
      </c>
      <c r="F63" s="35" t="s">
        <v>1136</v>
      </c>
      <c r="G63" s="46"/>
      <c r="H63" s="28"/>
      <c r="I63" s="28">
        <v>1</v>
      </c>
      <c r="J63" s="46"/>
      <c r="K63" s="28"/>
      <c r="L63" t="str">
        <f t="shared" si="0"/>
        <v xml:space="preserve">INSERT INTO SC_SystemeProduits(RefDimension,NomSysteme,typePresta,ligne,formule,DateModif) values (null,'TRANCHEES','MP',19,'DISTANCE_A+DISTANCE_C+DISTANCE_D+DISTANCE_E',now());
</v>
      </c>
    </row>
    <row r="64" spans="1:12" x14ac:dyDescent="0.3">
      <c r="A64" s="12">
        <f>VLOOKUP($C64,[1]MINIPELLE!$A$2:$K$291,11,0)</f>
        <v>20</v>
      </c>
      <c r="B64" t="s">
        <v>333</v>
      </c>
      <c r="C64" s="38" t="s">
        <v>259</v>
      </c>
      <c r="D64" s="27" t="str">
        <f>IF(C64="","",VLOOKUP($C64,[2]MINIPELLE!$A$2:$C$28,3,0))</f>
        <v>ml</v>
      </c>
      <c r="E64" s="46"/>
      <c r="F64" s="29" t="s">
        <v>1143</v>
      </c>
      <c r="G64" s="46">
        <v>1</v>
      </c>
      <c r="H64" s="28"/>
      <c r="I64" s="28"/>
      <c r="J64" s="46"/>
      <c r="K64" s="28"/>
      <c r="L64" t="str">
        <f t="shared" si="0"/>
        <v xml:space="preserve">INSERT INTO SC_SystemeProduits(RefDimension,NomSysteme,typePresta,ligne,formule,DateModif) values (null,'TRANCHEES','MP',20,'DISTANCE_B1+DISTANCE_B2',now());
</v>
      </c>
    </row>
    <row r="65" spans="1:12" x14ac:dyDescent="0.3">
      <c r="A65" s="12">
        <f>VLOOKUP($C65,[1]MINIPELLE!$A$2:$K$291,11,0)</f>
        <v>15</v>
      </c>
      <c r="B65" t="s">
        <v>333</v>
      </c>
      <c r="C65" s="38" t="s">
        <v>254</v>
      </c>
      <c r="D65" s="27" t="s">
        <v>47</v>
      </c>
      <c r="E65" s="46"/>
      <c r="F65" s="43"/>
      <c r="G65" s="46"/>
      <c r="H65" s="28"/>
      <c r="I65" s="28"/>
      <c r="J65" s="46"/>
      <c r="K65" s="28">
        <f>IF(AND([2]Simulation!$G$83=900,'[2]collecte-exutoire'!$O$62=0),0,1)</f>
        <v>1</v>
      </c>
      <c r="L65" t="str">
        <f t="shared" si="0"/>
        <v/>
      </c>
    </row>
    <row r="66" spans="1:12" x14ac:dyDescent="0.3">
      <c r="A66" s="12">
        <f>VLOOKUP($C66,[1]MINIPELLE!$A$2:$K$291,11,0)</f>
        <v>14</v>
      </c>
      <c r="B66" t="s">
        <v>333</v>
      </c>
      <c r="C66" s="38" t="s">
        <v>253</v>
      </c>
      <c r="D66" s="27" t="s">
        <v>47</v>
      </c>
      <c r="E66" s="46"/>
      <c r="F66" s="43"/>
      <c r="G66" s="46"/>
      <c r="H66" s="28"/>
      <c r="I66" s="28"/>
      <c r="J66" s="46"/>
      <c r="K66" s="28">
        <f>SUM(K33:K37)</f>
        <v>1</v>
      </c>
      <c r="L66" t="str">
        <f t="shared" si="0"/>
        <v/>
      </c>
    </row>
    <row r="67" spans="1:12" x14ac:dyDescent="0.3">
      <c r="A67" s="12">
        <f>VLOOKUP($C67,[1]MINIPELLE!$A$2:$K$291,11,0)</f>
        <v>16</v>
      </c>
      <c r="B67" t="s">
        <v>333</v>
      </c>
      <c r="C67" s="38" t="s">
        <v>255</v>
      </c>
      <c r="D67" s="27" t="s">
        <v>47</v>
      </c>
      <c r="E67" s="46"/>
      <c r="F67" s="43"/>
      <c r="G67" s="46"/>
      <c r="H67" s="28"/>
      <c r="I67" s="28"/>
      <c r="J67" s="46"/>
      <c r="K67" s="28">
        <f>K31+IF(AND([2]Simulation!$G$83=1200,'[2]collecte-exutoire'!$O$62=1),1,IF(AND(K65=0,K66=0,K57=1),1.5,0))</f>
        <v>1</v>
      </c>
      <c r="L67" t="str">
        <f t="shared" si="0"/>
        <v/>
      </c>
    </row>
    <row r="68" spans="1:12" x14ac:dyDescent="0.3">
      <c r="A68" s="12">
        <f>VLOOKUP($C68,[1]MINIPELLE!$A$2:$K$291,11,0)</f>
        <v>3</v>
      </c>
      <c r="B68" t="s">
        <v>333</v>
      </c>
      <c r="C68" s="38" t="s">
        <v>238</v>
      </c>
      <c r="D68" s="27" t="str">
        <f>IF(C68="","",VLOOKUP($C68,[2]MINIPELLE!$A$2:$C$28,3,0))</f>
        <v>m3</v>
      </c>
      <c r="E68" s="46"/>
      <c r="F68" s="43"/>
      <c r="G68" s="46"/>
      <c r="H68" s="28"/>
      <c r="I68" s="28"/>
      <c r="J68" s="46"/>
      <c r="K68" s="28"/>
      <c r="L68" t="str">
        <f t="shared" si="0"/>
        <v/>
      </c>
    </row>
    <row r="69" spans="1:12" x14ac:dyDescent="0.3">
      <c r="A69" s="12">
        <f>VLOOKUP($C69,[1]MINIPELLE!$A$2:$K$291,11,0)</f>
        <v>5</v>
      </c>
      <c r="B69" t="s">
        <v>333</v>
      </c>
      <c r="C69" s="38" t="s">
        <v>241</v>
      </c>
      <c r="D69" s="27" t="str">
        <f>IF(C69="","",VLOOKUP($C69,[2]MINIPELLE!$A$2:$C$28,3,0))</f>
        <v>ml</v>
      </c>
      <c r="E69" s="46"/>
      <c r="F69" s="43"/>
      <c r="G69" s="46"/>
      <c r="H69" s="28"/>
      <c r="I69" s="28"/>
      <c r="J69" s="46"/>
      <c r="K69" s="28"/>
      <c r="L69" t="str">
        <f t="shared" si="0"/>
        <v/>
      </c>
    </row>
  </sheetData>
  <dataValidations count="5">
    <dataValidation allowBlank="1" showErrorMessage="1" promptTitle="MATIERES" prompt="choisir le produit" sqref="C30" xr:uid="{00000000-0002-0000-2500-000000000000}"/>
    <dataValidation type="list" allowBlank="1" showInputMessage="1" promptTitle="Main d'oeuvre CHANTIER" prompt="choisir la prestation" sqref="C44:C61" xr:uid="{00000000-0002-0000-2500-000001000000}">
      <formula1>INDIRECT(B44)</formula1>
    </dataValidation>
    <dataValidation type="list" allowBlank="1" showInputMessage="1" showErrorMessage="1" promptTitle="MATIERES" prompt="choisir le produit" sqref="C4:C29 C31:C39" xr:uid="{00000000-0002-0000-2500-000002000000}">
      <formula1>INDIRECT(B4)</formula1>
    </dataValidation>
    <dataValidation type="list" allowBlank="1" showErrorMessage="1" sqref="C41:C42" xr:uid="{00000000-0002-0000-2500-000003000000}">
      <formula1>INDIRECT(B41)</formula1>
    </dataValidation>
    <dataValidation type="list" allowBlank="1" showInputMessage="1" promptTitle="MINIPELLE" prompt="choisir la prestation" sqref="C63:C69" xr:uid="{00000000-0002-0000-2500-000004000000}">
      <formula1>INDIRECT(B63)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T23"/>
  <sheetViews>
    <sheetView workbookViewId="0">
      <selection activeCell="M4" sqref="M4"/>
    </sheetView>
  </sheetViews>
  <sheetFormatPr baseColWidth="10" defaultRowHeight="14.4" x14ac:dyDescent="0.3"/>
  <cols>
    <col min="3" max="3" width="39.6640625" customWidth="1"/>
    <col min="5" max="10" width="6.109375" customWidth="1"/>
    <col min="11" max="12" width="6.33203125" customWidth="1"/>
  </cols>
  <sheetData>
    <row r="1" spans="1:20" x14ac:dyDescent="0.3">
      <c r="E1" t="s">
        <v>1132</v>
      </c>
      <c r="F1" t="s">
        <v>1133</v>
      </c>
      <c r="G1" s="14" t="s">
        <v>1126</v>
      </c>
      <c r="H1" s="14" t="s">
        <v>1127</v>
      </c>
      <c r="I1" t="s">
        <v>1128</v>
      </c>
      <c r="J1" s="14" t="s">
        <v>1129</v>
      </c>
      <c r="K1" s="14" t="s">
        <v>1130</v>
      </c>
      <c r="L1" s="14" t="s">
        <v>1131</v>
      </c>
      <c r="M1" t="str">
        <f>CONCATENATE("INSERT INTO SC_SystemeProduits(RefDimension,NomSysteme,typePresta,ligne,Quantite,DateModif) values (null,'#ID#','#TYPE#',#LIGNE#,#Q#,now());",CHAR(10))</f>
        <v xml:space="preserve">INSERT INTO SC_SystemeProduits(RefDimension,NomSysteme,typePresta,ligne,Quantite,DateModif) values (null,'#ID#','#TYPE#',#LIGNE#,#Q#,now());
</v>
      </c>
    </row>
    <row r="2" spans="1:20" x14ac:dyDescent="0.3">
      <c r="G2" s="14"/>
      <c r="H2" s="14"/>
      <c r="J2" s="14"/>
      <c r="K2" s="14"/>
      <c r="L2" s="14"/>
    </row>
    <row r="3" spans="1:20" x14ac:dyDescent="0.3">
      <c r="D3" t="s">
        <v>277</v>
      </c>
      <c r="E3" t="s">
        <v>278</v>
      </c>
      <c r="F3" t="s">
        <v>278</v>
      </c>
      <c r="G3" s="14"/>
      <c r="H3" s="14"/>
      <c r="J3" s="14"/>
      <c r="K3" s="14"/>
      <c r="L3" s="14"/>
    </row>
    <row r="4" spans="1:20" x14ac:dyDescent="0.3">
      <c r="A4" s="12">
        <f>VLOOKUP($C4,[1]MATIERES!$A$2:$K$379,11,0)</f>
        <v>326</v>
      </c>
      <c r="B4" t="s">
        <v>328</v>
      </c>
      <c r="C4" t="s">
        <v>730</v>
      </c>
      <c r="D4" t="s">
        <v>8</v>
      </c>
      <c r="E4">
        <v>1</v>
      </c>
      <c r="G4" s="14"/>
      <c r="H4" s="14"/>
      <c r="J4" s="14"/>
      <c r="K4" s="14"/>
      <c r="L4" s="14"/>
      <c r="M4" t="str">
        <f>IF(E4="","",SUBSTITUTE(SUBSTITUTE(SUBSTITUTE(SUBSTITUTE($M$1,"#ID#",E$1),"#TYPE#",$B4),"#LIGNE#",$A4),"#Q#",SUBSTITUTE(E4,",",".")))</f>
        <v xml:space="preserve">INSERT INTO SC_SystemeProduits(RefDimension,NomSysteme,typePresta,ligne,Quantite,DateModif) values (null,'DISTRIB_REL_VG_DN50','MATIERE',326,1,now());
</v>
      </c>
      <c r="N4" t="str">
        <f t="shared" ref="N4:T19" si="0">IF(F4="","",SUBSTITUTE(SUBSTITUTE(SUBSTITUTE(SUBSTITUTE($M$1,"#ID#",F$1),"#TYPE#",$B4),"#LIGNE#",$A4),"#Q#",SUBSTITUTE(F4,",",".")))</f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>IF(L4="","",SUBSTITUTE(SUBSTITUTE(SUBSTITUTE(SUBSTITUTE($M$1,"#ID#",L$1),"#TYPE#",$B4),"#LIGNE#",$A4),"#Q#",SUBSTITUTE(L4,",",".")))</f>
        <v/>
      </c>
    </row>
    <row r="5" spans="1:20" x14ac:dyDescent="0.3">
      <c r="A5" s="12">
        <f>VLOOKUP($C5,[1]MATIERES!$A$2:$K$379,11,0)</f>
        <v>331</v>
      </c>
      <c r="B5" t="s">
        <v>328</v>
      </c>
      <c r="C5" t="s">
        <v>734</v>
      </c>
      <c r="D5" t="s">
        <v>8</v>
      </c>
      <c r="F5">
        <v>1</v>
      </c>
      <c r="G5" s="14"/>
      <c r="H5" s="14"/>
      <c r="J5" s="14"/>
      <c r="K5" s="14"/>
      <c r="L5" s="14"/>
      <c r="M5" t="str">
        <f t="shared" ref="M5:M22" si="1">IF(E5="","",SUBSTITUTE(SUBSTITUTE(SUBSTITUTE(SUBSTITUTE($M$1,"#ID#",E$1),"#TYPE#",$B5),"#LIGNE#",$A5),"#Q#",SUBSTITUTE(E5,",",".")))</f>
        <v/>
      </c>
      <c r="N5" t="str">
        <f t="shared" si="0"/>
        <v xml:space="preserve">INSERT INTO SC_SystemeProduits(RefDimension,NomSysteme,typePresta,ligne,Quantite,DateModif) values (null,'DISTRIB_REL_VG_DN63','MATIERE',331,1,now());
</v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</row>
    <row r="6" spans="1:20" x14ac:dyDescent="0.3">
      <c r="A6" s="12">
        <f>VLOOKUP($C6,[1]MATIERES!$A$2:$K$379,11,0)</f>
        <v>328</v>
      </c>
      <c r="B6" t="s">
        <v>328</v>
      </c>
      <c r="C6" t="s">
        <v>732</v>
      </c>
      <c r="D6" t="s">
        <v>8</v>
      </c>
      <c r="G6" s="14">
        <v>1</v>
      </c>
      <c r="H6" s="14"/>
      <c r="J6" s="14"/>
      <c r="K6" s="14"/>
      <c r="L6" s="14"/>
      <c r="M6" t="str">
        <f t="shared" si="1"/>
        <v/>
      </c>
      <c r="N6" t="str">
        <f t="shared" si="0"/>
        <v/>
      </c>
      <c r="O6" t="str">
        <f t="shared" si="0"/>
        <v xml:space="preserve">INSERT INTO SC_SystemeProduits(RefDimension,NomSysteme,typePresta,ligne,Quantite,DateModif) values (null,'DISTRIB_REL_V3V_DN50','MATIERE',328,1,now());
</v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</row>
    <row r="7" spans="1:20" x14ac:dyDescent="0.3">
      <c r="A7" s="12">
        <f>VLOOKUP($C7,[1]MATIERES!$A$2:$K$379,11,0)</f>
        <v>313</v>
      </c>
      <c r="B7" t="s">
        <v>328</v>
      </c>
      <c r="C7" t="s">
        <v>716</v>
      </c>
      <c r="D7" t="s">
        <v>8</v>
      </c>
      <c r="G7" s="14"/>
      <c r="H7" s="14">
        <v>1</v>
      </c>
      <c r="J7" s="14"/>
      <c r="K7" s="14"/>
      <c r="L7" s="14"/>
      <c r="M7" t="str">
        <f t="shared" si="1"/>
        <v/>
      </c>
      <c r="N7" t="str">
        <f t="shared" si="0"/>
        <v/>
      </c>
      <c r="O7" t="str">
        <f t="shared" si="0"/>
        <v/>
      </c>
      <c r="P7" t="str">
        <f t="shared" si="0"/>
        <v xml:space="preserve">INSERT INTO SC_SystemeProduits(RefDimension,NomSysteme,typePresta,ligne,Quantite,DateModif) values (null,'DISTRIB_REL_V3V_DN63','MATIERE',313,1,now());
</v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</row>
    <row r="8" spans="1:20" x14ac:dyDescent="0.3">
      <c r="A8" s="12">
        <f>VLOOKUP($C8,[1]MATIERES!$A$2:$K$379,11,0)</f>
        <v>334</v>
      </c>
      <c r="B8" t="s">
        <v>328</v>
      </c>
      <c r="C8" t="s">
        <v>737</v>
      </c>
      <c r="D8" t="s">
        <v>8</v>
      </c>
      <c r="G8" s="14"/>
      <c r="H8" s="14"/>
      <c r="I8">
        <v>1</v>
      </c>
      <c r="J8" s="14"/>
      <c r="K8" s="14"/>
      <c r="L8" s="14"/>
      <c r="M8" t="str">
        <f t="shared" si="1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 xml:space="preserve">INSERT INTO SC_SystemeProduits(RefDimension,NomSysteme,typePresta,ligne,Quantite,DateModif) values (null,'DISTRIB_REL_A3V_DN50','MATIERE',334,1,now());
</v>
      </c>
      <c r="R8" t="str">
        <f t="shared" si="0"/>
        <v/>
      </c>
      <c r="S8" t="str">
        <f t="shared" si="0"/>
        <v/>
      </c>
      <c r="T8" t="str">
        <f t="shared" si="0"/>
        <v/>
      </c>
    </row>
    <row r="9" spans="1:20" x14ac:dyDescent="0.3">
      <c r="A9" s="12">
        <f>VLOOKUP($C9,[1]MATIERES!$A$2:$K$379,11,0)</f>
        <v>335</v>
      </c>
      <c r="B9" t="s">
        <v>328</v>
      </c>
      <c r="C9" t="s">
        <v>738</v>
      </c>
      <c r="D9" t="s">
        <v>8</v>
      </c>
      <c r="G9" s="14"/>
      <c r="H9" s="14"/>
      <c r="J9" s="14">
        <v>1</v>
      </c>
      <c r="K9" s="14"/>
      <c r="L9" s="14"/>
      <c r="M9" t="str">
        <f t="shared" si="1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 xml:space="preserve">INSERT INTO SC_SystemeProduits(RefDimension,NomSysteme,typePresta,ligne,Quantite,DateModif) values (null,'DISTRIB_REL_A3V_DN63','MATIERE',335,1,now());
</v>
      </c>
      <c r="S9" t="str">
        <f t="shared" si="0"/>
        <v/>
      </c>
      <c r="T9" t="str">
        <f t="shared" si="0"/>
        <v/>
      </c>
    </row>
    <row r="10" spans="1:20" x14ac:dyDescent="0.3">
      <c r="A10" s="12">
        <f>VLOOKUP($C10,[1]MATIERES!$A$2:$K$379,11,0)</f>
        <v>332</v>
      </c>
      <c r="B10" t="s">
        <v>328</v>
      </c>
      <c r="C10" t="s">
        <v>735</v>
      </c>
      <c r="D10" t="s">
        <v>8</v>
      </c>
      <c r="G10" s="14"/>
      <c r="H10" s="14"/>
      <c r="J10" s="14"/>
      <c r="K10" s="14">
        <v>1</v>
      </c>
      <c r="L10" s="14"/>
      <c r="M10" t="str">
        <f t="shared" si="1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 xml:space="preserve">INSERT INTO SC_SystemeProduits(RefDimension,NomSysteme,typePresta,ligne,Quantite,DateModif) values (null,'DISTRIB_GRAV_VP','MATIERE',332,1,now());
</v>
      </c>
      <c r="T10" t="str">
        <f t="shared" si="0"/>
        <v/>
      </c>
    </row>
    <row r="11" spans="1:20" x14ac:dyDescent="0.3">
      <c r="A11" s="12">
        <f>VLOOKUP($C11,[1]MATIERES!$A$2:$K$379,11,0)</f>
        <v>333</v>
      </c>
      <c r="B11" t="s">
        <v>328</v>
      </c>
      <c r="C11" t="s">
        <v>736</v>
      </c>
      <c r="D11" t="s">
        <v>8</v>
      </c>
      <c r="L11">
        <v>1</v>
      </c>
      <c r="M11" t="str">
        <f t="shared" si="1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 xml:space="preserve">INSERT INTO SC_SystemeProduits(RefDimension,NomSysteme,typePresta,ligne,Quantite,DateModif) values (null,'DISTRIB_GRAV_VG110','MATIERE',333,1,now());
</v>
      </c>
    </row>
    <row r="12" spans="1:20" x14ac:dyDescent="0.3">
      <c r="A12" s="12">
        <f>VLOOKUP($C12,[1]MATIERES!$A$2:$K$379,11,0)</f>
        <v>319</v>
      </c>
      <c r="B12" t="s">
        <v>328</v>
      </c>
      <c r="C12" t="s">
        <v>723</v>
      </c>
      <c r="D12" t="s">
        <v>8</v>
      </c>
      <c r="L12">
        <v>1</v>
      </c>
      <c r="M12" t="str">
        <f t="shared" si="1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 xml:space="preserve">INSERT INTO SC_SystemeProduits(RefDimension,NomSysteme,typePresta,ligne,Quantite,DateModif) values (null,'DISTRIB_GRAV_VG110','MATIERE',319,1,now());
</v>
      </c>
    </row>
    <row r="13" spans="1:20" x14ac:dyDescent="0.3">
      <c r="M13" t="str">
        <f t="shared" si="1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0"/>
        <v/>
      </c>
    </row>
    <row r="14" spans="1:20" x14ac:dyDescent="0.3">
      <c r="A14" s="12">
        <f>VLOOKUP($C14,[1]ATELIER!$A$2:$K$291,11,0)</f>
        <v>4</v>
      </c>
      <c r="B14" t="s">
        <v>331</v>
      </c>
      <c r="C14" t="s">
        <v>12</v>
      </c>
      <c r="D14" t="s">
        <v>8</v>
      </c>
      <c r="E14" s="28">
        <v>1</v>
      </c>
      <c r="F14" s="28">
        <v>1</v>
      </c>
      <c r="G14" s="28">
        <v>1</v>
      </c>
      <c r="H14" s="28">
        <v>1</v>
      </c>
      <c r="I14" s="28">
        <v>1</v>
      </c>
      <c r="J14" s="28">
        <v>1</v>
      </c>
      <c r="M14" t="str">
        <f t="shared" si="1"/>
        <v xml:space="preserve">INSERT INTO SC_SystemeProduits(RefDimension,NomSysteme,typePresta,ligne,Quantite,DateModif) values (null,'DISTRIB_REL_VG_DN50','MOA',4,1,now());
</v>
      </c>
      <c r="N14" t="str">
        <f t="shared" si="0"/>
        <v xml:space="preserve">INSERT INTO SC_SystemeProduits(RefDimension,NomSysteme,typePresta,ligne,Quantite,DateModif) values (null,'DISTRIB_REL_VG_DN63','MOA',4,1,now());
</v>
      </c>
      <c r="O14" t="str">
        <f t="shared" si="0"/>
        <v xml:space="preserve">INSERT INTO SC_SystemeProduits(RefDimension,NomSysteme,typePresta,ligne,Quantite,DateModif) values (null,'DISTRIB_REL_V3V_DN50','MOA',4,1,now());
</v>
      </c>
      <c r="P14" t="str">
        <f t="shared" si="0"/>
        <v xml:space="preserve">INSERT INTO SC_SystemeProduits(RefDimension,NomSysteme,typePresta,ligne,Quantite,DateModif) values (null,'DISTRIB_REL_V3V_DN63','MOA',4,1,now());
</v>
      </c>
      <c r="Q14" t="str">
        <f t="shared" si="0"/>
        <v xml:space="preserve">INSERT INTO SC_SystemeProduits(RefDimension,NomSysteme,typePresta,ligne,Quantite,DateModif) values (null,'DISTRIB_REL_A3V_DN50','MOA',4,1,now());
</v>
      </c>
      <c r="R14" t="str">
        <f t="shared" si="0"/>
        <v xml:space="preserve">INSERT INTO SC_SystemeProduits(RefDimension,NomSysteme,typePresta,ligne,Quantite,DateModif) values (null,'DISTRIB_REL_A3V_DN63','MOA',4,1,now());
</v>
      </c>
      <c r="S14" t="str">
        <f t="shared" si="0"/>
        <v/>
      </c>
      <c r="T14" t="str">
        <f t="shared" si="0"/>
        <v/>
      </c>
    </row>
    <row r="15" spans="1:20" x14ac:dyDescent="0.3">
      <c r="A15" s="12">
        <f>VLOOKUP($C15,[1]ATELIER!$A$2:$K$291,11,0)</f>
        <v>3</v>
      </c>
      <c r="B15" t="s">
        <v>331</v>
      </c>
      <c r="C15" t="s">
        <v>10</v>
      </c>
      <c r="D15" t="s">
        <v>8</v>
      </c>
      <c r="E15" s="28">
        <v>2</v>
      </c>
      <c r="F15" s="28">
        <v>2</v>
      </c>
      <c r="G15" s="28">
        <v>2</v>
      </c>
      <c r="H15" s="28">
        <v>2</v>
      </c>
      <c r="I15" s="28">
        <v>2</v>
      </c>
      <c r="J15" s="28">
        <v>2</v>
      </c>
      <c r="M15" t="str">
        <f t="shared" si="1"/>
        <v xml:space="preserve">INSERT INTO SC_SystemeProduits(RefDimension,NomSysteme,typePresta,ligne,Quantite,DateModif) values (null,'DISTRIB_REL_VG_DN50','MOA',3,2,now());
</v>
      </c>
      <c r="N15" t="str">
        <f t="shared" si="0"/>
        <v xml:space="preserve">INSERT INTO SC_SystemeProduits(RefDimension,NomSysteme,typePresta,ligne,Quantite,DateModif) values (null,'DISTRIB_REL_VG_DN63','MOA',3,2,now());
</v>
      </c>
      <c r="O15" t="str">
        <f t="shared" si="0"/>
        <v xml:space="preserve">INSERT INTO SC_SystemeProduits(RefDimension,NomSysteme,typePresta,ligne,Quantite,DateModif) values (null,'DISTRIB_REL_V3V_DN50','MOA',3,2,now());
</v>
      </c>
      <c r="P15" t="str">
        <f t="shared" si="0"/>
        <v xml:space="preserve">INSERT INTO SC_SystemeProduits(RefDimension,NomSysteme,typePresta,ligne,Quantite,DateModif) values (null,'DISTRIB_REL_V3V_DN63','MOA',3,2,now());
</v>
      </c>
      <c r="Q15" t="str">
        <f t="shared" si="0"/>
        <v xml:space="preserve">INSERT INTO SC_SystemeProduits(RefDimension,NomSysteme,typePresta,ligne,Quantite,DateModif) values (null,'DISTRIB_REL_A3V_DN50','MOA',3,2,now());
</v>
      </c>
      <c r="R15" t="str">
        <f t="shared" si="0"/>
        <v xml:space="preserve">INSERT INTO SC_SystemeProduits(RefDimension,NomSysteme,typePresta,ligne,Quantite,DateModif) values (null,'DISTRIB_REL_A3V_DN63','MOA',3,2,now());
</v>
      </c>
      <c r="S15" t="str">
        <f t="shared" si="0"/>
        <v/>
      </c>
      <c r="T15" t="str">
        <f t="shared" si="0"/>
        <v/>
      </c>
    </row>
    <row r="16" spans="1:20" x14ac:dyDescent="0.3">
      <c r="D16" t="s">
        <v>319</v>
      </c>
      <c r="M16" t="str">
        <f t="shared" si="1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  <c r="R16" t="str">
        <f t="shared" si="0"/>
        <v/>
      </c>
      <c r="S16" t="str">
        <f t="shared" si="0"/>
        <v/>
      </c>
      <c r="T16" t="str">
        <f t="shared" si="0"/>
        <v/>
      </c>
    </row>
    <row r="17" spans="1:20" x14ac:dyDescent="0.3">
      <c r="A17" s="12">
        <f>VLOOKUP($C17,[1]CHANTIER!$A$2:$K$291,11,0)</f>
        <v>4</v>
      </c>
      <c r="B17" t="s">
        <v>332</v>
      </c>
      <c r="C17" t="s">
        <v>87</v>
      </c>
      <c r="D17" t="s">
        <v>8</v>
      </c>
      <c r="M17" t="str">
        <f t="shared" si="1"/>
        <v/>
      </c>
      <c r="N17" t="str">
        <f t="shared" si="0"/>
        <v/>
      </c>
      <c r="O17" t="str">
        <f t="shared" si="0"/>
        <v/>
      </c>
      <c r="P17" t="str">
        <f t="shared" si="0"/>
        <v/>
      </c>
      <c r="Q17" t="str">
        <f t="shared" si="0"/>
        <v/>
      </c>
      <c r="R17" t="str">
        <f t="shared" si="0"/>
        <v/>
      </c>
      <c r="S17" t="str">
        <f t="shared" si="0"/>
        <v/>
      </c>
      <c r="T17" t="str">
        <f t="shared" si="0"/>
        <v/>
      </c>
    </row>
    <row r="18" spans="1:20" x14ac:dyDescent="0.3">
      <c r="A18" s="12">
        <f>VLOOKUP($C18,[1]CHANTIER!$A$2:$K$291,11,0)</f>
        <v>8</v>
      </c>
      <c r="B18" t="s">
        <v>332</v>
      </c>
      <c r="C18" t="s">
        <v>95</v>
      </c>
      <c r="D18" t="s">
        <v>96</v>
      </c>
      <c r="E18" s="28">
        <v>1</v>
      </c>
      <c r="F18" s="28">
        <v>1</v>
      </c>
      <c r="G18" s="28">
        <v>1</v>
      </c>
      <c r="H18" s="28">
        <v>1</v>
      </c>
      <c r="I18" s="28">
        <v>1</v>
      </c>
      <c r="J18" s="28">
        <v>1</v>
      </c>
      <c r="M18" t="str">
        <f t="shared" si="1"/>
        <v xml:space="preserve">INSERT INTO SC_SystemeProduits(RefDimension,NomSysteme,typePresta,ligne,Quantite,DateModif) values (null,'DISTRIB_REL_VG_DN50','MOC',8,1,now());
</v>
      </c>
      <c r="N18" t="str">
        <f t="shared" si="0"/>
        <v xml:space="preserve">INSERT INTO SC_SystemeProduits(RefDimension,NomSysteme,typePresta,ligne,Quantite,DateModif) values (null,'DISTRIB_REL_VG_DN63','MOC',8,1,now());
</v>
      </c>
      <c r="O18" t="str">
        <f t="shared" si="0"/>
        <v xml:space="preserve">INSERT INTO SC_SystemeProduits(RefDimension,NomSysteme,typePresta,ligne,Quantite,DateModif) values (null,'DISTRIB_REL_V3V_DN50','MOC',8,1,now());
</v>
      </c>
      <c r="P18" t="str">
        <f t="shared" si="0"/>
        <v xml:space="preserve">INSERT INTO SC_SystemeProduits(RefDimension,NomSysteme,typePresta,ligne,Quantite,DateModif) values (null,'DISTRIB_REL_V3V_DN63','MOC',8,1,now());
</v>
      </c>
      <c r="Q18" t="str">
        <f t="shared" si="0"/>
        <v xml:space="preserve">INSERT INTO SC_SystemeProduits(RefDimension,NomSysteme,typePresta,ligne,Quantite,DateModif) values (null,'DISTRIB_REL_A3V_DN50','MOC',8,1,now());
</v>
      </c>
      <c r="R18" t="str">
        <f t="shared" si="0"/>
        <v xml:space="preserve">INSERT INTO SC_SystemeProduits(RefDimension,NomSysteme,typePresta,ligne,Quantite,DateModif) values (null,'DISTRIB_REL_A3V_DN63','MOC',8,1,now());
</v>
      </c>
      <c r="S18" t="str">
        <f t="shared" si="0"/>
        <v/>
      </c>
      <c r="T18" t="str">
        <f t="shared" si="0"/>
        <v/>
      </c>
    </row>
    <row r="19" spans="1:20" x14ac:dyDescent="0.3">
      <c r="A19" s="12">
        <f>VLOOKUP($C19,[1]CHANTIER!$A$2:$K$291,11,0)</f>
        <v>7</v>
      </c>
      <c r="B19" t="s">
        <v>332</v>
      </c>
      <c r="C19" t="s">
        <v>93</v>
      </c>
      <c r="D19" t="s">
        <v>8</v>
      </c>
      <c r="K19">
        <v>1</v>
      </c>
      <c r="L19">
        <v>1</v>
      </c>
      <c r="M19" t="str">
        <f t="shared" si="1"/>
        <v/>
      </c>
      <c r="N19" t="str">
        <f t="shared" si="0"/>
        <v/>
      </c>
      <c r="O19" t="str">
        <f t="shared" si="0"/>
        <v/>
      </c>
      <c r="P19" t="str">
        <f t="shared" si="0"/>
        <v/>
      </c>
      <c r="Q19" t="str">
        <f t="shared" si="0"/>
        <v/>
      </c>
      <c r="R19" t="str">
        <f t="shared" si="0"/>
        <v/>
      </c>
      <c r="S19" t="str">
        <f t="shared" si="0"/>
        <v xml:space="preserve">INSERT INTO SC_SystemeProduits(RefDimension,NomSysteme,typePresta,ligne,Quantite,DateModif) values (null,'DISTRIB_GRAV_VP','MOC',7,1,now());
</v>
      </c>
      <c r="T19" t="str">
        <f t="shared" si="0"/>
        <v xml:space="preserve">INSERT INTO SC_SystemeProduits(RefDimension,NomSysteme,typePresta,ligne,Quantite,DateModif) values (null,'DISTRIB_GRAV_VG110','MOC',7,1,now());
</v>
      </c>
    </row>
    <row r="20" spans="1:20" x14ac:dyDescent="0.3">
      <c r="M20" t="str">
        <f t="shared" si="1"/>
        <v/>
      </c>
      <c r="N20" t="str">
        <f t="shared" ref="N20:N22" si="2">IF(F20="","",SUBSTITUTE(SUBSTITUTE(SUBSTITUTE(SUBSTITUTE($M$1,"#ID#",F$1),"#TYPE#",$B20),"#LIGNE#",$A20),"#Q#",SUBSTITUTE(F20,",",".")))</f>
        <v/>
      </c>
      <c r="O20" t="str">
        <f t="shared" ref="O20:O22" si="3">IF(G20="","",SUBSTITUTE(SUBSTITUTE(SUBSTITUTE(SUBSTITUTE($M$1,"#ID#",G$1),"#TYPE#",$B20),"#LIGNE#",$A20),"#Q#",SUBSTITUTE(G20,",",".")))</f>
        <v/>
      </c>
      <c r="P20" t="str">
        <f t="shared" ref="P20:P22" si="4">IF(H20="","",SUBSTITUTE(SUBSTITUTE(SUBSTITUTE(SUBSTITUTE($M$1,"#ID#",H$1),"#TYPE#",$B20),"#LIGNE#",$A20),"#Q#",SUBSTITUTE(H20,",",".")))</f>
        <v/>
      </c>
      <c r="Q20" t="str">
        <f t="shared" ref="Q20:Q22" si="5">IF(I20="","",SUBSTITUTE(SUBSTITUTE(SUBSTITUTE(SUBSTITUTE($M$1,"#ID#",I$1),"#TYPE#",$B20),"#LIGNE#",$A20),"#Q#",SUBSTITUTE(I20,",",".")))</f>
        <v/>
      </c>
      <c r="R20" t="str">
        <f t="shared" ref="R20:R22" si="6">IF(J20="","",SUBSTITUTE(SUBSTITUTE(SUBSTITUTE(SUBSTITUTE($M$1,"#ID#",J$1),"#TYPE#",$B20),"#LIGNE#",$A20),"#Q#",SUBSTITUTE(J20,",",".")))</f>
        <v/>
      </c>
      <c r="S20" t="str">
        <f t="shared" ref="S20:T22" si="7">IF(K20="","",SUBSTITUTE(SUBSTITUTE(SUBSTITUTE(SUBSTITUTE($M$1,"#ID#",K$1),"#TYPE#",$B20),"#LIGNE#",$A20),"#Q#",SUBSTITUTE(K20,",",".")))</f>
        <v/>
      </c>
      <c r="T20" t="str">
        <f t="shared" si="7"/>
        <v/>
      </c>
    </row>
    <row r="21" spans="1:20" x14ac:dyDescent="0.3">
      <c r="A21" s="12">
        <f>VLOOKUP($C21,[1]MINIPELLE!$A$2:$K$291,11,0)</f>
        <v>21</v>
      </c>
      <c r="B21" t="s">
        <v>333</v>
      </c>
      <c r="C21" t="s">
        <v>95</v>
      </c>
      <c r="D21" t="s">
        <v>8</v>
      </c>
      <c r="E21" s="28">
        <v>1</v>
      </c>
      <c r="F21" s="28">
        <v>1</v>
      </c>
      <c r="G21" s="28">
        <v>1</v>
      </c>
      <c r="H21" s="28">
        <v>1</v>
      </c>
      <c r="I21" s="28">
        <v>1</v>
      </c>
      <c r="J21" s="28">
        <v>1</v>
      </c>
      <c r="M21" t="str">
        <f t="shared" si="1"/>
        <v xml:space="preserve">INSERT INTO SC_SystemeProduits(RefDimension,NomSysteme,typePresta,ligne,Quantite,DateModif) values (null,'DISTRIB_REL_VG_DN50','MP',21,1,now());
</v>
      </c>
      <c r="N21" t="str">
        <f t="shared" si="2"/>
        <v xml:space="preserve">INSERT INTO SC_SystemeProduits(RefDimension,NomSysteme,typePresta,ligne,Quantite,DateModif) values (null,'DISTRIB_REL_VG_DN63','MP',21,1,now());
</v>
      </c>
      <c r="O21" t="str">
        <f t="shared" si="3"/>
        <v xml:space="preserve">INSERT INTO SC_SystemeProduits(RefDimension,NomSysteme,typePresta,ligne,Quantite,DateModif) values (null,'DISTRIB_REL_V3V_DN50','MP',21,1,now());
</v>
      </c>
      <c r="P21" t="str">
        <f t="shared" si="4"/>
        <v xml:space="preserve">INSERT INTO SC_SystemeProduits(RefDimension,NomSysteme,typePresta,ligne,Quantite,DateModif) values (null,'DISTRIB_REL_V3V_DN63','MP',21,1,now());
</v>
      </c>
      <c r="Q21" t="str">
        <f t="shared" si="5"/>
        <v xml:space="preserve">INSERT INTO SC_SystemeProduits(RefDimension,NomSysteme,typePresta,ligne,Quantite,DateModif) values (null,'DISTRIB_REL_A3V_DN50','MP',21,1,now());
</v>
      </c>
      <c r="R21" t="str">
        <f t="shared" si="6"/>
        <v xml:space="preserve">INSERT INTO SC_SystemeProduits(RefDimension,NomSysteme,typePresta,ligne,Quantite,DateModif) values (null,'DISTRIB_REL_A3V_DN63','MP',21,1,now());
</v>
      </c>
      <c r="S21" t="str">
        <f t="shared" si="7"/>
        <v/>
      </c>
      <c r="T21" t="str">
        <f t="shared" si="7"/>
        <v/>
      </c>
    </row>
    <row r="22" spans="1:20" x14ac:dyDescent="0.3">
      <c r="A22" s="12">
        <f>VLOOKUP($C22,[1]MINIPELLE!$A$2:$K$291,11,0)</f>
        <v>22</v>
      </c>
      <c r="B22" t="s">
        <v>333</v>
      </c>
      <c r="C22" t="s">
        <v>93</v>
      </c>
      <c r="D22" t="s">
        <v>8</v>
      </c>
      <c r="K22">
        <v>1</v>
      </c>
      <c r="L22">
        <v>1</v>
      </c>
      <c r="M22" t="str">
        <f t="shared" si="1"/>
        <v/>
      </c>
      <c r="N22" t="str">
        <f t="shared" si="2"/>
        <v/>
      </c>
      <c r="O22" t="str">
        <f t="shared" si="3"/>
        <v/>
      </c>
      <c r="P22" t="str">
        <f t="shared" si="4"/>
        <v/>
      </c>
      <c r="Q22" t="str">
        <f t="shared" si="5"/>
        <v/>
      </c>
      <c r="R22" t="str">
        <f t="shared" si="6"/>
        <v/>
      </c>
      <c r="S22" t="str">
        <f t="shared" si="7"/>
        <v xml:space="preserve">INSERT INTO SC_SystemeProduits(RefDimension,NomSysteme,typePresta,ligne,Quantite,DateModif) values (null,'DISTRIB_GRAV_VP','MP',22,1,now());
</v>
      </c>
      <c r="T22" t="str">
        <f t="shared" si="7"/>
        <v xml:space="preserve">INSERT INTO SC_SystemeProduits(RefDimension,NomSysteme,typePresta,ligne,Quantite,DateModif) values (null,'DISTRIB_GRAV_VG110','MP',22,1,now());
</v>
      </c>
    </row>
    <row r="23" spans="1:20" x14ac:dyDescent="0.3">
      <c r="D23" t="s">
        <v>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H28"/>
  <sheetViews>
    <sheetView workbookViewId="0">
      <selection activeCell="E19" sqref="E19"/>
    </sheetView>
  </sheetViews>
  <sheetFormatPr baseColWidth="10" defaultRowHeight="14.4" x14ac:dyDescent="0.3"/>
  <cols>
    <col min="2" max="2" width="20.88671875" customWidth="1"/>
    <col min="3" max="3" width="20.109375" customWidth="1"/>
  </cols>
  <sheetData>
    <row r="1" spans="1:8" x14ac:dyDescent="0.3">
      <c r="H1" t="s">
        <v>273</v>
      </c>
    </row>
    <row r="2" spans="1:8" x14ac:dyDescent="0.3">
      <c r="A2">
        <v>2</v>
      </c>
      <c r="B2" t="s">
        <v>215</v>
      </c>
      <c r="C2" t="s">
        <v>236</v>
      </c>
      <c r="D2" t="s">
        <v>120</v>
      </c>
      <c r="E2">
        <v>0.05</v>
      </c>
      <c r="F2" t="s">
        <v>237</v>
      </c>
      <c r="H2" t="str">
        <f>SUBSTITUTE(SUBSTITUTE(SUBSTITUTE(SUBSTITUTE(SUBSTITUTE(SUBSTITUTE(SUBSTITUTE(SUBSTITUTE($H$1,"#TYPE#","MINIPELLE"),"#LIBELLE#",B2),"#CATEGORIE#",C2),"#POSTE#",G2),"#UNITE#",D2),"#TEMPS#",SUBSTITUTE(E2,",",".")),"#DETAIL#",SUBSTITUTE(F2,"'","\'")),"#LIGNE#",A2)</f>
        <v>Insert into SC_Prestation (ligne,typePresta,designation,categorie,poste,unite,temps,detail) values (2,'MINIPELLE','Fond de forme (sable)','MP_CHARGEMENT','','m²',0.05,'5 cm d\'epaisseur (quantité sable)');</v>
      </c>
    </row>
    <row r="3" spans="1:8" x14ac:dyDescent="0.3">
      <c r="A3">
        <v>3</v>
      </c>
      <c r="B3" t="s">
        <v>238</v>
      </c>
      <c r="C3" t="s">
        <v>236</v>
      </c>
      <c r="D3" t="s">
        <v>183</v>
      </c>
      <c r="E3">
        <v>0.3</v>
      </c>
      <c r="H3" t="str">
        <f t="shared" ref="H3:H28" si="0">SUBSTITUTE(SUBSTITUTE(SUBSTITUTE(SUBSTITUTE(SUBSTITUTE(SUBSTITUTE(SUBSTITUTE(SUBSTITUTE($H$1,"#TYPE#","MINIPELLE"),"#LIBELLE#",B3),"#CATEGORIE#",C3),"#POSTE#",G3),"#UNITE#",D3),"#TEMPS#",SUBSTITUTE(E3,",",".")),"#DETAIL#",SUBSTITUTE(F3,"'","\'")),"#LIGNE#",A3)</f>
        <v>Insert into SC_Prestation (ligne,typePresta,designation,categorie,poste,unite,temps,detail) values (3,'MINIPELLE','Remplissage granulats','MP_CHARGEMENT','','m3',0.3,'');</v>
      </c>
    </row>
    <row r="4" spans="1:8" x14ac:dyDescent="0.3">
      <c r="A4">
        <v>4</v>
      </c>
      <c r="B4" t="s">
        <v>165</v>
      </c>
      <c r="C4" t="s">
        <v>239</v>
      </c>
      <c r="D4" t="s">
        <v>47</v>
      </c>
      <c r="E4">
        <v>0.08</v>
      </c>
      <c r="G4" t="s">
        <v>240</v>
      </c>
      <c r="H4" t="str">
        <f t="shared" si="0"/>
        <v>Insert into SC_Prestation (ligne,typePresta,designation,categorie,poste,unite,temps,detail) values (4,'MINIPELLE','Gabion sous bastaings','MP_FINITIONS','FV Bastaings Bois','ml',0.08,'');</v>
      </c>
    </row>
    <row r="5" spans="1:8" x14ac:dyDescent="0.3">
      <c r="A5">
        <v>5</v>
      </c>
      <c r="B5" t="s">
        <v>241</v>
      </c>
      <c r="C5" t="s">
        <v>239</v>
      </c>
      <c r="D5" t="s">
        <v>47</v>
      </c>
      <c r="E5">
        <v>0.2</v>
      </c>
      <c r="F5" t="s">
        <v>242</v>
      </c>
      <c r="H5" t="str">
        <f t="shared" si="0"/>
        <v>Insert into SC_Prestation (ligne,typePresta,designation,categorie,poste,unite,temps,detail) values (5,'MINIPELLE','Remise en état du terrain','MP_FINITIONS','','ml',0.2,'/ ml de  filtres');</v>
      </c>
    </row>
    <row r="6" spans="1:8" x14ac:dyDescent="0.3">
      <c r="A6">
        <v>6</v>
      </c>
      <c r="B6" t="s">
        <v>243</v>
      </c>
      <c r="C6" t="s">
        <v>244</v>
      </c>
      <c r="D6" t="s">
        <v>23</v>
      </c>
      <c r="E6">
        <v>0.25</v>
      </c>
      <c r="G6" t="s">
        <v>245</v>
      </c>
      <c r="H6" t="str">
        <f t="shared" si="0"/>
        <v>Insert into SC_Prestation (ligne,typePresta,designation,categorie,poste,unite,temps,detail) values (6,'MINIPELLE','Déchargement des BACS (2 bacs max)','MP_MANUTENTION','BACS','forfait',0.25,'');</v>
      </c>
    </row>
    <row r="7" spans="1:8" x14ac:dyDescent="0.3">
      <c r="A7">
        <v>7</v>
      </c>
      <c r="B7" t="s">
        <v>199</v>
      </c>
      <c r="C7" t="s">
        <v>244</v>
      </c>
      <c r="D7" t="s">
        <v>23</v>
      </c>
      <c r="E7">
        <v>0.25</v>
      </c>
      <c r="G7" t="s">
        <v>245</v>
      </c>
      <c r="H7" t="str">
        <f t="shared" si="0"/>
        <v>Insert into SC_Prestation (ligne,typePresta,designation,categorie,poste,unite,temps,detail) values (7,'MINIPELLE','Pose BAC sur fond de forme (1 bac)','MP_MANUTENTION','BACS','forfait',0.25,'');</v>
      </c>
    </row>
    <row r="8" spans="1:8" x14ac:dyDescent="0.3">
      <c r="A8">
        <v>8</v>
      </c>
      <c r="B8" t="s">
        <v>246</v>
      </c>
      <c r="C8" t="s">
        <v>244</v>
      </c>
      <c r="D8" t="s">
        <v>8</v>
      </c>
      <c r="E8">
        <v>0.25</v>
      </c>
      <c r="H8" t="str">
        <f t="shared" si="0"/>
        <v>Insert into SC_Prestation (ligne,typePresta,designation,categorie,poste,unite,temps,detail) values (8,'MINIPELLE','Pose du poste','MP_MANUTENTION','','pc',0.25,'');</v>
      </c>
    </row>
    <row r="9" spans="1:8" x14ac:dyDescent="0.3">
      <c r="A9">
        <v>9</v>
      </c>
      <c r="B9" t="s">
        <v>247</v>
      </c>
      <c r="C9" t="s">
        <v>244</v>
      </c>
      <c r="D9" t="s">
        <v>47</v>
      </c>
      <c r="E9">
        <v>0.08</v>
      </c>
      <c r="H9" t="str">
        <f t="shared" si="0"/>
        <v>Insert into SC_Prestation (ligne,typePresta,designation,categorie,poste,unite,temps,detail) values (9,'MINIPELLE','Plaques béton (25-50)','MP_MANUTENTION','','ml',0.08,'');</v>
      </c>
    </row>
    <row r="10" spans="1:8" x14ac:dyDescent="0.3">
      <c r="A10">
        <v>10</v>
      </c>
      <c r="B10" t="s">
        <v>248</v>
      </c>
      <c r="C10" t="s">
        <v>249</v>
      </c>
      <c r="D10" t="s">
        <v>8</v>
      </c>
      <c r="E10">
        <v>0.25</v>
      </c>
      <c r="H10" t="str">
        <f t="shared" si="0"/>
        <v>Insert into SC_Prestation (ligne,typePresta,designation,categorie,poste,unite,temps,detail) values (10,'MINIPELLE','Mise en place BACS','MP_MISE_EN_PLACE','','pc',0.25,'');</v>
      </c>
    </row>
    <row r="11" spans="1:8" x14ac:dyDescent="0.3">
      <c r="A11">
        <v>11</v>
      </c>
      <c r="B11" t="s">
        <v>167</v>
      </c>
      <c r="C11" t="s">
        <v>249</v>
      </c>
      <c r="D11" t="s">
        <v>47</v>
      </c>
      <c r="E11">
        <v>0.08</v>
      </c>
      <c r="G11" t="s">
        <v>250</v>
      </c>
      <c r="H11" t="str">
        <f t="shared" si="0"/>
        <v>Insert into SC_Prestation (ligne,typePresta,designation,categorie,poste,unite,temps,detail) values (11,'MINIPELLE','Gabion sous traverses','MP_MISE_EN_PLACE','FV Traverses Bois','ml',0.08,'');</v>
      </c>
    </row>
    <row r="12" spans="1:8" x14ac:dyDescent="0.3">
      <c r="A12">
        <v>12</v>
      </c>
      <c r="B12" t="s">
        <v>217</v>
      </c>
      <c r="C12" t="s">
        <v>251</v>
      </c>
      <c r="D12" t="s">
        <v>120</v>
      </c>
      <c r="E12">
        <v>0.05</v>
      </c>
      <c r="H12" t="str">
        <f t="shared" si="0"/>
        <v>Insert into SC_Prestation (ligne,typePresta,designation,categorie,poste,unite,temps,detail) values (12,'MINIPELLE','Mise à plat emplacement','MP_TERRASSEMENT','','m²',0.05,'');</v>
      </c>
    </row>
    <row r="13" spans="1:8" x14ac:dyDescent="0.3">
      <c r="A13">
        <v>13</v>
      </c>
      <c r="B13" t="s">
        <v>182</v>
      </c>
      <c r="C13" t="s">
        <v>251</v>
      </c>
      <c r="D13" t="s">
        <v>183</v>
      </c>
      <c r="E13">
        <v>0.25</v>
      </c>
      <c r="F13" t="s">
        <v>252</v>
      </c>
      <c r="H13" t="str">
        <f t="shared" si="0"/>
        <v>Insert into SC_Prestation (ligne,typePresta,designation,categorie,poste,unite,temps,detail) values (13,'MINIPELLE','Terrassement volumique','MP_TERRASSEMENT','','m3',0.25,'(creuser 5 cm plus bas)');</v>
      </c>
    </row>
    <row r="14" spans="1:8" x14ac:dyDescent="0.3">
      <c r="A14">
        <v>14</v>
      </c>
      <c r="B14" t="s">
        <v>253</v>
      </c>
      <c r="C14" t="s">
        <v>251</v>
      </c>
      <c r="D14" t="s">
        <v>8</v>
      </c>
      <c r="E14">
        <v>0.5</v>
      </c>
      <c r="H14" t="str">
        <f t="shared" si="0"/>
        <v>Insert into SC_Prestation (ligne,typePresta,designation,categorie,poste,unite,temps,detail) values (14,'MINIPELLE','Poste de relevage 600','MP_TERRASSEMENT','','pc',0.5,'');</v>
      </c>
    </row>
    <row r="15" spans="1:8" x14ac:dyDescent="0.3">
      <c r="A15">
        <v>15</v>
      </c>
      <c r="B15" t="s">
        <v>254</v>
      </c>
      <c r="C15" t="s">
        <v>251</v>
      </c>
      <c r="D15" t="s">
        <v>8</v>
      </c>
      <c r="E15">
        <v>0.75</v>
      </c>
      <c r="H15" t="str">
        <f t="shared" si="0"/>
        <v>Insert into SC_Prestation (ligne,typePresta,designation,categorie,poste,unite,temps,detail) values (15,'MINIPELLE','Poste de relevage 900','MP_TERRASSEMENT','','pc',0.75,'');</v>
      </c>
    </row>
    <row r="16" spans="1:8" x14ac:dyDescent="0.3">
      <c r="A16">
        <v>16</v>
      </c>
      <c r="B16" t="s">
        <v>255</v>
      </c>
      <c r="C16" t="s">
        <v>251</v>
      </c>
      <c r="D16" t="s">
        <v>8</v>
      </c>
      <c r="E16">
        <v>1</v>
      </c>
      <c r="H16" t="str">
        <f t="shared" si="0"/>
        <v>Insert into SC_Prestation (ligne,typePresta,designation,categorie,poste,unite,temps,detail) values (16,'MINIPELLE','Poste de relevage 1200','MP_TERRASSEMENT','','pc',1,'');</v>
      </c>
    </row>
    <row r="17" spans="1:8" x14ac:dyDescent="0.3">
      <c r="A17">
        <v>17</v>
      </c>
      <c r="B17" t="s">
        <v>256</v>
      </c>
      <c r="C17" t="s">
        <v>251</v>
      </c>
      <c r="D17" t="s">
        <v>8</v>
      </c>
      <c r="E17">
        <v>0.5</v>
      </c>
      <c r="H17" t="str">
        <f t="shared" si="0"/>
        <v>Insert into SC_Prestation (ligne,typePresta,designation,categorie,poste,unite,temps,detail) values (17,'MINIPELLE','Dégraisseur 200-500 L','MP_TERRASSEMENT','','pc',0.5,'');</v>
      </c>
    </row>
    <row r="18" spans="1:8" x14ac:dyDescent="0.3">
      <c r="A18">
        <v>18</v>
      </c>
      <c r="B18" t="s">
        <v>257</v>
      </c>
      <c r="C18" t="s">
        <v>251</v>
      </c>
      <c r="D18" t="s">
        <v>183</v>
      </c>
      <c r="E18">
        <v>0.5</v>
      </c>
      <c r="H18" t="str">
        <f t="shared" si="0"/>
        <v>Insert into SC_Prestation (ligne,typePresta,designation,categorie,poste,unite,temps,detail) values (18,'MINIPELLE','Remise en place des terres','MP_TERRASSEMENT','','m3',0.5,'');</v>
      </c>
    </row>
    <row r="19" spans="1:8" x14ac:dyDescent="0.3">
      <c r="A19">
        <v>19</v>
      </c>
      <c r="B19" t="s">
        <v>137</v>
      </c>
      <c r="C19" t="s">
        <v>251</v>
      </c>
      <c r="D19" t="s">
        <v>47</v>
      </c>
      <c r="E19">
        <v>0.1</v>
      </c>
      <c r="F19" t="s">
        <v>258</v>
      </c>
      <c r="H19" t="str">
        <f t="shared" si="0"/>
        <v>Insert into SC_Prestation (ligne,typePresta,designation,categorie,poste,unite,temps,detail) values (19,'MINIPELLE','Tranchée gravitaire','MP_TERRASSEMENT','','ml',0.1,'Creuser + couche sable + couche sous grillage + rebouchage');</v>
      </c>
    </row>
    <row r="20" spans="1:8" x14ac:dyDescent="0.3">
      <c r="A20">
        <v>20</v>
      </c>
      <c r="B20" t="s">
        <v>259</v>
      </c>
      <c r="C20" t="s">
        <v>251</v>
      </c>
      <c r="D20" t="s">
        <v>47</v>
      </c>
      <c r="E20">
        <v>7.4999999999999997E-2</v>
      </c>
      <c r="F20" t="s">
        <v>260</v>
      </c>
      <c r="H20" t="str">
        <f t="shared" si="0"/>
        <v>Insert into SC_Prestation (ligne,typePresta,designation,categorie,poste,unite,temps,detail) values (20,'MINIPELLE','Tranchée pression','MP_TERRASSEMENT','','ml',0.075,'Creuser  + couche sous grillage + rebouchage');</v>
      </c>
    </row>
    <row r="21" spans="1:8" x14ac:dyDescent="0.3">
      <c r="A21">
        <v>21</v>
      </c>
      <c r="B21" t="s">
        <v>95</v>
      </c>
      <c r="C21" t="s">
        <v>251</v>
      </c>
      <c r="D21" t="s">
        <v>8</v>
      </c>
      <c r="E21">
        <v>0.25</v>
      </c>
      <c r="H21" t="str">
        <f t="shared" si="0"/>
        <v>Insert into SC_Prestation (ligne,typePresta,designation,categorie,poste,unite,temps,detail) values (21,'MINIPELLE','Regard Alimentation pression','MP_TERRASSEMENT','','pc',0.25,'');</v>
      </c>
    </row>
    <row r="22" spans="1:8" x14ac:dyDescent="0.3">
      <c r="A22">
        <v>22</v>
      </c>
      <c r="B22" t="s">
        <v>93</v>
      </c>
      <c r="C22" t="s">
        <v>251</v>
      </c>
      <c r="D22" t="s">
        <v>8</v>
      </c>
      <c r="E22">
        <v>0.15</v>
      </c>
      <c r="H22" t="str">
        <f t="shared" si="0"/>
        <v>Insert into SC_Prestation (ligne,typePresta,designation,categorie,poste,unite,temps,detail) values (22,'MINIPELLE','Regard Alimentation Gravitaire','MP_TERRASSEMENT','','pc',0.15,'');</v>
      </c>
    </row>
    <row r="23" spans="1:8" x14ac:dyDescent="0.3">
      <c r="A23">
        <v>23</v>
      </c>
      <c r="B23" t="s">
        <v>261</v>
      </c>
      <c r="C23" t="s">
        <v>251</v>
      </c>
      <c r="D23" t="s">
        <v>8</v>
      </c>
      <c r="E23">
        <v>0.25</v>
      </c>
      <c r="G23" t="s">
        <v>262</v>
      </c>
      <c r="H23" t="str">
        <f t="shared" si="0"/>
        <v>Insert into SC_Prestation (ligne,typePresta,designation,categorie,poste,unite,temps,detail) values (23,'MINIPELLE','Regard de sortie cunette','MP_TERRASSEMENT','FH','pc',0.25,'');</v>
      </c>
    </row>
    <row r="24" spans="1:8" x14ac:dyDescent="0.3">
      <c r="A24">
        <v>24</v>
      </c>
      <c r="B24" t="s">
        <v>263</v>
      </c>
      <c r="C24" t="s">
        <v>251</v>
      </c>
      <c r="D24" t="s">
        <v>264</v>
      </c>
      <c r="E24">
        <v>2.5000000000000001E-2</v>
      </c>
      <c r="F24" t="s">
        <v>265</v>
      </c>
      <c r="H24" t="str">
        <f t="shared" si="0"/>
        <v>Insert into SC_Prestation (ligne,typePresta,designation,categorie,poste,unite,temps,detail) values (24,'MINIPELLE','Déssouchage','MP_TERRASSEMENT','','cm',0.025,'Variable = diamètre du tronc en cm');</v>
      </c>
    </row>
    <row r="25" spans="1:8" x14ac:dyDescent="0.3">
      <c r="A25">
        <v>25</v>
      </c>
      <c r="B25" t="s">
        <v>266</v>
      </c>
      <c r="C25" t="s">
        <v>251</v>
      </c>
      <c r="D25" t="s">
        <v>8</v>
      </c>
      <c r="E25">
        <v>0.5</v>
      </c>
      <c r="F25" t="s">
        <v>267</v>
      </c>
      <c r="H25" t="str">
        <f t="shared" si="0"/>
        <v>Insert into SC_Prestation (ligne,typePresta,designation,categorie,poste,unite,temps,detail) values (25,'MINIPELLE','Comble fouille BAC','MP_TERRASSEMENT','','pc',0.5,'remplir les esapces libres entre la fouille et le bac + tasser');</v>
      </c>
    </row>
    <row r="26" spans="1:8" x14ac:dyDescent="0.3">
      <c r="A26">
        <v>26</v>
      </c>
      <c r="B26" t="s">
        <v>268</v>
      </c>
      <c r="C26" t="s">
        <v>251</v>
      </c>
      <c r="D26" t="s">
        <v>47</v>
      </c>
      <c r="E26">
        <v>0.05</v>
      </c>
      <c r="H26" t="str">
        <f t="shared" si="0"/>
        <v>Insert into SC_Prestation (ligne,typePresta,designation,categorie,poste,unite,temps,detail) values (26,'MINIPELLE','Talus h=45 cm','MP_TERRASSEMENT','','ml',0.05,'');</v>
      </c>
    </row>
    <row r="27" spans="1:8" x14ac:dyDescent="0.3">
      <c r="A27">
        <v>27</v>
      </c>
      <c r="B27" t="s">
        <v>269</v>
      </c>
      <c r="C27" t="s">
        <v>251</v>
      </c>
      <c r="D27" t="s">
        <v>47</v>
      </c>
      <c r="E27">
        <v>0.1</v>
      </c>
      <c r="F27" t="s">
        <v>270</v>
      </c>
      <c r="H27" t="str">
        <f t="shared" si="0"/>
        <v>Insert into SC_Prestation (ligne,typePresta,designation,categorie,poste,unite,temps,detail) values (27,'MINIPELLE','Habillage Talus ','MP_TERRASSEMENT','','ml',0.1,'coef 0,5 pour h=45 cm et 2 pour h=90 cm');</v>
      </c>
    </row>
    <row r="28" spans="1:8" x14ac:dyDescent="0.3">
      <c r="A28">
        <v>28</v>
      </c>
      <c r="B28" t="s">
        <v>271</v>
      </c>
      <c r="C28" t="s">
        <v>251</v>
      </c>
      <c r="D28" t="s">
        <v>47</v>
      </c>
      <c r="E28">
        <v>0.2</v>
      </c>
      <c r="F28" t="s">
        <v>272</v>
      </c>
      <c r="H28" t="str">
        <f t="shared" si="0"/>
        <v>Insert into SC_Prestation (ligne,typePresta,designation,categorie,poste,unite,temps,detail) values (28,'MINIPELLE','Déssouchage haie','MP_TERRASSEMENT','','ml',0.2,'Variable = ml de haie');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T10"/>
  <sheetViews>
    <sheetView workbookViewId="0">
      <selection activeCell="L16" sqref="L16"/>
    </sheetView>
  </sheetViews>
  <sheetFormatPr baseColWidth="10" defaultRowHeight="14.4" x14ac:dyDescent="0.3"/>
  <cols>
    <col min="3" max="3" width="28.5546875" customWidth="1"/>
    <col min="5" max="5" width="5.44140625" customWidth="1"/>
    <col min="6" max="6" width="20.5546875" customWidth="1"/>
    <col min="7" max="8" width="5.44140625" customWidth="1"/>
    <col min="9" max="9" width="16" customWidth="1"/>
    <col min="10" max="11" width="5.44140625" customWidth="1"/>
    <col min="12" max="12" width="14.5546875" customWidth="1"/>
    <col min="13" max="13" width="5.44140625" customWidth="1"/>
  </cols>
  <sheetData>
    <row r="1" spans="1:20" x14ac:dyDescent="0.3">
      <c r="E1" t="s">
        <v>806</v>
      </c>
      <c r="F1" s="14"/>
      <c r="G1" s="14"/>
      <c r="H1" t="s">
        <v>810</v>
      </c>
      <c r="I1" s="14"/>
      <c r="J1" s="14"/>
      <c r="K1" t="s">
        <v>809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  <c r="O1" s="14"/>
      <c r="P1" s="14"/>
    </row>
    <row r="2" spans="1:20" x14ac:dyDescent="0.3">
      <c r="E2" t="s">
        <v>908</v>
      </c>
      <c r="F2" s="14"/>
      <c r="G2" s="14"/>
      <c r="H2" t="s">
        <v>908</v>
      </c>
      <c r="I2" s="14"/>
      <c r="J2" s="14"/>
      <c r="K2" t="s">
        <v>908</v>
      </c>
      <c r="L2" s="14"/>
      <c r="M2" s="14"/>
      <c r="O2" s="14"/>
      <c r="P2" s="14"/>
    </row>
    <row r="3" spans="1:20" x14ac:dyDescent="0.3">
      <c r="D3" t="s">
        <v>277</v>
      </c>
      <c r="E3" t="s">
        <v>278</v>
      </c>
      <c r="F3" s="14" t="s">
        <v>819</v>
      </c>
      <c r="G3" s="14" t="s">
        <v>820</v>
      </c>
      <c r="H3" t="s">
        <v>278</v>
      </c>
      <c r="I3" s="14"/>
      <c r="J3" s="14"/>
      <c r="K3" t="s">
        <v>278</v>
      </c>
      <c r="L3" s="14"/>
      <c r="M3" s="14"/>
      <c r="O3" s="14"/>
      <c r="P3" s="14"/>
    </row>
    <row r="4" spans="1:20" x14ac:dyDescent="0.3">
      <c r="A4" s="12">
        <f>VLOOKUP($C4,[1]MATIERES!$A$2:$K$379,11,0)</f>
        <v>376</v>
      </c>
      <c r="B4" t="s">
        <v>328</v>
      </c>
      <c r="C4" t="s">
        <v>284</v>
      </c>
      <c r="D4" t="s">
        <v>318</v>
      </c>
      <c r="E4">
        <v>8.0000000000000016E-2</v>
      </c>
      <c r="F4" s="14" t="s">
        <v>1291</v>
      </c>
      <c r="G4" s="14" t="s">
        <v>825</v>
      </c>
      <c r="H4">
        <v>8.0000000000000016E-2</v>
      </c>
      <c r="I4" s="14" t="s">
        <v>1291</v>
      </c>
      <c r="J4" s="14" t="s">
        <v>825</v>
      </c>
      <c r="K4">
        <v>8.0000000000000016E-2</v>
      </c>
      <c r="L4" s="14" t="s">
        <v>1291</v>
      </c>
      <c r="M4" s="14" t="s">
        <v>825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(null,'BPFV1','MATIERE',376,null,'0.096*(CTE1+2.4)','PERIMETRE',now());
</v>
      </c>
      <c r="Q4" t="str">
        <f t="shared" ref="Q4:T10" si="0"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(null,'BPFVBAC1','MATIERE',376,null,'0.096*(CTE1+2.4)','PERIMETRE',now());
</v>
      </c>
      <c r="T4" t="str">
        <f t="shared" si="0"/>
        <v xml:space="preserve">INSERT INTO SC_SystemeProduits(RefDimension,NomSysteme,typePresta,ligne,Quantite,formule,cte1,DateModif) values (null,'BPFH1','MATIERE',376,null,'0.096*(CTE1+2.4)','PERIMETRE',now());
</v>
      </c>
    </row>
    <row r="5" spans="1:20" x14ac:dyDescent="0.3">
      <c r="A5" s="12">
        <f>VLOOKUP($C5,[1]MATIERES!$A$2:$K$379,11,0)</f>
        <v>157</v>
      </c>
      <c r="B5" t="s">
        <v>328</v>
      </c>
      <c r="C5" t="s">
        <v>503</v>
      </c>
      <c r="D5" t="s">
        <v>120</v>
      </c>
      <c r="E5">
        <v>1</v>
      </c>
      <c r="F5" s="14" t="s">
        <v>1187</v>
      </c>
      <c r="G5" s="14" t="s">
        <v>825</v>
      </c>
      <c r="H5">
        <v>1</v>
      </c>
      <c r="I5" s="14" t="s">
        <v>1187</v>
      </c>
      <c r="J5" s="14" t="s">
        <v>825</v>
      </c>
      <c r="K5">
        <v>1</v>
      </c>
      <c r="L5" s="14" t="s">
        <v>1187</v>
      </c>
      <c r="M5" s="14" t="s">
        <v>825</v>
      </c>
      <c r="N5" t="str">
        <f t="shared" ref="N5:N10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(null,'BPFV1','MATIERE',157,null,'0.6*(CTE1+2.4)','PERIMETRE',now());
</v>
      </c>
      <c r="Q5" t="str">
        <f t="shared" si="0"/>
        <v xml:space="preserve">INSERT INTO SC_SystemeProduits(RefDimension,NomSysteme,typePresta,ligne,Quantite,formule,cte1,DateModif) values (null,'BPFVBAC1','MATIERE',157,null,'0.6*(CTE1+2.4)','PERIMETRE',now());
</v>
      </c>
      <c r="T5" t="str">
        <f t="shared" si="0"/>
        <v xml:space="preserve">INSERT INTO SC_SystemeProduits(RefDimension,NomSysteme,typePresta,ligne,Quantite,formule,cte1,DateModif) values (null,'BPFH1','MATIERE',157,null,'0.6*(CTE1+2.4)','PERIMETRE',now());
</v>
      </c>
    </row>
    <row r="6" spans="1:20" x14ac:dyDescent="0.3">
      <c r="F6" s="14"/>
      <c r="G6" s="14"/>
      <c r="I6" s="14"/>
      <c r="J6" s="14"/>
      <c r="L6" s="14"/>
      <c r="M6" s="14"/>
      <c r="N6" t="str">
        <f t="shared" si="1"/>
        <v/>
      </c>
      <c r="Q6" t="str">
        <f t="shared" si="0"/>
        <v/>
      </c>
      <c r="T6" t="str">
        <f t="shared" si="0"/>
        <v/>
      </c>
    </row>
    <row r="7" spans="1:20" x14ac:dyDescent="0.3">
      <c r="A7" s="12">
        <f>VLOOKUP($C7,[1]CHANTIER!$A$2:$K$291,11,0)</f>
        <v>21</v>
      </c>
      <c r="B7" t="s">
        <v>332</v>
      </c>
      <c r="C7" t="s">
        <v>124</v>
      </c>
      <c r="D7" t="s">
        <v>47</v>
      </c>
      <c r="E7">
        <v>1</v>
      </c>
      <c r="F7" s="14" t="s">
        <v>1187</v>
      </c>
      <c r="G7" s="14" t="s">
        <v>825</v>
      </c>
      <c r="H7">
        <v>1</v>
      </c>
      <c r="I7" s="14" t="s">
        <v>1187</v>
      </c>
      <c r="J7" s="14" t="s">
        <v>825</v>
      </c>
      <c r="K7">
        <v>1</v>
      </c>
      <c r="L7" s="14" t="s">
        <v>1187</v>
      </c>
      <c r="M7" s="14" t="s">
        <v>825</v>
      </c>
      <c r="N7" t="str">
        <f t="shared" si="1"/>
        <v xml:space="preserve">INSERT INTO SC_SystemeProduits(RefDimension,NomSysteme,typePresta,ligne,Quantite,formule,cte1,DateModif) values (null,'BPFV1','MOC',21,null,'0.6*(CTE1+2.4)','PERIMETRE',now());
</v>
      </c>
      <c r="Q7" t="str">
        <f t="shared" si="0"/>
        <v xml:space="preserve">INSERT INTO SC_SystemeProduits(RefDimension,NomSysteme,typePresta,ligne,Quantite,formule,cte1,DateModif) values (null,'BPFVBAC1','MOC',21,null,'0.6*(CTE1+2.4)','PERIMETRE',now());
</v>
      </c>
      <c r="T7" t="str">
        <f t="shared" si="0"/>
        <v xml:space="preserve">INSERT INTO SC_SystemeProduits(RefDimension,NomSysteme,typePresta,ligne,Quantite,formule,cte1,DateModif) values (null,'BPFH1','MOC',21,null,'0.6*(CTE1+2.4)','PERIMETRE',now());
</v>
      </c>
    </row>
    <row r="8" spans="1:20" x14ac:dyDescent="0.3">
      <c r="A8" s="12">
        <f>VLOOKUP($C8,[1]CHANTIER!$A$2:$K$291,11,0)</f>
        <v>26</v>
      </c>
      <c r="B8" t="s">
        <v>332</v>
      </c>
      <c r="C8" t="s">
        <v>134</v>
      </c>
      <c r="D8" t="s">
        <v>135</v>
      </c>
      <c r="E8">
        <v>8.0000000000000016E-2</v>
      </c>
      <c r="F8" s="14" t="s">
        <v>1291</v>
      </c>
      <c r="G8" s="14" t="s">
        <v>825</v>
      </c>
      <c r="H8">
        <v>8.0000000000000016E-2</v>
      </c>
      <c r="I8" s="14" t="s">
        <v>1291</v>
      </c>
      <c r="J8" s="14" t="s">
        <v>825</v>
      </c>
      <c r="K8">
        <v>8.0000000000000016E-2</v>
      </c>
      <c r="L8" s="14" t="s">
        <v>1291</v>
      </c>
      <c r="M8" s="14" t="s">
        <v>825</v>
      </c>
      <c r="N8" t="str">
        <f t="shared" si="1"/>
        <v xml:space="preserve">INSERT INTO SC_SystemeProduits(RefDimension,NomSysteme,typePresta,ligne,Quantite,formule,cte1,DateModif) values (null,'BPFV1','MOC',26,null,'0.096*(CTE1+2.4)','PERIMETRE',now());
</v>
      </c>
      <c r="Q8" t="str">
        <f t="shared" si="0"/>
        <v xml:space="preserve">INSERT INTO SC_SystemeProduits(RefDimension,NomSysteme,typePresta,ligne,Quantite,formule,cte1,DateModif) values (null,'BPFVBAC1','MOC',26,null,'0.096*(CTE1+2.4)','PERIMETRE',now());
</v>
      </c>
      <c r="T8" t="str">
        <f t="shared" si="0"/>
        <v xml:space="preserve">INSERT INTO SC_SystemeProduits(RefDimension,NomSysteme,typePresta,ligne,Quantite,formule,cte1,DateModif) values (null,'BPFH1','MOC',26,null,'0.096*(CTE1+2.4)','PERIMETRE',now());
</v>
      </c>
    </row>
    <row r="9" spans="1:20" x14ac:dyDescent="0.3">
      <c r="F9" s="14"/>
      <c r="G9" s="14"/>
      <c r="I9" s="14"/>
      <c r="J9" s="14"/>
      <c r="L9" s="14"/>
      <c r="M9" s="14"/>
      <c r="N9" t="str">
        <f t="shared" si="1"/>
        <v/>
      </c>
      <c r="Q9" t="str">
        <f t="shared" si="0"/>
        <v/>
      </c>
      <c r="T9" t="str">
        <f t="shared" si="0"/>
        <v/>
      </c>
    </row>
    <row r="10" spans="1:20" x14ac:dyDescent="0.3">
      <c r="A10" s="12">
        <f>VLOOKUP($C10,[1]MINIPELLE!$A$2:$K$291,11,0)</f>
        <v>4</v>
      </c>
      <c r="B10" t="s">
        <v>333</v>
      </c>
      <c r="C10" t="s">
        <v>165</v>
      </c>
      <c r="D10" t="s">
        <v>47</v>
      </c>
      <c r="E10">
        <v>1</v>
      </c>
      <c r="F10" s="14" t="s">
        <v>1292</v>
      </c>
      <c r="G10" s="14" t="s">
        <v>825</v>
      </c>
      <c r="H10">
        <v>1</v>
      </c>
      <c r="I10" s="14" t="s">
        <v>1292</v>
      </c>
      <c r="J10" s="14" t="s">
        <v>825</v>
      </c>
      <c r="K10">
        <v>1</v>
      </c>
      <c r="L10" s="14" t="s">
        <v>1292</v>
      </c>
      <c r="M10" s="14" t="s">
        <v>825</v>
      </c>
      <c r="N10" t="str">
        <f t="shared" si="1"/>
        <v xml:space="preserve">INSERT INTO SC_SystemeProduits(RefDimension,NomSysteme,typePresta,ligne,Quantite,formule,cte1,DateModif) values (null,'BPFV1','MP',4,null,'1*(CTE1+2.4)','PERIMETRE',now());
</v>
      </c>
      <c r="Q10" t="str">
        <f t="shared" si="0"/>
        <v xml:space="preserve">INSERT INTO SC_SystemeProduits(RefDimension,NomSysteme,typePresta,ligne,Quantite,formule,cte1,DateModif) values (null,'BPFVBAC1','MP',4,null,'1*(CTE1+2.4)','PERIMETRE',now());
</v>
      </c>
      <c r="T10" t="str">
        <f t="shared" si="0"/>
        <v xml:space="preserve">INSERT INTO SC_SystemeProduits(RefDimension,NomSysteme,typePresta,ligne,Quantite,formule,cte1,DateModif) values (null,'BPFH1','MP',4,null,'1*(CTE1+2.4)','PERIMETRE',now());
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H37"/>
  <sheetViews>
    <sheetView workbookViewId="0">
      <selection activeCell="Q1" sqref="Q1"/>
    </sheetView>
  </sheetViews>
  <sheetFormatPr baseColWidth="10" defaultRowHeight="14.4" x14ac:dyDescent="0.3"/>
  <cols>
    <col min="3" max="3" width="17" customWidth="1"/>
    <col min="5" max="5" width="11.6640625" customWidth="1"/>
    <col min="6" max="6" width="20.88671875" style="14" customWidth="1"/>
    <col min="7" max="7" width="4.44140625" style="14" customWidth="1"/>
    <col min="8" max="16" width="1.44140625" style="53" customWidth="1"/>
    <col min="17" max="17" width="13.109375" customWidth="1"/>
    <col min="18" max="18" width="19.6640625" style="14" customWidth="1"/>
    <col min="19" max="19" width="4.44140625" style="14" customWidth="1"/>
    <col min="20" max="22" width="4.44140625" style="53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E1" t="s">
        <v>826</v>
      </c>
      <c r="H1" s="53" t="s">
        <v>827</v>
      </c>
      <c r="K1" s="53" t="s">
        <v>830</v>
      </c>
      <c r="N1" s="53" t="s">
        <v>831</v>
      </c>
      <c r="Q1" t="s">
        <v>828</v>
      </c>
      <c r="T1" s="53" t="s">
        <v>829</v>
      </c>
      <c r="W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3">
      <c r="C2" t="s">
        <v>275</v>
      </c>
      <c r="E2" t="s">
        <v>821</v>
      </c>
      <c r="H2" s="53" t="s">
        <v>822</v>
      </c>
      <c r="K2" s="53" t="s">
        <v>821</v>
      </c>
      <c r="N2" s="53" t="s">
        <v>822</v>
      </c>
      <c r="Q2" t="s">
        <v>823</v>
      </c>
      <c r="T2" s="53" t="s">
        <v>824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F3" s="14" t="s">
        <v>819</v>
      </c>
      <c r="G3" s="14" t="s">
        <v>820</v>
      </c>
      <c r="H3" s="53" t="s">
        <v>278</v>
      </c>
      <c r="K3" s="53" t="s">
        <v>278</v>
      </c>
      <c r="L3" s="53" t="s">
        <v>819</v>
      </c>
      <c r="M3" s="53" t="s">
        <v>820</v>
      </c>
      <c r="N3" s="53" t="s">
        <v>278</v>
      </c>
    </row>
    <row r="4" spans="1:112" x14ac:dyDescent="0.3">
      <c r="A4" s="12">
        <f>VLOOKUP($C4,[1]MATIERES!$A$2:$K$379,11,0)</f>
        <v>60</v>
      </c>
      <c r="B4" t="s">
        <v>328</v>
      </c>
      <c r="C4" t="s">
        <v>369</v>
      </c>
      <c r="D4" t="s">
        <v>47</v>
      </c>
      <c r="F4" s="14" t="s">
        <v>1185</v>
      </c>
      <c r="G4" s="14" t="s">
        <v>825</v>
      </c>
      <c r="L4" s="53" t="s">
        <v>837</v>
      </c>
      <c r="M4" s="53" t="s">
        <v>825</v>
      </c>
      <c r="R4" s="14" t="s">
        <v>1185</v>
      </c>
      <c r="S4" s="14" t="s">
        <v>825</v>
      </c>
      <c r="W4" t="str">
        <f>IF(AND(E4="",F4=""),"",SUBSTITUTE(SUBSTITUTE(SUBSTITUTE(SUBSTITUTE(SUBSTITUTE(SUBSTITUTE($W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(null,'FINFV1','MATIERE',60,null,'1.1*(CTE1+1.36)','PERIMETRE',now());
</v>
      </c>
      <c r="Z4" t="str">
        <f t="shared" ref="Z4:AI4" si="0">IF(AND(H4="",I4=""),"",SUBSTITUTE(SUBSTITUTE(SUBSTITUTE(SUBSTITUTE(SUBSTITUTE(SUBSTITUTE($W$1,"#ID#",H$1),"#TYPE#",$B4),"#LIGNE#",$A4),"#Q#",IF(H4="","null",SUBSTITUTE(H4,",","."))),"#FORMULE#",IF(I4="","null",CONCATENATE("'",I4,"'"))),"#CTE#",IF(J4="","null",CONCATENATE("'",J4,"'"))))</f>
        <v/>
      </c>
      <c r="AA4" s="14" t="str">
        <f t="shared" si="0"/>
        <v/>
      </c>
      <c r="AB4" s="14" t="str">
        <f t="shared" si="0"/>
        <v/>
      </c>
      <c r="AC4" t="str">
        <f t="shared" si="0"/>
        <v xml:space="preserve">INSERT INTO SC_SystemeProduits(RefDimension,NomSysteme,typePresta,ligne,Quantite,formule,cte1,DateModif) values (null,'FINFVBAC1','MATIERE',60,null,'1.1*CTE1','PERIMETRE',now());
</v>
      </c>
      <c r="AF4" t="str">
        <f t="shared" si="0"/>
        <v/>
      </c>
      <c r="AI4" t="str">
        <f t="shared" si="0"/>
        <v xml:space="preserve">INSERT INTO SC_SystemeProduits(RefDimension,NomSysteme,typePresta,ligne,Quantite,formule,cte1,DateModif) values (null,'FINFH1','MATIERE',60,null,'1.1*(CTE1+1.36)','PERIMETRE',now());
</v>
      </c>
      <c r="AL4" t="str">
        <f t="shared" ref="AL4:AL17" si="1">IF(AND(T4="",U4=""),"",SUBSTITUTE(SUBSTITUTE(SUBSTITUTE(SUBSTITUTE(SUBSTITUTE(SUBSTITUTE($W$1,"#ID#",T$1),"#TYPE#",$B4),"#LIGNE#",$A4),"#Q#",IF(T4="","null",SUBSTITUTE(T4,",","."))),"#FORMULE#",IF(U4="","null",CONCATENATE("'",U4,"'"))),"#CTE#",IF(V4="","null",CONCATENATE("'",V4,"'"))))</f>
        <v/>
      </c>
      <c r="BH4"/>
      <c r="BI4"/>
      <c r="BK4"/>
      <c r="BL4"/>
    </row>
    <row r="5" spans="1:112" x14ac:dyDescent="0.3">
      <c r="A5" s="12">
        <f>VLOOKUP($C5,[1]MATIERES!$A$2:$K$379,11,0)</f>
        <v>295</v>
      </c>
      <c r="B5" t="s">
        <v>328</v>
      </c>
      <c r="C5" s="56" t="s">
        <v>1186</v>
      </c>
      <c r="D5" t="s">
        <v>8</v>
      </c>
      <c r="E5">
        <v>16</v>
      </c>
      <c r="H5" s="53">
        <v>16</v>
      </c>
      <c r="K5" s="53">
        <v>16</v>
      </c>
      <c r="N5" s="53">
        <v>16</v>
      </c>
      <c r="Q5">
        <v>16</v>
      </c>
      <c r="T5" s="53">
        <v>16</v>
      </c>
      <c r="W5" t="str">
        <f t="shared" ref="W5:W17" si="2">IF(AND(E5="",F5=""),"",SUBSTITUTE(SUBSTITUTE(SUBSTITUTE(SUBSTITUTE(SUBSTITUTE(SUBSTITUTE($W$1,"#ID#",E$1),"#TYPE#",$B5),"#LIGNE#",$A5),"#Q#",IF(E5="","null",SUBSTITUTE(E5,",","."))),"#FORMULE#",IF(F5="","null",CONCATENATE("'",F5,"'"))),"#CTE#",IF(G5="","null",CONCATENATE("'",G5,"'"))))</f>
        <v xml:space="preserve">INSERT INTO SC_SystemeProduits(RefDimension,NomSysteme,typePresta,ligne,Quantite,formule,cte1,DateModif) values (null,'FINFV1','MATIERE',295,16,null,null,now());
</v>
      </c>
      <c r="Z5" t="str">
        <f t="shared" ref="Z5:Z17" si="3">IF(AND(H5="",I5=""),"",SUBSTITUTE(SUBSTITUTE(SUBSTITUTE(SUBSTITUTE(SUBSTITUTE(SUBSTITUTE($W$1,"#ID#",H$1),"#TYPE#",$B5),"#LIGNE#",$A5),"#Q#",IF(H5="","null",SUBSTITUTE(H5,",","."))),"#FORMULE#",IF(I5="","null",CONCATENATE("'",I5,"'"))),"#CTE#",IF(J5="","null",CONCATENATE("'",J5,"'"))))</f>
        <v xml:space="preserve">INSERT INTO SC_SystemeProduits(RefDimension,NomSysteme,typePresta,ligne,Quantite,formule,cte1,DateModif) values (null,'FINFV2','MATIERE',295,16,null,null,now());
</v>
      </c>
      <c r="AA5" s="14" t="str">
        <f t="shared" ref="AA5:AA7" si="4">IF(AND(I5="",J5=""),"",SUBSTITUTE(SUBSTITUTE(SUBSTITUTE(SUBSTITUTE(SUBSTITUTE(SUBSTITUTE($W$1,"#ID#",I$1),"#TYPE#",$B5),"#LIGNE#",$A5),"#Q#",IF(I5="","null",SUBSTITUTE(I5,",","."))),"#FORMULE#",IF(J5="","null",CONCATENATE("'",J5,"'"))),"#CTE#",IF(K5="","null",CONCATENATE("'",K5,"'"))))</f>
        <v/>
      </c>
      <c r="AC5" t="str">
        <f t="shared" ref="AC5:AC17" si="5">IF(AND(K5="",L5=""),"",SUBSTITUTE(SUBSTITUTE(SUBSTITUTE(SUBSTITUTE(SUBSTITUTE(SUBSTITUTE($W$1,"#ID#",K$1),"#TYPE#",$B5),"#LIGNE#",$A5),"#Q#",IF(K5="","null",SUBSTITUTE(K5,",","."))),"#FORMULE#",IF(L5="","null",CONCATENATE("'",L5,"'"))),"#CTE#",IF(M5="","null",CONCATENATE("'",M5,"'"))))</f>
        <v xml:space="preserve">INSERT INTO SC_SystemeProduits(RefDimension,NomSysteme,typePresta,ligne,Quantite,formule,cte1,DateModif) values (null,'FINFVBAC1','MATIERE',295,16,null,null,now());
</v>
      </c>
      <c r="AF5" t="str">
        <f t="shared" ref="AF5:AF17" si="6">IF(AND(N5="",O5=""),"",SUBSTITUTE(SUBSTITUTE(SUBSTITUTE(SUBSTITUTE(SUBSTITUTE(SUBSTITUTE($W$1,"#ID#",N$1),"#TYPE#",$B5),"#LIGNE#",$A5),"#Q#",IF(N5="","null",SUBSTITUTE(N5,",","."))),"#FORMULE#",IF(O5="","null",CONCATENATE("'",O5,"'"))),"#CTE#",IF(P5="","null",CONCATENATE("'",P5,"'"))))</f>
        <v xml:space="preserve">INSERT INTO SC_SystemeProduits(RefDimension,NomSysteme,typePresta,ligne,Quantite,formule,cte1,DateModif) values (null,'FINFVBAC2','MATIERE',295,16,null,null,now());
</v>
      </c>
      <c r="AI5" t="str">
        <f t="shared" ref="AI5:AI17" si="7">IF(AND(Q5="",R5=""),"",SUBSTITUTE(SUBSTITUTE(SUBSTITUTE(SUBSTITUTE(SUBSTITUTE(SUBSTITUTE($W$1,"#ID#",Q$1),"#TYPE#",$B5),"#LIGNE#",$A5),"#Q#",IF(Q5="","null",SUBSTITUTE(Q5,",","."))),"#FORMULE#",IF(R5="","null",CONCATENATE("'",R5,"'"))),"#CTE#",IF(S5="","null",CONCATENATE("'",S5,"'"))))</f>
        <v xml:space="preserve">INSERT INTO SC_SystemeProduits(RefDimension,NomSysteme,typePresta,ligne,Quantite,formule,cte1,DateModif) values (null,'FINFH1','MATIERE',295,16,null,null,now());
</v>
      </c>
      <c r="AL5" t="str">
        <f t="shared" si="1"/>
        <v xml:space="preserve">INSERT INTO SC_SystemeProduits(RefDimension,NomSysteme,typePresta,ligne,Quantite,formule,cte1,DateModif) values (null,'FINFH2','MATIERE',295,16,null,null,now());
</v>
      </c>
      <c r="BH5"/>
      <c r="BI5"/>
      <c r="BK5"/>
      <c r="BL5"/>
    </row>
    <row r="6" spans="1:112" x14ac:dyDescent="0.3">
      <c r="A6" s="12">
        <f>VLOOKUP($C6,[1]MATIERES!$A$2:$K$379,11,0)</f>
        <v>301</v>
      </c>
      <c r="B6" t="s">
        <v>328</v>
      </c>
      <c r="C6" t="s">
        <v>371</v>
      </c>
      <c r="D6" t="s">
        <v>8</v>
      </c>
      <c r="F6" s="56" t="s">
        <v>859</v>
      </c>
      <c r="G6" s="57" t="s">
        <v>825</v>
      </c>
      <c r="R6" s="56" t="s">
        <v>859</v>
      </c>
      <c r="S6" s="57" t="s">
        <v>825</v>
      </c>
      <c r="U6" s="53" t="s">
        <v>838</v>
      </c>
      <c r="V6" s="53" t="s">
        <v>825</v>
      </c>
      <c r="W6" t="str">
        <f t="shared" si="2"/>
        <v xml:space="preserve">INSERT INTO SC_SystemeProduits(RefDimension,NomSysteme,typePresta,ligne,Quantite,formule,cte1,DateModif) values (null,'FINFV1','MATIERE',301,null,'2*CTE1','PERIMETRE',now());
</v>
      </c>
      <c r="Z6" t="str">
        <f t="shared" si="3"/>
        <v/>
      </c>
      <c r="AA6" s="14" t="str">
        <f t="shared" si="4"/>
        <v/>
      </c>
      <c r="AB6" s="14" t="str">
        <f t="shared" ref="AB6:AB7" si="8">IF(AND(J6="",K6=""),"",SUBSTITUTE(SUBSTITUTE(SUBSTITUTE(SUBSTITUTE(SUBSTITUTE(SUBSTITUTE($W$1,"#ID#",J$1),"#TYPE#",$B6),"#LIGNE#",$A6),"#Q#",IF(J6="","null",SUBSTITUTE(J6,",","."))),"#FORMULE#",IF(K6="","null",CONCATENATE("'",K6,"'"))),"#CTE#",IF(L6="","null",CONCATENATE("'",L6,"'"))))</f>
        <v/>
      </c>
      <c r="AC6" t="str">
        <f t="shared" si="5"/>
        <v/>
      </c>
      <c r="AF6" t="str">
        <f t="shared" si="6"/>
        <v/>
      </c>
      <c r="AI6" t="str">
        <f t="shared" si="7"/>
        <v xml:space="preserve">INSERT INTO SC_SystemeProduits(RefDimension,NomSysteme,typePresta,ligne,Quantite,formule,cte1,DateModif) values (null,'FINFH1','MATIERE',301,null,'2*CTE1','PERIMETRE',now());
</v>
      </c>
      <c r="AL6" t="str">
        <f t="shared" si="1"/>
        <v xml:space="preserve">INSERT INTO SC_SystemeProduits(RefDimension,NomSysteme,typePresta,ligne,Quantite,formule,cte1,DateModif) values (null,'FINFH2','MATIERE',301,null,'2.2*CTE1','PERIMETRE',now());
</v>
      </c>
      <c r="BH6"/>
      <c r="BI6"/>
      <c r="BK6"/>
      <c r="BL6"/>
    </row>
    <row r="7" spans="1:112" x14ac:dyDescent="0.3">
      <c r="A7" s="12">
        <f>VLOOKUP($C7,[1]MATIERES!$A$2:$K$379,11,0)</f>
        <v>58</v>
      </c>
      <c r="B7" t="s">
        <v>328</v>
      </c>
      <c r="C7" t="s">
        <v>374</v>
      </c>
      <c r="D7" t="s">
        <v>47</v>
      </c>
      <c r="W7" t="str">
        <f t="shared" si="2"/>
        <v/>
      </c>
      <c r="Z7" t="str">
        <f t="shared" si="3"/>
        <v/>
      </c>
      <c r="AA7" s="14" t="str">
        <f t="shared" si="4"/>
        <v/>
      </c>
      <c r="AB7" s="14" t="str">
        <f t="shared" si="8"/>
        <v/>
      </c>
      <c r="AC7" t="str">
        <f t="shared" si="5"/>
        <v/>
      </c>
      <c r="AF7" t="str">
        <f t="shared" si="6"/>
        <v/>
      </c>
      <c r="AI7" t="str">
        <f t="shared" si="7"/>
        <v/>
      </c>
      <c r="AL7" t="str">
        <f t="shared" si="1"/>
        <v/>
      </c>
      <c r="BH7"/>
      <c r="BI7"/>
      <c r="BK7"/>
      <c r="BL7"/>
    </row>
    <row r="8" spans="1:112" x14ac:dyDescent="0.3">
      <c r="A8" s="12">
        <f>VLOOKUP($C8,[1]MATIERES!$A$2:$K$379,11,0)</f>
        <v>56</v>
      </c>
      <c r="B8" t="s">
        <v>328</v>
      </c>
      <c r="C8" t="s">
        <v>189</v>
      </c>
      <c r="D8" t="s">
        <v>47</v>
      </c>
      <c r="I8" s="53" t="s">
        <v>837</v>
      </c>
      <c r="J8" s="53" t="s">
        <v>825</v>
      </c>
      <c r="O8" s="53" t="s">
        <v>837</v>
      </c>
      <c r="P8" s="53" t="s">
        <v>825</v>
      </c>
      <c r="U8" s="53" t="s">
        <v>837</v>
      </c>
      <c r="V8" s="53" t="s">
        <v>825</v>
      </c>
      <c r="W8" t="str">
        <f t="shared" si="2"/>
        <v/>
      </c>
      <c r="Z8" t="str">
        <f t="shared" si="3"/>
        <v xml:space="preserve">INSERT INTO SC_SystemeProduits(RefDimension,NomSysteme,typePresta,ligne,Quantite,formule,cte1,DateModif) values (null,'FINFV2','MATIERE',56,null,'1.1*CTE1','PERIMETRE',now());
</v>
      </c>
      <c r="AC8" t="str">
        <f t="shared" si="5"/>
        <v/>
      </c>
      <c r="AF8" t="str">
        <f t="shared" si="6"/>
        <v xml:space="preserve">INSERT INTO SC_SystemeProduits(RefDimension,NomSysteme,typePresta,ligne,Quantite,formule,cte1,DateModif) values (null,'FINFVBAC2','MATIERE',56,null,'1.1*CTE1','PERIMETRE',now());
</v>
      </c>
      <c r="AI8" t="str">
        <f t="shared" si="7"/>
        <v/>
      </c>
      <c r="AL8" t="str">
        <f t="shared" si="1"/>
        <v xml:space="preserve">INSERT INTO SC_SystemeProduits(RefDimension,NomSysteme,typePresta,ligne,Quantite,formule,cte1,DateModif) values (null,'FINFH2','MATIERE',56,null,'1.1*CTE1','PERIMETRE',now());
</v>
      </c>
      <c r="BH8"/>
      <c r="BI8"/>
      <c r="BK8"/>
      <c r="BL8"/>
    </row>
    <row r="9" spans="1:112" x14ac:dyDescent="0.3">
      <c r="W9" t="str">
        <f t="shared" si="2"/>
        <v/>
      </c>
      <c r="Z9" t="str">
        <f t="shared" si="3"/>
        <v/>
      </c>
      <c r="AC9" t="str">
        <f t="shared" si="5"/>
        <v/>
      </c>
      <c r="AF9" t="str">
        <f t="shared" si="6"/>
        <v/>
      </c>
      <c r="AI9" t="str">
        <f t="shared" si="7"/>
        <v/>
      </c>
      <c r="AL9" t="str">
        <f t="shared" si="1"/>
        <v/>
      </c>
      <c r="BH9"/>
      <c r="BI9"/>
      <c r="BK9"/>
      <c r="BL9"/>
    </row>
    <row r="10" spans="1:112" x14ac:dyDescent="0.3">
      <c r="A10" s="12">
        <f>VLOOKUP($C10,[1]ATELIER!$A$2:$K$291,11,0)</f>
        <v>12</v>
      </c>
      <c r="B10" t="s">
        <v>331</v>
      </c>
      <c r="C10" t="s">
        <v>32</v>
      </c>
      <c r="D10" t="s">
        <v>8</v>
      </c>
      <c r="E10">
        <v>4</v>
      </c>
      <c r="K10" s="53">
        <v>8</v>
      </c>
      <c r="Q10">
        <v>4</v>
      </c>
      <c r="T10" s="53">
        <v>8</v>
      </c>
      <c r="W10" t="str">
        <f t="shared" si="2"/>
        <v xml:space="preserve">INSERT INTO SC_SystemeProduits(RefDimension,NomSysteme,typePresta,ligne,Quantite,formule,cte1,DateModif) values (null,'FINFV1','MOA',12,4,null,null,now());
</v>
      </c>
      <c r="Z10" t="str">
        <f t="shared" si="3"/>
        <v/>
      </c>
      <c r="AC10" t="str">
        <f t="shared" si="5"/>
        <v xml:space="preserve">INSERT INTO SC_SystemeProduits(RefDimension,NomSysteme,typePresta,ligne,Quantite,formule,cte1,DateModif) values (null,'FINFVBAC1','MOA',12,8,null,null,now());
</v>
      </c>
      <c r="AF10" t="str">
        <f t="shared" si="6"/>
        <v/>
      </c>
      <c r="AI10" t="str">
        <f t="shared" si="7"/>
        <v xml:space="preserve">INSERT INTO SC_SystemeProduits(RefDimension,NomSysteme,typePresta,ligne,Quantite,formule,cte1,DateModif) values (null,'FINFH1','MOA',12,4,null,null,now());
</v>
      </c>
      <c r="AL10" t="str">
        <f t="shared" si="1"/>
        <v xml:space="preserve">INSERT INTO SC_SystemeProduits(RefDimension,NomSysteme,typePresta,ligne,Quantite,formule,cte1,DateModif) values (null,'FINFH2','MOA',12,8,null,null,now());
</v>
      </c>
      <c r="BH10"/>
      <c r="BI10"/>
      <c r="BK10"/>
      <c r="BL10"/>
    </row>
    <row r="11" spans="1:112" x14ac:dyDescent="0.3">
      <c r="A11" s="12">
        <f>VLOOKUP($C11,[1]ATELIER!$A$2:$K$291,11,0)</f>
        <v>13</v>
      </c>
      <c r="B11" t="s">
        <v>331</v>
      </c>
      <c r="C11" t="s">
        <v>34</v>
      </c>
      <c r="D11" t="s">
        <v>8</v>
      </c>
      <c r="E11">
        <v>8</v>
      </c>
      <c r="Q11">
        <v>8</v>
      </c>
      <c r="W11" t="str">
        <f t="shared" si="2"/>
        <v xml:space="preserve">INSERT INTO SC_SystemeProduits(RefDimension,NomSysteme,typePresta,ligne,Quantite,formule,cte1,DateModif) values (null,'FINFV1','MOA',13,8,null,null,now());
</v>
      </c>
      <c r="Z11" t="str">
        <f t="shared" si="3"/>
        <v/>
      </c>
      <c r="AC11" t="str">
        <f t="shared" si="5"/>
        <v/>
      </c>
      <c r="AF11" t="str">
        <f t="shared" si="6"/>
        <v/>
      </c>
      <c r="AI11" t="str">
        <f t="shared" si="7"/>
        <v xml:space="preserve">INSERT INTO SC_SystemeProduits(RefDimension,NomSysteme,typePresta,ligne,Quantite,formule,cte1,DateModif) values (null,'FINFH1','MOA',13,8,null,null,now());
</v>
      </c>
      <c r="AL11" t="str">
        <f t="shared" si="1"/>
        <v/>
      </c>
      <c r="BH11"/>
      <c r="BI11"/>
      <c r="BK11"/>
      <c r="BL11"/>
    </row>
    <row r="12" spans="1:112" x14ac:dyDescent="0.3">
      <c r="A12" s="12">
        <f>VLOOKUP($C12,[1]ATELIER!$A$2:$K$291,11,0)</f>
        <v>19</v>
      </c>
      <c r="B12" t="s">
        <v>331</v>
      </c>
      <c r="C12" t="s">
        <v>43</v>
      </c>
      <c r="D12" t="s">
        <v>8</v>
      </c>
      <c r="W12" t="str">
        <f t="shared" si="2"/>
        <v/>
      </c>
      <c r="Z12" t="str">
        <f t="shared" si="3"/>
        <v/>
      </c>
      <c r="AC12" t="str">
        <f t="shared" si="5"/>
        <v/>
      </c>
      <c r="AF12" t="str">
        <f t="shared" si="6"/>
        <v/>
      </c>
      <c r="AI12" t="str">
        <f t="shared" si="7"/>
        <v/>
      </c>
      <c r="AL12" t="str">
        <f t="shared" si="1"/>
        <v/>
      </c>
      <c r="BH12"/>
      <c r="BI12"/>
      <c r="BK12"/>
      <c r="BL12"/>
    </row>
    <row r="13" spans="1:112" x14ac:dyDescent="0.3">
      <c r="A13" s="12">
        <f>VLOOKUP($C13,[1]ATELIER!$A$2:$K$291,11,0)</f>
        <v>20</v>
      </c>
      <c r="B13" t="s">
        <v>331</v>
      </c>
      <c r="C13" t="s">
        <v>46</v>
      </c>
      <c r="D13" t="s">
        <v>47</v>
      </c>
      <c r="W13" t="str">
        <f t="shared" si="2"/>
        <v/>
      </c>
      <c r="Z13" t="str">
        <f t="shared" si="3"/>
        <v/>
      </c>
      <c r="AC13" t="str">
        <f t="shared" si="5"/>
        <v/>
      </c>
      <c r="AF13" t="str">
        <f t="shared" si="6"/>
        <v/>
      </c>
      <c r="AI13" t="str">
        <f t="shared" si="7"/>
        <v/>
      </c>
      <c r="AL13" t="str">
        <f t="shared" si="1"/>
        <v/>
      </c>
      <c r="BH13"/>
      <c r="BI13"/>
      <c r="BK13"/>
      <c r="BL13"/>
    </row>
    <row r="14" spans="1:112" x14ac:dyDescent="0.3">
      <c r="D14" t="s">
        <v>319</v>
      </c>
      <c r="W14" t="str">
        <f t="shared" si="2"/>
        <v/>
      </c>
      <c r="Z14" t="str">
        <f t="shared" si="3"/>
        <v/>
      </c>
      <c r="AC14" t="str">
        <f t="shared" si="5"/>
        <v/>
      </c>
      <c r="AF14" t="str">
        <f t="shared" si="6"/>
        <v/>
      </c>
      <c r="AI14" t="str">
        <f t="shared" si="7"/>
        <v/>
      </c>
      <c r="AL14" t="str">
        <f t="shared" si="1"/>
        <v/>
      </c>
      <c r="BH14"/>
      <c r="BI14"/>
      <c r="BK14"/>
      <c r="BL14"/>
    </row>
    <row r="15" spans="1:112" x14ac:dyDescent="0.3">
      <c r="A15" s="12">
        <f>VLOOKUP($C15,[1]CHANTIER!$A$2:$K$291,11,0)</f>
        <v>38</v>
      </c>
      <c r="B15" t="s">
        <v>332</v>
      </c>
      <c r="C15" t="s">
        <v>160</v>
      </c>
      <c r="D15" t="s">
        <v>47</v>
      </c>
      <c r="F15" s="14" t="s">
        <v>1185</v>
      </c>
      <c r="G15" s="14" t="s">
        <v>825</v>
      </c>
      <c r="R15" s="14" t="s">
        <v>1185</v>
      </c>
      <c r="S15" s="14" t="s">
        <v>825</v>
      </c>
      <c r="W15" t="str">
        <f t="shared" si="2"/>
        <v xml:space="preserve">INSERT INTO SC_SystemeProduits(RefDimension,NomSysteme,typePresta,ligne,Quantite,formule,cte1,DateModif) values (null,'FINFV1','MOC',38,null,'1.1*(CTE1+1.36)','PERIMETRE',now());
</v>
      </c>
      <c r="Z15" t="str">
        <f t="shared" si="3"/>
        <v/>
      </c>
      <c r="AC15" t="str">
        <f t="shared" si="5"/>
        <v/>
      </c>
      <c r="AF15" t="str">
        <f t="shared" si="6"/>
        <v/>
      </c>
      <c r="AI15" t="str">
        <f t="shared" si="7"/>
        <v xml:space="preserve">INSERT INTO SC_SystemeProduits(RefDimension,NomSysteme,typePresta,ligne,Quantite,formule,cte1,DateModif) values (null,'FINFH1','MOC',38,null,'1.1*(CTE1+1.36)','PERIMETRE',now());
</v>
      </c>
      <c r="AL15" t="str">
        <f t="shared" si="1"/>
        <v/>
      </c>
      <c r="BH15"/>
      <c r="BI15"/>
      <c r="BK15"/>
      <c r="BL15"/>
    </row>
    <row r="16" spans="1:112" x14ac:dyDescent="0.3">
      <c r="A16" s="12">
        <f>VLOOKUP($C16,[1]CHANTIER!$A$2:$K$291,11,0)</f>
        <v>47</v>
      </c>
      <c r="B16" t="s">
        <v>332</v>
      </c>
      <c r="C16" t="s">
        <v>176</v>
      </c>
      <c r="D16" t="s">
        <v>47</v>
      </c>
      <c r="T16" s="53">
        <v>2</v>
      </c>
      <c r="W16" t="str">
        <f t="shared" si="2"/>
        <v/>
      </c>
      <c r="Z16" t="str">
        <f t="shared" si="3"/>
        <v/>
      </c>
      <c r="AC16" t="str">
        <f t="shared" si="5"/>
        <v/>
      </c>
      <c r="AF16" t="str">
        <f t="shared" si="6"/>
        <v/>
      </c>
      <c r="AI16" t="str">
        <f t="shared" si="7"/>
        <v/>
      </c>
      <c r="AL16" t="str">
        <f t="shared" si="1"/>
        <v xml:space="preserve">INSERT INTO SC_SystemeProduits(RefDimension,NomSysteme,typePresta,ligne,Quantite,formule,cte1,DateModif) values (null,'FINFH2','MOC',47,2,null,null,now());
</v>
      </c>
      <c r="BH16"/>
      <c r="BI16"/>
      <c r="BK16"/>
      <c r="BL16"/>
    </row>
    <row r="17" spans="1:64" x14ac:dyDescent="0.3">
      <c r="A17" s="12">
        <f>VLOOKUP($C17,[1]CHANTIER!$A$2:$K$291,11,0)</f>
        <v>52</v>
      </c>
      <c r="B17" t="s">
        <v>332</v>
      </c>
      <c r="C17" t="s">
        <v>187</v>
      </c>
      <c r="D17" t="s">
        <v>47</v>
      </c>
      <c r="I17" s="53" t="s">
        <v>837</v>
      </c>
      <c r="J17" s="53" t="s">
        <v>825</v>
      </c>
      <c r="K17" s="53">
        <v>2</v>
      </c>
      <c r="O17" s="53" t="s">
        <v>837</v>
      </c>
      <c r="P17" s="53" t="s">
        <v>825</v>
      </c>
      <c r="U17" s="53" t="s">
        <v>837</v>
      </c>
      <c r="V17" s="53" t="s">
        <v>825</v>
      </c>
      <c r="W17" t="str">
        <f t="shared" si="2"/>
        <v/>
      </c>
      <c r="Z17" t="str">
        <f t="shared" si="3"/>
        <v xml:space="preserve">INSERT INTO SC_SystemeProduits(RefDimension,NomSysteme,typePresta,ligne,Quantite,formule,cte1,DateModif) values (null,'FINFV2','MOC',52,null,'1.1*CTE1','PERIMETRE',now());
</v>
      </c>
      <c r="AC17" t="str">
        <f t="shared" si="5"/>
        <v xml:space="preserve">INSERT INTO SC_SystemeProduits(RefDimension,NomSysteme,typePresta,ligne,Quantite,formule,cte1,DateModif) values (null,'FINFVBAC1','MOC',52,2,null,null,now());
</v>
      </c>
      <c r="AF17" t="str">
        <f t="shared" si="6"/>
        <v xml:space="preserve">INSERT INTO SC_SystemeProduits(RefDimension,NomSysteme,typePresta,ligne,Quantite,formule,cte1,DateModif) values (null,'FINFVBAC2','MOC',52,null,'1.1*CTE1','PERIMETRE',now());
</v>
      </c>
      <c r="AI17" t="str">
        <f t="shared" si="7"/>
        <v/>
      </c>
      <c r="AL17" t="str">
        <f t="shared" si="1"/>
        <v xml:space="preserve">INSERT INTO SC_SystemeProduits(RefDimension,NomSysteme,typePresta,ligne,Quantite,formule,cte1,DateModif) values (null,'FINFH2','MOC',52,null,'1.1*CTE1','PERIMETRE',now());
</v>
      </c>
      <c r="BH17"/>
      <c r="BI17"/>
      <c r="BK17"/>
      <c r="BL17"/>
    </row>
    <row r="18" spans="1:64" x14ac:dyDescent="0.3">
      <c r="BH18"/>
      <c r="BI18"/>
      <c r="BK18"/>
      <c r="BL18"/>
    </row>
    <row r="19" spans="1:64" x14ac:dyDescent="0.3">
      <c r="BH19"/>
      <c r="BI19"/>
      <c r="BK19"/>
      <c r="BL19"/>
    </row>
    <row r="20" spans="1:64" x14ac:dyDescent="0.3">
      <c r="BH20"/>
      <c r="BI20"/>
      <c r="BK20"/>
      <c r="BL20"/>
    </row>
    <row r="21" spans="1:64" x14ac:dyDescent="0.3">
      <c r="BH21"/>
      <c r="BI21"/>
      <c r="BK21"/>
      <c r="BL21"/>
    </row>
    <row r="22" spans="1:64" x14ac:dyDescent="0.3">
      <c r="BH22"/>
      <c r="BI22"/>
      <c r="BK22"/>
      <c r="BL22"/>
    </row>
    <row r="23" spans="1:64" x14ac:dyDescent="0.3">
      <c r="BH23"/>
      <c r="BI23"/>
      <c r="BK23"/>
      <c r="BL23"/>
    </row>
    <row r="32" spans="1:64" x14ac:dyDescent="0.3">
      <c r="D32" t="s">
        <v>319</v>
      </c>
    </row>
    <row r="33" spans="4:4" x14ac:dyDescent="0.3">
      <c r="D33" t="s">
        <v>319</v>
      </c>
    </row>
    <row r="34" spans="4:4" x14ac:dyDescent="0.3">
      <c r="D34" t="s">
        <v>319</v>
      </c>
    </row>
    <row r="35" spans="4:4" x14ac:dyDescent="0.3">
      <c r="D35" t="s">
        <v>319</v>
      </c>
    </row>
    <row r="36" spans="4:4" x14ac:dyDescent="0.3">
      <c r="D36" t="s">
        <v>319</v>
      </c>
    </row>
    <row r="37" spans="4:4" x14ac:dyDescent="0.3">
      <c r="D37" t="s">
        <v>319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9"/>
  <sheetViews>
    <sheetView workbookViewId="0">
      <selection activeCell="A9" sqref="A9"/>
    </sheetView>
  </sheetViews>
  <sheetFormatPr baseColWidth="10" defaultRowHeight="14.4" x14ac:dyDescent="0.3"/>
  <cols>
    <col min="1" max="1" width="18.109375" customWidth="1"/>
    <col min="2" max="2" width="19.5546875" customWidth="1"/>
    <col min="3" max="3" width="32.33203125" customWidth="1"/>
    <col min="4" max="4" width="13.6640625" customWidth="1"/>
    <col min="5" max="5" width="12.6640625" customWidth="1"/>
  </cols>
  <sheetData>
    <row r="1" spans="1:6" x14ac:dyDescent="0.3">
      <c r="A1" s="13"/>
      <c r="F1" t="str">
        <f>CONCATENATE("INSERT INTO SC_SystemeCalcul(NomSysteme,Constante,designation,prixUnitaire,DateModif) values ('#SYSTEME#','#NOM#','#DESIGNATION#',#Q#,now());",CHAR(10))</f>
        <v xml:space="preserve">INSERT INTO SC_SystemeCalcul(NomSysteme,Constante,designation,prixUnitaire,DateModif) values ('#SYSTEME#','#NOM#','#DESIGNATION#',#Q#,now());
</v>
      </c>
    </row>
    <row r="3" spans="1:6" x14ac:dyDescent="0.3">
      <c r="A3" t="s">
        <v>817</v>
      </c>
      <c r="B3" t="s">
        <v>805</v>
      </c>
      <c r="C3" t="s">
        <v>816</v>
      </c>
      <c r="D3" t="s">
        <v>818</v>
      </c>
      <c r="E3" t="s">
        <v>808</v>
      </c>
    </row>
    <row r="4" spans="1:6" x14ac:dyDescent="0.3">
      <c r="A4" t="s">
        <v>806</v>
      </c>
      <c r="B4" t="s">
        <v>797</v>
      </c>
      <c r="C4" t="s">
        <v>807</v>
      </c>
      <c r="D4">
        <v>20</v>
      </c>
      <c r="E4" t="s">
        <v>47</v>
      </c>
      <c r="F4" t="str">
        <f>SUBSTITUTE(SUBSTITUTE(SUBSTITUTE(SUBSTITUTE($F$1,"#SYSTEME#",A4),"#NOM#",B4),"#DESIGNATION#",C4),"#Q#",SUBSTITUTE($D4,",","."))</f>
        <v xml:space="preserve">INSERT INTO SC_SystemeCalcul(NomSysteme,Constante,designation,prixUnitaire,DateModif) values ('BPFV1','PERIMETRE_FV','Géotextile sur 50cm + cailloux 10 cm',20,now());
</v>
      </c>
    </row>
    <row r="5" spans="1:6" x14ac:dyDescent="0.3">
      <c r="A5" t="s">
        <v>810</v>
      </c>
      <c r="B5" t="s">
        <v>800</v>
      </c>
      <c r="C5" t="s">
        <v>807</v>
      </c>
      <c r="D5">
        <v>20</v>
      </c>
      <c r="E5" t="s">
        <v>47</v>
      </c>
      <c r="F5" t="str">
        <f t="shared" ref="F5:F9" si="0">SUBSTITUTE(SUBSTITUTE(SUBSTITUTE(SUBSTITUTE($F$1,"#SYSTEME#",A5),"#NOM#",B5),"#DESIGNATION#",C5),"#Q#",SUBSTITUTE($D5,",","."))</f>
        <v xml:space="preserve">INSERT INTO SC_SystemeCalcul(NomSysteme,Constante,designation,prixUnitaire,DateModif) values ('BPFVBAC1','PERIMETRE_BAC','Géotextile sur 50cm + cailloux 10 cm',20,now());
</v>
      </c>
    </row>
    <row r="6" spans="1:6" x14ac:dyDescent="0.3">
      <c r="A6" t="s">
        <v>809</v>
      </c>
      <c r="B6" t="s">
        <v>798</v>
      </c>
      <c r="C6" t="s">
        <v>807</v>
      </c>
      <c r="D6">
        <v>20</v>
      </c>
      <c r="E6" t="s">
        <v>47</v>
      </c>
      <c r="F6" t="str">
        <f t="shared" si="0"/>
        <v xml:space="preserve">INSERT INTO SC_SystemeCalcul(NomSysteme,Constante,designation,prixUnitaire,DateModif) values ('BPFH1','PERIMETRE_FH','Géotextile sur 50cm + cailloux 10 cm',20,now());
</v>
      </c>
    </row>
    <row r="7" spans="1:6" x14ac:dyDescent="0.3">
      <c r="A7" t="s">
        <v>812</v>
      </c>
      <c r="B7" t="s">
        <v>797</v>
      </c>
      <c r="C7" t="s">
        <v>815</v>
      </c>
      <c r="D7">
        <v>15</v>
      </c>
      <c r="E7" t="s">
        <v>47</v>
      </c>
      <c r="F7" t="str">
        <f t="shared" si="0"/>
        <v xml:space="preserve">INSERT INTO SC_SystemeCalcul(NomSysteme,Constante,designation,prixUnitaire,DateModif) values ('BORDFV1','PERIMETRE_FV','Ecolat plastique',15,now());
</v>
      </c>
    </row>
    <row r="8" spans="1:6" x14ac:dyDescent="0.3">
      <c r="A8" t="s">
        <v>813</v>
      </c>
      <c r="B8" t="s">
        <v>800</v>
      </c>
      <c r="C8" t="s">
        <v>815</v>
      </c>
      <c r="D8">
        <v>15</v>
      </c>
      <c r="E8" t="s">
        <v>47</v>
      </c>
      <c r="F8" t="str">
        <f t="shared" si="0"/>
        <v xml:space="preserve">INSERT INTO SC_SystemeCalcul(NomSysteme,Constante,designation,prixUnitaire,DateModif) values ('BORDFVBAC1','PERIMETRE_BAC','Ecolat plastique',15,now());
</v>
      </c>
    </row>
    <row r="9" spans="1:6" x14ac:dyDescent="0.3">
      <c r="A9" t="s">
        <v>814</v>
      </c>
      <c r="B9" t="s">
        <v>798</v>
      </c>
      <c r="C9" t="s">
        <v>815</v>
      </c>
      <c r="D9">
        <v>15</v>
      </c>
      <c r="E9" t="s">
        <v>47</v>
      </c>
      <c r="F9" t="str">
        <f t="shared" si="0"/>
        <v xml:space="preserve">INSERT INTO SC_SystemeCalcul(NomSysteme,Constante,designation,prixUnitaire,DateModif) values ('BORDFH1','PERIMETRE_FH','Ecolat plastique',15,now());
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0"/>
  <dimension ref="A1:J393"/>
  <sheetViews>
    <sheetView workbookViewId="0">
      <selection activeCell="J3" sqref="J3"/>
    </sheetView>
  </sheetViews>
  <sheetFormatPr baseColWidth="10" defaultRowHeight="14.4" x14ac:dyDescent="0.3"/>
  <cols>
    <col min="2" max="2" width="52.44140625" customWidth="1"/>
    <col min="3" max="3" width="13.5546875" customWidth="1"/>
    <col min="4" max="4" width="15.6640625" customWidth="1"/>
    <col min="5" max="5" width="8.109375" customWidth="1"/>
    <col min="6" max="6" width="15.33203125" customWidth="1"/>
    <col min="8" max="8" width="29.88671875" customWidth="1"/>
    <col min="9" max="9" width="16.88671875" customWidth="1"/>
  </cols>
  <sheetData>
    <row r="1" spans="1:10" x14ac:dyDescent="0.3">
      <c r="B1" t="s">
        <v>0</v>
      </c>
      <c r="C1" t="s">
        <v>946</v>
      </c>
      <c r="D1" t="s">
        <v>1</v>
      </c>
      <c r="E1" t="s">
        <v>386</v>
      </c>
      <c r="F1" t="s">
        <v>387</v>
      </c>
      <c r="G1" t="s">
        <v>388</v>
      </c>
      <c r="H1" t="s">
        <v>389</v>
      </c>
      <c r="I1" t="s">
        <v>390</v>
      </c>
      <c r="J1" t="s">
        <v>1042</v>
      </c>
    </row>
    <row r="2" spans="1:10" x14ac:dyDescent="0.3">
      <c r="A2">
        <v>2</v>
      </c>
      <c r="B2" t="s">
        <v>391</v>
      </c>
      <c r="D2" t="s">
        <v>311</v>
      </c>
      <c r="E2" t="s">
        <v>392</v>
      </c>
      <c r="F2">
        <v>4.74</v>
      </c>
      <c r="G2" t="s">
        <v>8</v>
      </c>
      <c r="H2" t="s">
        <v>393</v>
      </c>
      <c r="I2">
        <v>4.74</v>
      </c>
      <c r="J2" t="str">
        <f>SUBSTITUTE(SUBSTITUTE(SUBSTITUTE(SUBSTITUTE(SUBSTITUTE(SUBSTITUTE(SUBSTITUTE(SUBSTITUTE(SUBSTITUTE($J$1,"#LIBELLE#",B2),"#CATEGORIE#",D2),"#FOURNISSEUR#",E2),"#UNITE#",G2),"#PRIX#",SUBSTITUTE(F2,",",".")),"#DETAIL#",SUBSTITUTE(H2,"'","\'")),"#LIGNE#",A2),"#TRANSPORT#",SUBSTITUTE(I2,",",".")),"#REFERENCE#",C2)</f>
        <v>Insert into SC_Matieres (ligne,typePresta,designation,categorie,fournisseur,unite,prix,detail,prixHorsTransport,Reference) values (2,'MATIERE','Coude 20° MF','EVACUATION_DIA_100','PUM','pc',4.74,'-',4.74,'');</v>
      </c>
    </row>
    <row r="3" spans="1:10" x14ac:dyDescent="0.3">
      <c r="A3">
        <v>3</v>
      </c>
      <c r="B3" t="s">
        <v>394</v>
      </c>
      <c r="D3" t="s">
        <v>311</v>
      </c>
      <c r="E3" t="s">
        <v>392</v>
      </c>
      <c r="F3">
        <v>6.11</v>
      </c>
      <c r="G3" t="s">
        <v>8</v>
      </c>
      <c r="H3" t="s">
        <v>393</v>
      </c>
      <c r="I3">
        <v>6.11</v>
      </c>
      <c r="J3" t="str">
        <f t="shared" ref="J3:J66" si="0">SUBSTITUTE(SUBSTITUTE(SUBSTITUTE(SUBSTITUTE(SUBSTITUTE(SUBSTITUTE(SUBSTITUTE(SUBSTITUTE(SUBSTITUTE($J$1,"#LIBELLE#",B3),"#CATEGORIE#",D3),"#FOURNISSEUR#",E3),"#UNITE#",G3),"#PRIX#",SUBSTITUTE(F3,",",".")),"#DETAIL#",SUBSTITUTE(H3,"'","\'")),"#LIGNE#",A3),"#TRANSPORT#",SUBSTITUTE(I3,",",".")),"#REFERENCE#",C3)</f>
        <v>Insert into SC_Matieres (ligne,typePresta,designation,categorie,fournisseur,unite,prix,detail,prixHorsTransport,Reference) values (3,'MATIERE','Coude 20° FF','EVACUATION_DIA_100','PUM','pc',6.11,'-',6.11,'');</v>
      </c>
    </row>
    <row r="4" spans="1:10" x14ac:dyDescent="0.3">
      <c r="A4">
        <v>4</v>
      </c>
      <c r="B4" t="s">
        <v>395</v>
      </c>
      <c r="D4" t="s">
        <v>311</v>
      </c>
      <c r="E4" t="s">
        <v>392</v>
      </c>
      <c r="F4">
        <v>5.18</v>
      </c>
      <c r="G4" t="s">
        <v>8</v>
      </c>
      <c r="H4" t="s">
        <v>393</v>
      </c>
      <c r="I4">
        <v>5.18</v>
      </c>
      <c r="J4" t="str">
        <f t="shared" si="0"/>
        <v>Insert into SC_Matieres (ligne,typePresta,designation,categorie,fournisseur,unite,prix,detail,prixHorsTransport,Reference) values (4,'MATIERE','Coude 30° MF','EVACUATION_DIA_100','PUM','pc',5.18,'-',5.18,'');</v>
      </c>
    </row>
    <row r="5" spans="1:10" x14ac:dyDescent="0.3">
      <c r="A5">
        <v>5</v>
      </c>
      <c r="B5" t="s">
        <v>396</v>
      </c>
      <c r="D5" t="s">
        <v>311</v>
      </c>
      <c r="E5" t="s">
        <v>392</v>
      </c>
      <c r="F5">
        <v>7.02</v>
      </c>
      <c r="G5" t="s">
        <v>8</v>
      </c>
      <c r="H5" t="s">
        <v>393</v>
      </c>
      <c r="I5">
        <v>7.02</v>
      </c>
      <c r="J5" t="str">
        <f t="shared" si="0"/>
        <v>Insert into SC_Matieres (ligne,typePresta,designation,categorie,fournisseur,unite,prix,detail,prixHorsTransport,Reference) values (5,'MATIERE','Coude 30° FF','EVACUATION_DIA_100','PUM','pc',7.02,'-',7.02,'');</v>
      </c>
    </row>
    <row r="6" spans="1:10" x14ac:dyDescent="0.3">
      <c r="A6">
        <v>6</v>
      </c>
      <c r="B6" t="s">
        <v>312</v>
      </c>
      <c r="D6" t="s">
        <v>311</v>
      </c>
      <c r="E6" t="s">
        <v>392</v>
      </c>
      <c r="F6">
        <v>2.93</v>
      </c>
      <c r="G6" t="s">
        <v>8</v>
      </c>
      <c r="H6" t="s">
        <v>393</v>
      </c>
      <c r="I6">
        <v>2.93</v>
      </c>
      <c r="J6" t="str">
        <f t="shared" si="0"/>
        <v>Insert into SC_Matieres (ligne,typePresta,designation,categorie,fournisseur,unite,prix,detail,prixHorsTransport,Reference) values (6,'MATIERE','Coude 45° MF','EVACUATION_DIA_100','PUM','pc',2.93,'-',2.93,'');</v>
      </c>
    </row>
    <row r="7" spans="1:10" x14ac:dyDescent="0.3">
      <c r="A7">
        <v>7</v>
      </c>
      <c r="B7" t="s">
        <v>397</v>
      </c>
      <c r="D7" t="s">
        <v>311</v>
      </c>
      <c r="E7" t="s">
        <v>392</v>
      </c>
      <c r="F7">
        <v>3.56</v>
      </c>
      <c r="G7" t="s">
        <v>8</v>
      </c>
      <c r="H7" t="s">
        <v>393</v>
      </c>
      <c r="I7">
        <v>3.56</v>
      </c>
      <c r="J7" t="str">
        <f t="shared" si="0"/>
        <v>Insert into SC_Matieres (ligne,typePresta,designation,categorie,fournisseur,unite,prix,detail,prixHorsTransport,Reference) values (7,'MATIERE','Coude 45° FF','EVACUATION_DIA_100','PUM','pc',3.56,'-',3.56,'');</v>
      </c>
    </row>
    <row r="8" spans="1:10" x14ac:dyDescent="0.3">
      <c r="A8">
        <v>8</v>
      </c>
      <c r="B8" t="s">
        <v>398</v>
      </c>
      <c r="D8" t="s">
        <v>311</v>
      </c>
      <c r="E8" t="s">
        <v>392</v>
      </c>
      <c r="F8">
        <v>3.12</v>
      </c>
      <c r="G8" t="s">
        <v>8</v>
      </c>
      <c r="H8" t="s">
        <v>393</v>
      </c>
      <c r="I8">
        <v>3.12</v>
      </c>
      <c r="J8" t="str">
        <f t="shared" si="0"/>
        <v>Insert into SC_Matieres (ligne,typePresta,designation,categorie,fournisseur,unite,prix,detail,prixHorsTransport,Reference) values (8,'MATIERE','Coude 67°','EVACUATION_DIA_100','PUM','pc',3.12,'-',3.12,'');</v>
      </c>
    </row>
    <row r="9" spans="1:10" x14ac:dyDescent="0.3">
      <c r="A9">
        <v>9</v>
      </c>
      <c r="B9" t="s">
        <v>399</v>
      </c>
      <c r="D9" t="s">
        <v>311</v>
      </c>
      <c r="E9" t="s">
        <v>392</v>
      </c>
      <c r="F9">
        <v>3.34</v>
      </c>
      <c r="G9" t="s">
        <v>8</v>
      </c>
      <c r="H9" t="s">
        <v>393</v>
      </c>
      <c r="I9">
        <v>3.34</v>
      </c>
      <c r="J9" t="str">
        <f t="shared" si="0"/>
        <v>Insert into SC_Matieres (ligne,typePresta,designation,categorie,fournisseur,unite,prix,detail,prixHorsTransport,Reference) values (9,'MATIERE','Coudes 90° MF','EVACUATION_DIA_100','PUM','pc',3.34,'-',3.34,'');</v>
      </c>
    </row>
    <row r="10" spans="1:10" x14ac:dyDescent="0.3">
      <c r="A10">
        <v>10</v>
      </c>
      <c r="B10" t="s">
        <v>400</v>
      </c>
      <c r="D10" t="s">
        <v>311</v>
      </c>
      <c r="E10" t="s">
        <v>392</v>
      </c>
      <c r="F10">
        <v>3.82</v>
      </c>
      <c r="G10" t="s">
        <v>8</v>
      </c>
      <c r="H10" t="s">
        <v>393</v>
      </c>
      <c r="I10">
        <v>3.82</v>
      </c>
      <c r="J10" t="str">
        <f t="shared" si="0"/>
        <v>Insert into SC_Matieres (ligne,typePresta,designation,categorie,fournisseur,unite,prix,detail,prixHorsTransport,Reference) values (10,'MATIERE','Coudes 90° FF','EVACUATION_DIA_100','PUM','pc',3.82,'-',3.82,'');</v>
      </c>
    </row>
    <row r="11" spans="1:10" x14ac:dyDescent="0.3">
      <c r="A11">
        <v>11</v>
      </c>
      <c r="B11" t="s">
        <v>401</v>
      </c>
      <c r="D11" t="s">
        <v>311</v>
      </c>
      <c r="E11" t="s">
        <v>392</v>
      </c>
      <c r="F11">
        <v>4.21</v>
      </c>
      <c r="G11" t="s">
        <v>8</v>
      </c>
      <c r="H11" t="s">
        <v>393</v>
      </c>
      <c r="I11">
        <v>4.21</v>
      </c>
      <c r="J11" t="str">
        <f t="shared" si="0"/>
        <v>Insert into SC_Matieres (ligne,typePresta,designation,categorie,fournisseur,unite,prix,detail,prixHorsTransport,Reference) values (11,'MATIERE','T45° MF','EVACUATION_DIA_100','PUM','pc',4.21,'-',4.21,'');</v>
      </c>
    </row>
    <row r="12" spans="1:10" x14ac:dyDescent="0.3">
      <c r="A12">
        <v>12</v>
      </c>
      <c r="B12" t="s">
        <v>402</v>
      </c>
      <c r="D12" t="s">
        <v>311</v>
      </c>
      <c r="E12" t="s">
        <v>392</v>
      </c>
      <c r="F12">
        <v>5.43</v>
      </c>
      <c r="G12" t="s">
        <v>8</v>
      </c>
      <c r="H12" t="s">
        <v>393</v>
      </c>
      <c r="I12">
        <v>5.43</v>
      </c>
      <c r="J12" t="str">
        <f t="shared" si="0"/>
        <v>Insert into SC_Matieres (ligne,typePresta,designation,categorie,fournisseur,unite,prix,detail,prixHorsTransport,Reference) values (12,'MATIERE','T67° MF','EVACUATION_DIA_100','PUM','pc',5.43,'-',5.43,'');</v>
      </c>
    </row>
    <row r="13" spans="1:10" x14ac:dyDescent="0.3">
      <c r="A13">
        <v>13</v>
      </c>
      <c r="B13" t="s">
        <v>403</v>
      </c>
      <c r="D13" t="s">
        <v>311</v>
      </c>
      <c r="E13" t="s">
        <v>392</v>
      </c>
      <c r="F13">
        <v>4.21</v>
      </c>
      <c r="G13" t="s">
        <v>8</v>
      </c>
      <c r="H13" t="s">
        <v>393</v>
      </c>
      <c r="I13">
        <v>4.21</v>
      </c>
      <c r="J13" t="str">
        <f t="shared" si="0"/>
        <v>Insert into SC_Matieres (ligne,typePresta,designation,categorie,fournisseur,unite,prix,detail,prixHorsTransport,Reference) values (13,'MATIERE','T90° MF','EVACUATION_DIA_100','PUM','pc',4.21,'-',4.21,'');</v>
      </c>
    </row>
    <row r="14" spans="1:10" x14ac:dyDescent="0.3">
      <c r="A14">
        <v>14</v>
      </c>
      <c r="B14" t="s">
        <v>341</v>
      </c>
      <c r="D14" t="s">
        <v>311</v>
      </c>
      <c r="E14" t="s">
        <v>392</v>
      </c>
      <c r="F14">
        <v>4.12</v>
      </c>
      <c r="G14" t="s">
        <v>8</v>
      </c>
      <c r="H14" t="s">
        <v>393</v>
      </c>
      <c r="I14">
        <v>4.12</v>
      </c>
      <c r="J14" t="str">
        <f t="shared" si="0"/>
        <v>Insert into SC_Matieres (ligne,typePresta,designation,categorie,fournisseur,unite,prix,detail,prixHorsTransport,Reference) values (14,'MATIERE','T90° FF','EVACUATION_DIA_100','PUM','pc',4.12,'-',4.12,'');</v>
      </c>
    </row>
    <row r="15" spans="1:10" x14ac:dyDescent="0.3">
      <c r="A15">
        <v>15</v>
      </c>
      <c r="B15" t="s">
        <v>313</v>
      </c>
      <c r="D15" t="s">
        <v>311</v>
      </c>
      <c r="E15" t="s">
        <v>392</v>
      </c>
      <c r="F15">
        <v>1.49</v>
      </c>
      <c r="G15" t="s">
        <v>8</v>
      </c>
      <c r="H15" t="s">
        <v>393</v>
      </c>
      <c r="I15">
        <v>1.49</v>
      </c>
      <c r="J15" t="str">
        <f t="shared" si="0"/>
        <v>Insert into SC_Matieres (ligne,typePresta,designation,categorie,fournisseur,unite,prix,detail,prixHorsTransport,Reference) values (15,'MATIERE','Manchons à butée','EVACUATION_DIA_100','PUM','pc',1.49,'-',1.49,'');</v>
      </c>
    </row>
    <row r="16" spans="1:10" x14ac:dyDescent="0.3">
      <c r="A16">
        <v>16</v>
      </c>
      <c r="B16" t="s">
        <v>404</v>
      </c>
      <c r="D16" t="s">
        <v>311</v>
      </c>
      <c r="E16" t="s">
        <v>392</v>
      </c>
      <c r="F16">
        <v>2.17</v>
      </c>
      <c r="G16" t="s">
        <v>8</v>
      </c>
      <c r="H16" t="s">
        <v>393</v>
      </c>
      <c r="I16">
        <v>2.17</v>
      </c>
      <c r="J16" t="str">
        <f t="shared" si="0"/>
        <v>Insert into SC_Matieres (ligne,typePresta,designation,categorie,fournisseur,unite,prix,detail,prixHorsTransport,Reference) values (16,'MATIERE','Coulisse dia 100','EVACUATION_DIA_100','PUM','pc',2.17,'-',2.17,'');</v>
      </c>
    </row>
    <row r="17" spans="1:10" x14ac:dyDescent="0.3">
      <c r="A17">
        <v>17</v>
      </c>
      <c r="B17" t="s">
        <v>356</v>
      </c>
      <c r="D17" t="s">
        <v>311</v>
      </c>
      <c r="E17" t="s">
        <v>392</v>
      </c>
      <c r="F17">
        <v>3.12</v>
      </c>
      <c r="G17" t="s">
        <v>8</v>
      </c>
      <c r="H17" t="s">
        <v>393</v>
      </c>
      <c r="I17">
        <v>3.12</v>
      </c>
      <c r="J17" t="str">
        <f t="shared" si="0"/>
        <v>Insert into SC_Matieres (ligne,typePresta,designation,categorie,fournisseur,unite,prix,detail,prixHorsTransport,Reference) values (17,'MATIERE','Tampon visite','EVACUATION_DIA_100','PUM','pc',3.12,'-',3.12,'');</v>
      </c>
    </row>
    <row r="18" spans="1:10" x14ac:dyDescent="0.3">
      <c r="A18">
        <v>18</v>
      </c>
      <c r="B18" t="s">
        <v>405</v>
      </c>
      <c r="D18" t="s">
        <v>406</v>
      </c>
      <c r="E18" t="s">
        <v>392</v>
      </c>
      <c r="F18">
        <v>1.7</v>
      </c>
      <c r="G18" t="s">
        <v>8</v>
      </c>
      <c r="H18" t="s">
        <v>393</v>
      </c>
      <c r="I18">
        <v>1.7</v>
      </c>
      <c r="J18" t="str">
        <f t="shared" si="0"/>
        <v>Insert into SC_Matieres (ligne,typePresta,designation,categorie,fournisseur,unite,prix,detail,prixHorsTransport,Reference) values (18,'MATIERE','Coude 90°','Accessoires','PUM','pc',1.7,'-',1.7,'');</v>
      </c>
    </row>
    <row r="19" spans="1:10" x14ac:dyDescent="0.3">
      <c r="A19">
        <v>19</v>
      </c>
      <c r="B19" t="s">
        <v>407</v>
      </c>
      <c r="D19" t="s">
        <v>406</v>
      </c>
      <c r="E19" t="s">
        <v>392</v>
      </c>
      <c r="F19">
        <v>1.76</v>
      </c>
      <c r="G19" t="s">
        <v>8</v>
      </c>
      <c r="H19" t="s">
        <v>393</v>
      </c>
      <c r="I19">
        <v>1.76</v>
      </c>
      <c r="J19" t="str">
        <f t="shared" si="0"/>
        <v>Insert into SC_Matieres (ligne,typePresta,designation,categorie,fournisseur,unite,prix,detail,prixHorsTransport,Reference) values (19,'MATIERE','Coude 45°','Accessoires','PUM','pc',1.76,'-',1.76,'');</v>
      </c>
    </row>
    <row r="20" spans="1:10" x14ac:dyDescent="0.3">
      <c r="A20">
        <v>20</v>
      </c>
      <c r="B20" t="s">
        <v>408</v>
      </c>
      <c r="D20" t="s">
        <v>406</v>
      </c>
      <c r="E20" t="s">
        <v>392</v>
      </c>
      <c r="F20">
        <v>2.62</v>
      </c>
      <c r="G20" t="s">
        <v>8</v>
      </c>
      <c r="H20" t="s">
        <v>393</v>
      </c>
      <c r="I20">
        <v>2.62</v>
      </c>
      <c r="J20" t="str">
        <f t="shared" si="0"/>
        <v>Insert into SC_Matieres (ligne,typePresta,designation,categorie,fournisseur,unite,prix,detail,prixHorsTransport,Reference) values (20,'MATIERE','T 90°','Accessoires','PUM','pc',2.62,'-',2.62,'');</v>
      </c>
    </row>
    <row r="21" spans="1:10" x14ac:dyDescent="0.3">
      <c r="A21">
        <v>21</v>
      </c>
      <c r="B21" t="s">
        <v>409</v>
      </c>
      <c r="D21" t="s">
        <v>406</v>
      </c>
      <c r="E21" t="s">
        <v>392</v>
      </c>
      <c r="F21">
        <v>5.85</v>
      </c>
      <c r="G21" t="s">
        <v>8</v>
      </c>
      <c r="H21" t="s">
        <v>393</v>
      </c>
      <c r="I21">
        <v>5.85</v>
      </c>
      <c r="J21" t="str">
        <f t="shared" si="0"/>
        <v>Insert into SC_Matieres (ligne,typePresta,designation,categorie,fournisseur,unite,prix,detail,prixHorsTransport,Reference) values (21,'MATIERE','Barre PVC DIA 50','Accessoires','PUM','pc',5.85,'-',5.85,'');</v>
      </c>
    </row>
    <row r="22" spans="1:10" x14ac:dyDescent="0.3">
      <c r="A22">
        <v>22</v>
      </c>
      <c r="B22" t="s">
        <v>410</v>
      </c>
      <c r="D22" t="s">
        <v>406</v>
      </c>
      <c r="E22" t="s">
        <v>392</v>
      </c>
      <c r="F22">
        <v>1.36</v>
      </c>
      <c r="G22" t="s">
        <v>8</v>
      </c>
      <c r="H22" t="s">
        <v>393</v>
      </c>
      <c r="I22">
        <v>1.36</v>
      </c>
      <c r="J22" t="str">
        <f t="shared" si="0"/>
        <v>Insert into SC_Matieres (ligne,typePresta,designation,categorie,fournisseur,unite,prix,detail,prixHorsTransport,Reference) values (22,'MATIERE','Réduction 63/50','Accessoires','PUM','pc',1.36,'-',1.36,'');</v>
      </c>
    </row>
    <row r="23" spans="1:10" x14ac:dyDescent="0.3">
      <c r="A23">
        <v>23</v>
      </c>
      <c r="B23" t="s">
        <v>411</v>
      </c>
      <c r="D23" t="s">
        <v>406</v>
      </c>
      <c r="E23" t="s">
        <v>392</v>
      </c>
      <c r="F23">
        <v>2.36</v>
      </c>
      <c r="G23" t="s">
        <v>8</v>
      </c>
      <c r="H23" t="s">
        <v>393</v>
      </c>
      <c r="I23">
        <v>2.36</v>
      </c>
      <c r="J23" t="str">
        <f t="shared" si="0"/>
        <v>Insert into SC_Matieres (ligne,typePresta,designation,categorie,fournisseur,unite,prix,detail,prixHorsTransport,Reference) values (23,'MATIERE','manchon pression 50','Accessoires','PUM','pc',2.36,'-',2.36,'');</v>
      </c>
    </row>
    <row r="24" spans="1:10" x14ac:dyDescent="0.3">
      <c r="A24">
        <v>24</v>
      </c>
      <c r="B24" t="s">
        <v>412</v>
      </c>
      <c r="D24" t="s">
        <v>406</v>
      </c>
      <c r="E24" t="s">
        <v>392</v>
      </c>
      <c r="F24">
        <v>2.36</v>
      </c>
      <c r="G24" t="s">
        <v>8</v>
      </c>
      <c r="H24" t="s">
        <v>393</v>
      </c>
      <c r="I24">
        <v>2.36</v>
      </c>
      <c r="J24" t="str">
        <f t="shared" si="0"/>
        <v>Insert into SC_Matieres (ligne,typePresta,designation,categorie,fournisseur,unite,prix,detail,prixHorsTransport,Reference) values (24,'MATIERE','bouchon pression 50','Accessoires','PUM','pc',2.36,'-',2.36,'');</v>
      </c>
    </row>
    <row r="25" spans="1:10" x14ac:dyDescent="0.3">
      <c r="A25">
        <v>25</v>
      </c>
      <c r="B25" t="s">
        <v>413</v>
      </c>
      <c r="C25" t="s">
        <v>987</v>
      </c>
      <c r="D25" t="s">
        <v>316</v>
      </c>
      <c r="E25" t="s">
        <v>329</v>
      </c>
      <c r="F25">
        <v>6.02</v>
      </c>
      <c r="G25" t="s">
        <v>8</v>
      </c>
      <c r="H25" t="s">
        <v>393</v>
      </c>
      <c r="I25" t="s">
        <v>774</v>
      </c>
      <c r="J25" t="str">
        <f t="shared" si="0"/>
        <v>Insert into SC_Matieres (ligne,typePresta,designation,categorie,fournisseur,unite,prix,detail,prixHorsTransport,Reference) values (25,'MATIERE','TE DE PIED DE BICHE DIAM 50','Accessoires_au_détail','SASKIT','pc',6.02,'-',null,'MTEP50');</v>
      </c>
    </row>
    <row r="26" spans="1:10" x14ac:dyDescent="0.3">
      <c r="A26">
        <v>26</v>
      </c>
      <c r="B26" t="s">
        <v>414</v>
      </c>
      <c r="C26" t="s">
        <v>988</v>
      </c>
      <c r="D26" t="s">
        <v>316</v>
      </c>
      <c r="E26" t="s">
        <v>329</v>
      </c>
      <c r="F26">
        <v>6.08</v>
      </c>
      <c r="G26" t="s">
        <v>8</v>
      </c>
      <c r="H26" t="s">
        <v>393</v>
      </c>
      <c r="I26" t="s">
        <v>774</v>
      </c>
      <c r="J26" t="str">
        <f t="shared" si="0"/>
        <v>Insert into SC_Matieres (ligne,typePresta,designation,categorie,fournisseur,unite,prix,detail,prixHorsTransport,Reference) values (26,'MATIERE','TOILE VEGETALE ANTI-AFFOUILLEMENT','Accessoires_au_détail','SASKIT','pc',6.08,'-',null,'MTOILE');</v>
      </c>
    </row>
    <row r="27" spans="1:10" x14ac:dyDescent="0.3">
      <c r="A27">
        <v>27</v>
      </c>
      <c r="B27" t="s">
        <v>415</v>
      </c>
      <c r="C27" t="s">
        <v>986</v>
      </c>
      <c r="D27" t="s">
        <v>316</v>
      </c>
      <c r="E27" t="s">
        <v>329</v>
      </c>
      <c r="F27">
        <v>2.84</v>
      </c>
      <c r="G27" t="s">
        <v>8</v>
      </c>
      <c r="H27" t="s">
        <v>393</v>
      </c>
      <c r="I27" t="s">
        <v>774</v>
      </c>
      <c r="J27" t="str">
        <f t="shared" si="0"/>
        <v>Insert into SC_Matieres (ligne,typePresta,designation,categorie,fournisseur,unite,prix,detail,prixHorsTransport,Reference) values (27,'MATIERE','TE DE PRESSION DIAMETRE 63','Accessoires_au_détail','SASKIT','pc',2.84,'-',null,'MTEP63');</v>
      </c>
    </row>
    <row r="28" spans="1:10" x14ac:dyDescent="0.3">
      <c r="A28">
        <v>28</v>
      </c>
      <c r="B28" t="s">
        <v>416</v>
      </c>
      <c r="C28" t="s">
        <v>977</v>
      </c>
      <c r="D28" t="s">
        <v>316</v>
      </c>
      <c r="E28" t="s">
        <v>329</v>
      </c>
      <c r="F28">
        <v>3.2</v>
      </c>
      <c r="G28" t="s">
        <v>8</v>
      </c>
      <c r="H28" t="s">
        <v>393</v>
      </c>
      <c r="I28" t="s">
        <v>774</v>
      </c>
      <c r="J28" t="str">
        <f t="shared" si="0"/>
        <v>Insert into SC_Matieres (ligne,typePresta,designation,categorie,fournisseur,unite,prix,detail,prixHorsTransport,Reference) values (28,'MATIERE','COUDE D50 à 45°','Accessoires_au_détail','SASKIT','pc',3.2,'-',null,'MCOUD45');</v>
      </c>
    </row>
    <row r="29" spans="1:10" x14ac:dyDescent="0.3">
      <c r="A29">
        <v>29</v>
      </c>
      <c r="B29" t="s">
        <v>417</v>
      </c>
      <c r="C29" t="s">
        <v>984</v>
      </c>
      <c r="D29" t="s">
        <v>316</v>
      </c>
      <c r="E29" t="s">
        <v>329</v>
      </c>
      <c r="F29">
        <v>1.1200000000000001</v>
      </c>
      <c r="G29" t="s">
        <v>47</v>
      </c>
      <c r="I29" t="s">
        <v>774</v>
      </c>
      <c r="J29" t="str">
        <f t="shared" si="0"/>
        <v>Insert into SC_Matieres (ligne,typePresta,designation,categorie,fournisseur,unite,prix,detail,prixHorsTransport,Reference) values (29,'MATIERE','CABLE  1,5','Accessoires_au_détail','SASKIT','ml',1.12,'',null,'MCABLE');</v>
      </c>
    </row>
    <row r="30" spans="1:10" x14ac:dyDescent="0.3">
      <c r="A30">
        <v>30</v>
      </c>
      <c r="B30" t="s">
        <v>418</v>
      </c>
      <c r="C30" t="s">
        <v>985</v>
      </c>
      <c r="D30" t="s">
        <v>316</v>
      </c>
      <c r="E30" t="s">
        <v>329</v>
      </c>
      <c r="F30">
        <v>3.25</v>
      </c>
      <c r="G30" t="s">
        <v>8</v>
      </c>
      <c r="H30" t="s">
        <v>393</v>
      </c>
      <c r="I30" t="s">
        <v>774</v>
      </c>
      <c r="J30" t="str">
        <f t="shared" si="0"/>
        <v>Insert into SC_Matieres (ligne,typePresta,designation,categorie,fournisseur,unite,prix,detail,prixHorsTransport,Reference) values (30,'MATIERE','BARRIERE ANTI RACINE','Accessoires_au_détail','SASKIT','pc',3.25,'-',null,'MANTIR');</v>
      </c>
    </row>
    <row r="31" spans="1:10" x14ac:dyDescent="0.3">
      <c r="A31">
        <v>31</v>
      </c>
      <c r="B31" t="s">
        <v>419</v>
      </c>
      <c r="C31" t="s">
        <v>981</v>
      </c>
      <c r="D31" t="s">
        <v>316</v>
      </c>
      <c r="E31" t="s">
        <v>329</v>
      </c>
      <c r="F31">
        <v>3.99</v>
      </c>
      <c r="G31" t="s">
        <v>8</v>
      </c>
      <c r="H31" t="s">
        <v>393</v>
      </c>
      <c r="I31" t="s">
        <v>774</v>
      </c>
      <c r="J31" t="str">
        <f t="shared" si="0"/>
        <v>Insert into SC_Matieres (ligne,typePresta,designation,categorie,fournisseur,unite,prix,detail,prixHorsTransport,Reference) values (31,'MATIERE','REDUCTION 100/50','Accessoires_au_détail','SASKIT','pc',3.99,'-',null,'MRED10050');</v>
      </c>
    </row>
    <row r="32" spans="1:10" x14ac:dyDescent="0.3">
      <c r="A32">
        <v>32</v>
      </c>
      <c r="B32" t="s">
        <v>420</v>
      </c>
      <c r="C32" t="s">
        <v>978</v>
      </c>
      <c r="D32" t="s">
        <v>316</v>
      </c>
      <c r="E32" t="s">
        <v>329</v>
      </c>
      <c r="F32">
        <v>4.3600000000000003</v>
      </c>
      <c r="G32" t="s">
        <v>8</v>
      </c>
      <c r="H32" t="s">
        <v>393</v>
      </c>
      <c r="I32" t="s">
        <v>774</v>
      </c>
      <c r="J32" t="str">
        <f t="shared" si="0"/>
        <v>Insert into SC_Matieres (ligne,typePresta,designation,categorie,fournisseur,unite,prix,detail,prixHorsTransport,Reference) values (32,'MATIERE','JOINT FORSHEDA DIAMETRE 100','Accessoires_au_détail','SASKIT','pc',4.36,'-',null,'MJOI100');</v>
      </c>
    </row>
    <row r="33" spans="1:10" x14ac:dyDescent="0.3">
      <c r="A33">
        <v>33</v>
      </c>
      <c r="B33" t="s">
        <v>421</v>
      </c>
      <c r="C33" t="s">
        <v>979</v>
      </c>
      <c r="D33" t="s">
        <v>316</v>
      </c>
      <c r="E33" t="s">
        <v>329</v>
      </c>
      <c r="F33">
        <v>4.42</v>
      </c>
      <c r="G33" t="s">
        <v>8</v>
      </c>
      <c r="H33" t="s">
        <v>393</v>
      </c>
      <c r="I33" t="s">
        <v>774</v>
      </c>
      <c r="J33" t="str">
        <f t="shared" si="0"/>
        <v>Insert into SC_Matieres (ligne,typePresta,designation,categorie,fournisseur,unite,prix,detail,prixHorsTransport,Reference) values (33,'MATIERE','JOINT FORSHEDA  DIAMETRE 63','Accessoires_au_détail','SASKIT','pc',4.42,'-',null,'MJOI50');</v>
      </c>
    </row>
    <row r="34" spans="1:10" x14ac:dyDescent="0.3">
      <c r="A34">
        <v>34</v>
      </c>
      <c r="B34" t="s">
        <v>422</v>
      </c>
      <c r="C34" t="s">
        <v>980</v>
      </c>
      <c r="D34" t="s">
        <v>316</v>
      </c>
      <c r="E34" t="s">
        <v>329</v>
      </c>
      <c r="F34">
        <v>4.42</v>
      </c>
      <c r="G34" t="s">
        <v>8</v>
      </c>
      <c r="H34" t="s">
        <v>393</v>
      </c>
      <c r="I34" t="s">
        <v>774</v>
      </c>
      <c r="J34" t="str">
        <f t="shared" si="0"/>
        <v>Insert into SC_Matieres (ligne,typePresta,designation,categorie,fournisseur,unite,prix,detail,prixHorsTransport,Reference) values (34,'MATIERE','JOINT FORSHEDA DIAMETRE 50','Accessoires_au_détail','SASKIT','pc',4.42,'-',null,'MJOI63');</v>
      </c>
    </row>
    <row r="35" spans="1:10" x14ac:dyDescent="0.3">
      <c r="A35">
        <v>35</v>
      </c>
      <c r="B35" t="s">
        <v>423</v>
      </c>
      <c r="C35" t="s">
        <v>983</v>
      </c>
      <c r="D35" t="s">
        <v>316</v>
      </c>
      <c r="E35" t="s">
        <v>329</v>
      </c>
      <c r="F35">
        <v>5.03</v>
      </c>
      <c r="G35" t="s">
        <v>8</v>
      </c>
      <c r="H35" t="s">
        <v>393</v>
      </c>
      <c r="I35" t="s">
        <v>774</v>
      </c>
      <c r="J35" t="str">
        <f t="shared" si="0"/>
        <v>Insert into SC_Matieres (ligne,typePresta,designation,categorie,fournisseur,unite,prix,detail,prixHorsTransport,Reference) values (35,'MATIERE','MANCHON DE DILATATION','Accessoires_au_détail','SASKIT','pc',5.03,'-',null,'MMANCH');</v>
      </c>
    </row>
    <row r="36" spans="1:10" x14ac:dyDescent="0.3">
      <c r="A36">
        <v>36</v>
      </c>
      <c r="B36" t="s">
        <v>424</v>
      </c>
      <c r="C36" t="s">
        <v>982</v>
      </c>
      <c r="D36" t="s">
        <v>316</v>
      </c>
      <c r="E36" t="s">
        <v>329</v>
      </c>
      <c r="F36">
        <v>5.43</v>
      </c>
      <c r="G36" t="s">
        <v>8</v>
      </c>
      <c r="H36" t="s">
        <v>393</v>
      </c>
      <c r="I36" t="s">
        <v>774</v>
      </c>
      <c r="J36" t="str">
        <f t="shared" si="0"/>
        <v>Insert into SC_Matieres (ligne,typePresta,designation,categorie,fournisseur,unite,prix,detail,prixHorsTransport,Reference) values (36,'MATIERE','REDUCTION 110/100','Accessoires_au_détail','SASKIT','pc',5.43,'-',null,'MRED110100');</v>
      </c>
    </row>
    <row r="37" spans="1:10" x14ac:dyDescent="0.3">
      <c r="A37">
        <v>37</v>
      </c>
      <c r="B37" t="s">
        <v>425</v>
      </c>
      <c r="C37" t="s">
        <v>996</v>
      </c>
      <c r="D37" t="s">
        <v>316</v>
      </c>
      <c r="E37" t="s">
        <v>329</v>
      </c>
      <c r="F37">
        <v>6.72</v>
      </c>
      <c r="G37" t="s">
        <v>8</v>
      </c>
      <c r="H37" t="s">
        <v>393</v>
      </c>
      <c r="I37" t="s">
        <v>774</v>
      </c>
      <c r="J37" t="str">
        <f t="shared" si="0"/>
        <v>Insert into SC_Matieres (ligne,typePresta,designation,categorie,fournisseur,unite,prix,detail,prixHorsTransport,Reference) values (37,'MATIERE','VANNE TRAPPE DIAMETRE 100','Accessoires_au_détail','SASKIT','pc',6.72,'-',null,'MVANTRAPPE');</v>
      </c>
    </row>
    <row r="38" spans="1:10" x14ac:dyDescent="0.3">
      <c r="A38">
        <v>38</v>
      </c>
      <c r="B38" t="s">
        <v>426</v>
      </c>
      <c r="C38" t="s">
        <v>994</v>
      </c>
      <c r="D38" t="s">
        <v>316</v>
      </c>
      <c r="E38" t="s">
        <v>329</v>
      </c>
      <c r="F38">
        <v>19.89</v>
      </c>
      <c r="G38" t="s">
        <v>8</v>
      </c>
      <c r="H38" t="s">
        <v>393</v>
      </c>
      <c r="I38" t="s">
        <v>774</v>
      </c>
      <c r="J38" t="str">
        <f t="shared" si="0"/>
        <v>Insert into SC_Matieres (ligne,typePresta,designation,categorie,fournisseur,unite,prix,detail,prixHorsTransport,Reference) values (38,'MATIERE','VANNE GUILLOTINE DIAMETRE 50','Accessoires_au_détail','SASKIT','pc',19.89,'-',null,'MVANGUI50');</v>
      </c>
    </row>
    <row r="39" spans="1:10" x14ac:dyDescent="0.3">
      <c r="A39">
        <v>39</v>
      </c>
      <c r="B39" t="s">
        <v>427</v>
      </c>
      <c r="C39" t="s">
        <v>995</v>
      </c>
      <c r="D39" t="s">
        <v>316</v>
      </c>
      <c r="E39" t="s">
        <v>329</v>
      </c>
      <c r="F39">
        <v>29.12</v>
      </c>
      <c r="G39" t="s">
        <v>8</v>
      </c>
      <c r="H39" t="s">
        <v>393</v>
      </c>
      <c r="I39" t="s">
        <v>774</v>
      </c>
      <c r="J39" t="str">
        <f t="shared" si="0"/>
        <v>Insert into SC_Matieres (ligne,typePresta,designation,categorie,fournisseur,unite,prix,detail,prixHorsTransport,Reference) values (39,'MATIERE','VANNE GUILLOTINE DIAMETRE 63','Accessoires_au_détail','SASKIT','pc',29.12,'-',null,'MVANGUI63');</v>
      </c>
    </row>
    <row r="40" spans="1:10" x14ac:dyDescent="0.3">
      <c r="A40">
        <v>40</v>
      </c>
      <c r="B40" t="s">
        <v>428</v>
      </c>
      <c r="C40" t="s">
        <v>991</v>
      </c>
      <c r="D40" t="s">
        <v>316</v>
      </c>
      <c r="E40" t="s">
        <v>329</v>
      </c>
      <c r="F40">
        <v>73.67</v>
      </c>
      <c r="G40" t="s">
        <v>8</v>
      </c>
      <c r="H40" t="s">
        <v>393</v>
      </c>
      <c r="I40" t="s">
        <v>774</v>
      </c>
      <c r="J40" t="str">
        <f t="shared" si="0"/>
        <v>Insert into SC_Matieres (ligne,typePresta,designation,categorie,fournisseur,unite,prix,detail,prixHorsTransport,Reference) values (40,'MATIERE','VANNE 3 VOIES DIAM 50','Accessoires_au_détail','SASKIT','pc',73.67,'-',null,'MVAN3V50');</v>
      </c>
    </row>
    <row r="41" spans="1:10" x14ac:dyDescent="0.3">
      <c r="A41">
        <v>41</v>
      </c>
      <c r="B41" t="s">
        <v>429</v>
      </c>
      <c r="C41" t="s">
        <v>993</v>
      </c>
      <c r="D41" t="s">
        <v>316</v>
      </c>
      <c r="E41" t="s">
        <v>329</v>
      </c>
      <c r="F41">
        <v>76.38</v>
      </c>
      <c r="G41" t="s">
        <v>8</v>
      </c>
      <c r="H41" t="s">
        <v>393</v>
      </c>
      <c r="I41" t="s">
        <v>774</v>
      </c>
      <c r="J41" t="str">
        <f t="shared" si="0"/>
        <v>Insert into SC_Matieres (ligne,typePresta,designation,categorie,fournisseur,unite,prix,detail,prixHorsTransport,Reference) values (41,'MATIERE','VANNE GUILLOTINE DIAMETRE 110','Accessoires_au_détail','SASKIT','pc',76.38,'-',null,'MVANGUI110');</v>
      </c>
    </row>
    <row r="42" spans="1:10" x14ac:dyDescent="0.3">
      <c r="A42">
        <v>42</v>
      </c>
      <c r="B42" t="s">
        <v>430</v>
      </c>
      <c r="C42" t="s">
        <v>992</v>
      </c>
      <c r="D42" t="s">
        <v>316</v>
      </c>
      <c r="E42" t="s">
        <v>329</v>
      </c>
      <c r="F42">
        <v>91.45</v>
      </c>
      <c r="G42" t="s">
        <v>8</v>
      </c>
      <c r="H42" t="s">
        <v>393</v>
      </c>
      <c r="I42" t="s">
        <v>774</v>
      </c>
      <c r="J42" t="str">
        <f t="shared" si="0"/>
        <v>Insert into SC_Matieres (ligne,typePresta,designation,categorie,fournisseur,unite,prix,detail,prixHorsTransport,Reference) values (42,'MATIERE','VANNE 3 VOIES DIAM 63','Accessoires_au_détail','SASKIT','pc',91.45,'-',null,'MVAN3V63');</v>
      </c>
    </row>
    <row r="43" spans="1:10" x14ac:dyDescent="0.3">
      <c r="A43">
        <v>43</v>
      </c>
      <c r="B43" t="s">
        <v>431</v>
      </c>
      <c r="C43" t="s">
        <v>989</v>
      </c>
      <c r="D43" t="s">
        <v>316</v>
      </c>
      <c r="E43" t="s">
        <v>329</v>
      </c>
      <c r="F43">
        <v>522</v>
      </c>
      <c r="G43" t="s">
        <v>8</v>
      </c>
      <c r="H43" t="s">
        <v>393</v>
      </c>
      <c r="I43" t="s">
        <v>774</v>
      </c>
      <c r="J43" t="str">
        <f t="shared" si="0"/>
        <v>Insert into SC_Matieres (ligne,typePresta,designation,categorie,fournisseur,unite,prix,detail,prixHorsTransport,Reference) values (43,'MATIERE','VANNE 3 VOIES D50 MOTORISEE HORLOGE INTEGRE','Accessoires_au_détail','SASKIT','pc',522,'-',null,'MVAN3VMHI50');</v>
      </c>
    </row>
    <row r="44" spans="1:10" x14ac:dyDescent="0.3">
      <c r="A44">
        <v>44</v>
      </c>
      <c r="B44" t="s">
        <v>432</v>
      </c>
      <c r="C44" t="s">
        <v>990</v>
      </c>
      <c r="D44" t="s">
        <v>316</v>
      </c>
      <c r="E44" t="s">
        <v>329</v>
      </c>
      <c r="F44">
        <v>549</v>
      </c>
      <c r="G44" t="s">
        <v>8</v>
      </c>
      <c r="H44" t="s">
        <v>393</v>
      </c>
      <c r="I44" t="s">
        <v>774</v>
      </c>
      <c r="J44" t="str">
        <f t="shared" si="0"/>
        <v>Insert into SC_Matieres (ligne,typePresta,designation,categorie,fournisseur,unite,prix,detail,prixHorsTransport,Reference) values (44,'MATIERE','VANNE 3 VOIES D63 MOTORISEE HORLOGE INTEGRE','Accessoires_au_détail','SASKIT','pc',549,'-',null,'MVAN3VMHI63');</v>
      </c>
    </row>
    <row r="45" spans="1:10" x14ac:dyDescent="0.3">
      <c r="A45">
        <v>45</v>
      </c>
      <c r="B45" t="s">
        <v>433</v>
      </c>
      <c r="C45" t="s">
        <v>973</v>
      </c>
      <c r="D45" t="s">
        <v>245</v>
      </c>
      <c r="E45" t="s">
        <v>329</v>
      </c>
      <c r="F45">
        <v>37.049999999999997</v>
      </c>
      <c r="G45" t="s">
        <v>8</v>
      </c>
      <c r="H45" t="s">
        <v>393</v>
      </c>
      <c r="I45" t="s">
        <v>774</v>
      </c>
      <c r="J45" t="str">
        <f t="shared" si="0"/>
        <v>Insert into SC_Matieres (ligne,typePresta,designation,categorie,fournisseur,unite,prix,detail,prixHorsTransport,Reference) values (45,'MATIERE','BARRE DE RENFORT POUR BAC 2,5 EH','BACS','SASKIT','pc',37.05,'-',null,'MBARRE2.5');</v>
      </c>
    </row>
    <row r="46" spans="1:10" x14ac:dyDescent="0.3">
      <c r="A46">
        <v>46</v>
      </c>
      <c r="B46" t="s">
        <v>434</v>
      </c>
      <c r="C46" t="s">
        <v>974</v>
      </c>
      <c r="D46" t="s">
        <v>245</v>
      </c>
      <c r="E46" t="s">
        <v>329</v>
      </c>
      <c r="F46">
        <v>45.5</v>
      </c>
      <c r="G46" t="s">
        <v>8</v>
      </c>
      <c r="H46" t="s">
        <v>393</v>
      </c>
      <c r="I46" t="s">
        <v>774</v>
      </c>
      <c r="J46" t="str">
        <f t="shared" si="0"/>
        <v>Insert into SC_Matieres (ligne,typePresta,designation,categorie,fournisseur,unite,prix,detail,prixHorsTransport,Reference) values (46,'MATIERE','BARRE DE RENFORT POUR BAC 3EH (compatible 6EH','BACS','SASKIT','pc',45.5,'-',null,'MBARRE3');</v>
      </c>
    </row>
    <row r="47" spans="1:10" x14ac:dyDescent="0.3">
      <c r="A47">
        <v>47</v>
      </c>
      <c r="B47" t="s">
        <v>435</v>
      </c>
      <c r="C47" t="s">
        <v>975</v>
      </c>
      <c r="D47" t="s">
        <v>245</v>
      </c>
      <c r="E47" t="s">
        <v>329</v>
      </c>
      <c r="F47">
        <v>757.27</v>
      </c>
      <c r="G47" t="s">
        <v>8</v>
      </c>
      <c r="H47" t="s">
        <v>393</v>
      </c>
      <c r="I47" t="s">
        <v>774</v>
      </c>
      <c r="J47" t="str">
        <f t="shared" si="0"/>
        <v>Insert into SC_Matieres (ligne,typePresta,designation,categorie,fournisseur,unite,prix,detail,prixHorsTransport,Reference) values (47,'MATIERE','BAC 2,5 EH + joint forsheda','BACS','SASKIT','pc',757.27,'-',null,'MBAC2.5');</v>
      </c>
    </row>
    <row r="48" spans="1:10" x14ac:dyDescent="0.3">
      <c r="A48">
        <v>48</v>
      </c>
      <c r="B48" t="s">
        <v>436</v>
      </c>
      <c r="C48" t="s">
        <v>968</v>
      </c>
      <c r="D48" t="s">
        <v>245</v>
      </c>
      <c r="E48" t="s">
        <v>329</v>
      </c>
      <c r="F48">
        <v>781.24</v>
      </c>
      <c r="G48" t="s">
        <v>8</v>
      </c>
      <c r="H48" t="s">
        <v>393</v>
      </c>
      <c r="I48" t="s">
        <v>774</v>
      </c>
      <c r="J48" t="str">
        <f t="shared" si="0"/>
        <v>Insert into SC_Matieres (ligne,typePresta,designation,categorie,fournisseur,unite,prix,detail,prixHorsTransport,Reference) values (48,'MATIERE','KIT BAC PEHD 2,5EH','BACS','SASKIT','pc',781.24,'-',null,'BFV2.5EH');</v>
      </c>
    </row>
    <row r="49" spans="1:10" x14ac:dyDescent="0.3">
      <c r="A49">
        <v>49</v>
      </c>
      <c r="B49" t="s">
        <v>437</v>
      </c>
      <c r="C49" t="s">
        <v>976</v>
      </c>
      <c r="D49" t="s">
        <v>245</v>
      </c>
      <c r="E49" t="s">
        <v>329</v>
      </c>
      <c r="F49">
        <v>812.89</v>
      </c>
      <c r="G49" t="s">
        <v>8</v>
      </c>
      <c r="H49" t="s">
        <v>393</v>
      </c>
      <c r="I49" t="s">
        <v>774</v>
      </c>
      <c r="J49" t="str">
        <f t="shared" si="0"/>
        <v>Insert into SC_Matieres (ligne,typePresta,designation,categorie,fournisseur,unite,prix,detail,prixHorsTransport,Reference) values (49,'MATIERE','BAC 3 EH + joint forsheda','BACS','SASKIT','pc',812.89,'-',null,'MBAC3');</v>
      </c>
    </row>
    <row r="50" spans="1:10" x14ac:dyDescent="0.3">
      <c r="A50">
        <v>50</v>
      </c>
      <c r="B50" t="s">
        <v>335</v>
      </c>
      <c r="C50" t="s">
        <v>970</v>
      </c>
      <c r="D50" t="s">
        <v>245</v>
      </c>
      <c r="E50" t="s">
        <v>329</v>
      </c>
      <c r="F50">
        <v>953.98</v>
      </c>
      <c r="G50" t="s">
        <v>8</v>
      </c>
      <c r="H50" t="s">
        <v>393</v>
      </c>
      <c r="I50" t="s">
        <v>774</v>
      </c>
      <c r="J50" t="str">
        <f t="shared" si="0"/>
        <v>Insert into SC_Matieres (ligne,typePresta,designation,categorie,fournisseur,unite,prix,detail,prixHorsTransport,Reference) values (50,'MATIERE','KIT BAC PEHD 3 EH','BACS','SASKIT','pc',953.98,'-',null,'BFV3EH');</v>
      </c>
    </row>
    <row r="51" spans="1:10" x14ac:dyDescent="0.3">
      <c r="A51">
        <v>51</v>
      </c>
      <c r="B51" t="s">
        <v>336</v>
      </c>
      <c r="C51" t="s">
        <v>971</v>
      </c>
      <c r="D51" t="s">
        <v>245</v>
      </c>
      <c r="E51" t="s">
        <v>329</v>
      </c>
      <c r="F51">
        <v>1625.78</v>
      </c>
      <c r="G51" t="s">
        <v>8</v>
      </c>
      <c r="H51" t="s">
        <v>393</v>
      </c>
      <c r="I51" t="s">
        <v>774</v>
      </c>
      <c r="J51" t="str">
        <f t="shared" si="0"/>
        <v>Insert into SC_Matieres (ligne,typePresta,designation,categorie,fournisseur,unite,prix,detail,prixHorsTransport,Reference) values (51,'MATIERE','KIT BAC PEHD 5EH','BACS','SASKIT','pc',1625.78,'-',null,'BFV5EH');</v>
      </c>
    </row>
    <row r="52" spans="1:10" x14ac:dyDescent="0.3">
      <c r="A52">
        <v>52</v>
      </c>
      <c r="B52" t="s">
        <v>337</v>
      </c>
      <c r="C52" t="s">
        <v>972</v>
      </c>
      <c r="D52" t="s">
        <v>245</v>
      </c>
      <c r="E52" t="s">
        <v>329</v>
      </c>
      <c r="F52">
        <v>1907.96</v>
      </c>
      <c r="G52" t="s">
        <v>8</v>
      </c>
      <c r="H52" t="s">
        <v>393</v>
      </c>
      <c r="I52" t="s">
        <v>774</v>
      </c>
      <c r="J52" t="str">
        <f t="shared" si="0"/>
        <v>Insert into SC_Matieres (ligne,typePresta,designation,categorie,fournisseur,unite,prix,detail,prixHorsTransport,Reference) values (52,'MATIERE','KIT BAC PEHD 6 EH','BACS','SASKIT','pc',1907.96,'-',null,'BFV6EH');</v>
      </c>
    </row>
    <row r="53" spans="1:10" x14ac:dyDescent="0.3">
      <c r="A53">
        <v>53</v>
      </c>
      <c r="B53" t="s">
        <v>338</v>
      </c>
      <c r="C53" t="s">
        <v>966</v>
      </c>
      <c r="D53" t="s">
        <v>245</v>
      </c>
      <c r="E53" t="s">
        <v>329</v>
      </c>
      <c r="F53">
        <v>3251.56</v>
      </c>
      <c r="G53" t="s">
        <v>8</v>
      </c>
      <c r="H53" t="s">
        <v>393</v>
      </c>
      <c r="I53" t="s">
        <v>774</v>
      </c>
      <c r="J53" t="str">
        <f t="shared" si="0"/>
        <v>Insert into SC_Matieres (ligne,typePresta,designation,categorie,fournisseur,unite,prix,detail,prixHorsTransport,Reference) values (53,'MATIERE','KIT BAC PEHD 10 EH','BACS','SASKIT','pc',3251.56,'-',null,'BFV10EH');</v>
      </c>
    </row>
    <row r="54" spans="1:10" x14ac:dyDescent="0.3">
      <c r="A54">
        <v>54</v>
      </c>
      <c r="B54" t="s">
        <v>339</v>
      </c>
      <c r="C54" t="s">
        <v>967</v>
      </c>
      <c r="D54" t="s">
        <v>245</v>
      </c>
      <c r="E54" t="s">
        <v>329</v>
      </c>
      <c r="F54">
        <v>3815.92</v>
      </c>
      <c r="G54" t="s">
        <v>8</v>
      </c>
      <c r="H54" t="s">
        <v>393</v>
      </c>
      <c r="I54" t="s">
        <v>774</v>
      </c>
      <c r="J54" t="str">
        <f t="shared" si="0"/>
        <v>Insert into SC_Matieres (ligne,typePresta,designation,categorie,fournisseur,unite,prix,detail,prixHorsTransport,Reference) values (54,'MATIERE','KIT BAC PEH 12EHD','BACS','SASKIT','pc',3815.92,'-',null,'BFV12EH');</v>
      </c>
    </row>
    <row r="55" spans="1:10" x14ac:dyDescent="0.3">
      <c r="A55">
        <v>55</v>
      </c>
      <c r="B55" t="s">
        <v>340</v>
      </c>
      <c r="C55" t="s">
        <v>969</v>
      </c>
      <c r="D55" t="s">
        <v>245</v>
      </c>
      <c r="E55" t="s">
        <v>329</v>
      </c>
      <c r="F55">
        <v>6503.12</v>
      </c>
      <c r="G55" t="s">
        <v>8</v>
      </c>
      <c r="H55" t="s">
        <v>393</v>
      </c>
      <c r="I55" t="s">
        <v>774</v>
      </c>
      <c r="J55" t="str">
        <f t="shared" si="0"/>
        <v>Insert into SC_Matieres (ligne,typePresta,designation,categorie,fournisseur,unite,prix,detail,prixHorsTransport,Reference) values (55,'MATIERE','KIT BAC PEHD 20EH','BACS','SASKIT','pc',6503.12,'-',null,'BFV20EH');</v>
      </c>
    </row>
    <row r="56" spans="1:10" x14ac:dyDescent="0.3">
      <c r="A56">
        <v>56</v>
      </c>
      <c r="B56" t="s">
        <v>189</v>
      </c>
      <c r="D56" t="s">
        <v>438</v>
      </c>
      <c r="F56">
        <v>7</v>
      </c>
      <c r="G56" t="s">
        <v>47</v>
      </c>
      <c r="H56" t="s">
        <v>393</v>
      </c>
      <c r="I56" t="s">
        <v>774</v>
      </c>
      <c r="J56" t="str">
        <f t="shared" si="0"/>
        <v>Insert into SC_Matieres (ligne,typePresta,designation,categorie,fournisseur,unite,prix,detail,prixHorsTransport,Reference) values (56,'MATIERE','Traverse de chêne 200/100','BOIS','','ml',7,'-',null,'');</v>
      </c>
    </row>
    <row r="57" spans="1:10" x14ac:dyDescent="0.3">
      <c r="A57">
        <v>57</v>
      </c>
      <c r="B57" t="s">
        <v>439</v>
      </c>
      <c r="D57" t="s">
        <v>438</v>
      </c>
      <c r="F57">
        <v>9</v>
      </c>
      <c r="G57" t="s">
        <v>47</v>
      </c>
      <c r="I57" t="s">
        <v>774</v>
      </c>
      <c r="J57" t="str">
        <f t="shared" si="0"/>
        <v>Insert into SC_Matieres (ligne,typePresta,designation,categorie,fournisseur,unite,prix,detail,prixHorsTransport,Reference) values (57,'MATIERE','Traverse de chêne 200/120','BOIS','','ml',9,'',null,'');</v>
      </c>
    </row>
    <row r="58" spans="1:10" x14ac:dyDescent="0.3">
      <c r="A58">
        <v>58</v>
      </c>
      <c r="B58" t="s">
        <v>374</v>
      </c>
      <c r="D58" t="s">
        <v>438</v>
      </c>
      <c r="F58">
        <v>20.521600000000003</v>
      </c>
      <c r="G58" t="s">
        <v>47</v>
      </c>
      <c r="H58" t="s">
        <v>393</v>
      </c>
      <c r="I58" t="s">
        <v>774</v>
      </c>
      <c r="J58" t="str">
        <f t="shared" si="0"/>
        <v>Insert into SC_Matieres (ligne,typePresta,designation,categorie,fournisseur,unite,prix,detail,prixHorsTransport,Reference) values (58,'MATIERE','tablette chêne 220/4','BOIS','','ml',20.5216,'-',null,'');</v>
      </c>
    </row>
    <row r="59" spans="1:10" x14ac:dyDescent="0.3">
      <c r="A59">
        <v>59</v>
      </c>
      <c r="B59" t="s">
        <v>440</v>
      </c>
      <c r="D59" t="s">
        <v>438</v>
      </c>
      <c r="E59" t="s">
        <v>441</v>
      </c>
      <c r="F59">
        <v>2</v>
      </c>
      <c r="G59" t="s">
        <v>47</v>
      </c>
      <c r="H59" t="s">
        <v>393</v>
      </c>
      <c r="I59">
        <v>2</v>
      </c>
      <c r="J59" t="str">
        <f t="shared" si="0"/>
        <v>Insert into SC_Matieres (ligne,typePresta,designation,categorie,fournisseur,unite,prix,detail,prixHorsTransport,Reference) values (59,'MATIERE','Chevron traité CL 4 -7/5 cm','BOIS','RESEAU PRO','ml',2,'-',2,'');</v>
      </c>
    </row>
    <row r="60" spans="1:10" x14ac:dyDescent="0.3">
      <c r="A60">
        <v>60</v>
      </c>
      <c r="B60" t="s">
        <v>369</v>
      </c>
      <c r="D60" t="s">
        <v>438</v>
      </c>
      <c r="E60" t="s">
        <v>442</v>
      </c>
      <c r="F60">
        <v>5.5814400000000006</v>
      </c>
      <c r="G60" t="s">
        <v>47</v>
      </c>
      <c r="H60" t="s">
        <v>393</v>
      </c>
      <c r="I60">
        <v>5.5814400000000006</v>
      </c>
      <c r="J60" t="str">
        <f t="shared" si="0"/>
        <v>Insert into SC_Matieres (ligne,typePresta,designation,categorie,fournisseur,unite,prix,detail,prixHorsTransport,Reference) values (60,'MATIERE','BASTAING DOUGLAS 17/ 6 cm','BOIS','HAMON BOIS','ml',5.58144,'-',5.58144,'');</v>
      </c>
    </row>
    <row r="61" spans="1:10" x14ac:dyDescent="0.3">
      <c r="A61">
        <v>61</v>
      </c>
      <c r="B61" t="s">
        <v>376</v>
      </c>
      <c r="D61" t="s">
        <v>438</v>
      </c>
      <c r="E61" t="s">
        <v>442</v>
      </c>
      <c r="F61">
        <v>1.4364000000000001</v>
      </c>
      <c r="G61" t="s">
        <v>47</v>
      </c>
      <c r="H61" t="s">
        <v>393</v>
      </c>
      <c r="I61">
        <v>1.4364000000000001</v>
      </c>
      <c r="J61" t="str">
        <f t="shared" si="0"/>
        <v>Insert into SC_Matieres (ligne,typePresta,designation,categorie,fournisseur,unite,prix,detail,prixHorsTransport,Reference) values (61,'MATIERE','CHEVRON DOUGLAS 7/5 cm','BOIS','HAMON BOIS','ml',1.4364,'-',1.4364,'');</v>
      </c>
    </row>
    <row r="62" spans="1:10" x14ac:dyDescent="0.3">
      <c r="A62">
        <v>62</v>
      </c>
      <c r="B62" t="s">
        <v>385</v>
      </c>
      <c r="D62" t="s">
        <v>438</v>
      </c>
      <c r="E62" t="s">
        <v>442</v>
      </c>
      <c r="F62">
        <v>1.026</v>
      </c>
      <c r="G62" t="s">
        <v>47</v>
      </c>
      <c r="H62" t="s">
        <v>393</v>
      </c>
      <c r="I62">
        <v>1.026</v>
      </c>
      <c r="J62" t="str">
        <f t="shared" si="0"/>
        <v>Insert into SC_Matieres (ligne,typePresta,designation,categorie,fournisseur,unite,prix,detail,prixHorsTransport,Reference) values (62,'MATIERE','TASSEAU DOUGLAS 5/5','BOIS','HAMON BOIS','ml',1.026,'-',1.026,'');</v>
      </c>
    </row>
    <row r="63" spans="1:10" x14ac:dyDescent="0.3">
      <c r="A63">
        <v>63</v>
      </c>
      <c r="B63" t="s">
        <v>443</v>
      </c>
      <c r="D63" t="s">
        <v>438</v>
      </c>
      <c r="E63" t="s">
        <v>444</v>
      </c>
      <c r="F63">
        <v>16.2</v>
      </c>
      <c r="G63" t="s">
        <v>120</v>
      </c>
      <c r="H63" t="s">
        <v>393</v>
      </c>
      <c r="I63">
        <v>16.2</v>
      </c>
      <c r="J63" t="str">
        <f t="shared" si="0"/>
        <v>Insert into SC_Matieres (ligne,typePresta,designation,categorie,fournisseur,unite,prix,detail,prixHorsTransport,Reference) values (63,'MATIERE','Bardage douglas','BOIS','MASSON BOIS','m²',16.2,'-',16.2,'');</v>
      </c>
    </row>
    <row r="64" spans="1:10" x14ac:dyDescent="0.3">
      <c r="A64">
        <v>64</v>
      </c>
      <c r="B64" t="s">
        <v>445</v>
      </c>
      <c r="D64" t="s">
        <v>438</v>
      </c>
      <c r="E64" t="s">
        <v>444</v>
      </c>
      <c r="F64">
        <v>6.85</v>
      </c>
      <c r="G64" t="s">
        <v>120</v>
      </c>
      <c r="H64" t="s">
        <v>393</v>
      </c>
      <c r="I64">
        <v>6.85</v>
      </c>
      <c r="J64" t="str">
        <f t="shared" si="0"/>
        <v>Insert into SC_Matieres (ligne,typePresta,designation,categorie,fournisseur,unite,prix,detail,prixHorsTransport,Reference) values (64,'MATIERE','OSB 3 brut 18 mm (2500 x 1250','BOIS','MASSON BOIS','m²',6.85,'-',6.85,'');</v>
      </c>
    </row>
    <row r="65" spans="1:10" x14ac:dyDescent="0.3">
      <c r="A65">
        <v>65</v>
      </c>
      <c r="B65" t="s">
        <v>377</v>
      </c>
      <c r="D65" t="s">
        <v>438</v>
      </c>
      <c r="E65" t="s">
        <v>444</v>
      </c>
      <c r="F65">
        <v>1.89</v>
      </c>
      <c r="G65" t="s">
        <v>47</v>
      </c>
      <c r="H65" t="s">
        <v>393</v>
      </c>
      <c r="I65">
        <v>1.89</v>
      </c>
      <c r="J65" t="str">
        <f t="shared" si="0"/>
        <v>Insert into SC_Matieres (ligne,typePresta,designation,categorie,fournisseur,unite,prix,detail,prixHorsTransport,Reference) values (65,'MATIERE','Chevron traité CL 4 -7/4,5 cm','BOIS','MASSON BOIS','ml',1.89,'-',1.89,'');</v>
      </c>
    </row>
    <row r="66" spans="1:10" x14ac:dyDescent="0.3">
      <c r="A66">
        <v>66</v>
      </c>
      <c r="B66" t="s">
        <v>368</v>
      </c>
      <c r="D66" t="s">
        <v>438</v>
      </c>
      <c r="E66" t="s">
        <v>444</v>
      </c>
      <c r="F66">
        <v>2.4500000000000002</v>
      </c>
      <c r="G66" t="s">
        <v>47</v>
      </c>
      <c r="H66" t="s">
        <v>393</v>
      </c>
      <c r="I66">
        <v>2.4500000000000002</v>
      </c>
      <c r="J66" t="str">
        <f t="shared" si="0"/>
        <v>Insert into SC_Matieres (ligne,typePresta,designation,categorie,fournisseur,unite,prix,detail,prixHorsTransport,Reference) values (66,'MATIERE','Tasseau CL4 46x46','BOIS','MASSON BOIS','ml',2.45,'-',2.45,'');</v>
      </c>
    </row>
    <row r="67" spans="1:10" x14ac:dyDescent="0.3">
      <c r="A67">
        <v>67</v>
      </c>
      <c r="B67" t="s">
        <v>446</v>
      </c>
      <c r="D67" t="s">
        <v>447</v>
      </c>
      <c r="E67" t="s">
        <v>448</v>
      </c>
      <c r="F67">
        <v>3.9</v>
      </c>
      <c r="G67" t="s">
        <v>8</v>
      </c>
      <c r="H67" t="s">
        <v>393</v>
      </c>
      <c r="I67">
        <v>3.9</v>
      </c>
      <c r="J67" t="str">
        <f t="shared" ref="J67:J130" si="1">SUBSTITUTE(SUBSTITUTE(SUBSTITUTE(SUBSTITUTE(SUBSTITUTE(SUBSTITUTE(SUBSTITUTE(SUBSTITUTE(SUBSTITUTE($J$1,"#LIBELLE#",B67),"#CATEGORIE#",D67),"#FOURNISSEUR#",E67),"#UNITE#",G67),"#PRIX#",SUBSTITUTE(F67,",",".")),"#DETAIL#",SUBSTITUTE(H67,"'","\'")),"#LIGNE#",A67),"#TRANSPORT#",SUBSTITUTE(I67,",",".")),"#REFERENCE#",C67)</f>
        <v>Insert into SC_Matieres (ligne,typePresta,designation,categorie,fournisseur,unite,prix,detail,prixHorsTransport,Reference) values (67,'MATIERE','Piquet shiste 6/8 cm L1m','BORDURES','CUPA','pc',3.9,'-',3.9,'');</v>
      </c>
    </row>
    <row r="68" spans="1:10" x14ac:dyDescent="0.3">
      <c r="A68">
        <v>68</v>
      </c>
      <c r="B68" t="s">
        <v>446</v>
      </c>
      <c r="D68" t="s">
        <v>447</v>
      </c>
      <c r="E68" t="s">
        <v>448</v>
      </c>
      <c r="F68">
        <v>7.02</v>
      </c>
      <c r="G68" t="s">
        <v>8</v>
      </c>
      <c r="H68" t="s">
        <v>393</v>
      </c>
      <c r="I68">
        <v>7.02</v>
      </c>
      <c r="J68" t="str">
        <f t="shared" si="1"/>
        <v>Insert into SC_Matieres (ligne,typePresta,designation,categorie,fournisseur,unite,prix,detail,prixHorsTransport,Reference) values (68,'MATIERE','Piquet shiste 6/8 cm L1m','BORDURES','CUPA','pc',7.02,'-',7.02,'');</v>
      </c>
    </row>
    <row r="69" spans="1:10" x14ac:dyDescent="0.3">
      <c r="A69">
        <v>69</v>
      </c>
      <c r="B69" t="s">
        <v>446</v>
      </c>
      <c r="D69" t="s">
        <v>447</v>
      </c>
      <c r="E69" t="s">
        <v>448</v>
      </c>
      <c r="F69">
        <v>12.48</v>
      </c>
      <c r="G69" t="s">
        <v>8</v>
      </c>
      <c r="H69" t="s">
        <v>393</v>
      </c>
      <c r="I69">
        <v>12.48</v>
      </c>
      <c r="J69" t="str">
        <f t="shared" si="1"/>
        <v>Insert into SC_Matieres (ligne,typePresta,designation,categorie,fournisseur,unite,prix,detail,prixHorsTransport,Reference) values (69,'MATIERE','Piquet shiste 6/8 cm L1m','BORDURES','CUPA','pc',12.48,'-',12.48,'');</v>
      </c>
    </row>
    <row r="70" spans="1:10" x14ac:dyDescent="0.3">
      <c r="A70">
        <v>70</v>
      </c>
      <c r="B70" t="s">
        <v>446</v>
      </c>
      <c r="D70" t="s">
        <v>447</v>
      </c>
      <c r="E70" t="s">
        <v>448</v>
      </c>
      <c r="F70">
        <v>31.2</v>
      </c>
      <c r="G70" t="s">
        <v>8</v>
      </c>
      <c r="H70" t="s">
        <v>393</v>
      </c>
      <c r="I70">
        <v>31.2</v>
      </c>
      <c r="J70" t="str">
        <f t="shared" si="1"/>
        <v>Insert into SC_Matieres (ligne,typePresta,designation,categorie,fournisseur,unite,prix,detail,prixHorsTransport,Reference) values (70,'MATIERE','Piquet shiste 6/8 cm L1m','BORDURES','CUPA','pc',31.2,'-',31.2,'');</v>
      </c>
    </row>
    <row r="72" spans="1:10" x14ac:dyDescent="0.3">
      <c r="A72">
        <v>72</v>
      </c>
      <c r="B72" t="s">
        <v>449</v>
      </c>
      <c r="D72" t="s">
        <v>447</v>
      </c>
      <c r="E72" t="s">
        <v>450</v>
      </c>
      <c r="F72">
        <v>2.9751999999999996</v>
      </c>
      <c r="G72" t="s">
        <v>8</v>
      </c>
      <c r="H72" t="s">
        <v>393</v>
      </c>
      <c r="I72">
        <v>2.9751999999999996</v>
      </c>
      <c r="J72" t="str">
        <f t="shared" si="1"/>
        <v>Insert into SC_Matieres (ligne,typePresta,designation,categorie,fournisseur,unite,prix,detail,prixHorsTransport,Reference) values (72,'MATIERE','ECOLAT h 14 cm L 25 m','BORDURES','ROCHE COUPE','pc',2.9752,'-',2.9752,'');</v>
      </c>
    </row>
    <row r="73" spans="1:10" x14ac:dyDescent="0.3">
      <c r="A73">
        <v>73</v>
      </c>
      <c r="B73" t="s">
        <v>451</v>
      </c>
      <c r="D73" t="s">
        <v>447</v>
      </c>
      <c r="F73">
        <v>1.79</v>
      </c>
      <c r="G73" t="s">
        <v>8</v>
      </c>
      <c r="H73" t="s">
        <v>393</v>
      </c>
      <c r="I73">
        <v>1.79</v>
      </c>
      <c r="J73" t="str">
        <f t="shared" si="1"/>
        <v>Insert into SC_Matieres (ligne,typePresta,designation,categorie,fournisseur,unite,prix,detail,prixHorsTransport,Reference) values (73,'MATIERE','Piquet ecopic pour ECOLAT','BORDURES','','pc',1.79,'-',1.79,'');</v>
      </c>
    </row>
    <row r="75" spans="1:10" x14ac:dyDescent="0.3">
      <c r="A75">
        <v>75</v>
      </c>
      <c r="B75" t="s">
        <v>452</v>
      </c>
      <c r="D75" t="s">
        <v>447</v>
      </c>
      <c r="E75" t="s">
        <v>453</v>
      </c>
      <c r="F75">
        <v>12.64</v>
      </c>
      <c r="G75" t="s">
        <v>8</v>
      </c>
      <c r="H75" t="s">
        <v>393</v>
      </c>
      <c r="I75">
        <v>12.64</v>
      </c>
      <c r="J75" t="str">
        <f t="shared" si="1"/>
        <v>Insert into SC_Matieres (ligne,typePresta,designation,categorie,fournisseur,unite,prix,detail,prixHorsTransport,Reference) values (75,'MATIERE','METAL bordure enterrée 2mm h 125','BORDURES','A tech','pc',12.64,'-',12.64,'');</v>
      </c>
    </row>
    <row r="77" spans="1:10" x14ac:dyDescent="0.3">
      <c r="A77">
        <v>77</v>
      </c>
      <c r="B77" t="s">
        <v>454</v>
      </c>
      <c r="D77" t="s">
        <v>447</v>
      </c>
      <c r="E77" t="s">
        <v>455</v>
      </c>
      <c r="F77">
        <v>1.1000000000000001</v>
      </c>
      <c r="G77" t="s">
        <v>8</v>
      </c>
      <c r="H77" t="s">
        <v>393</v>
      </c>
      <c r="I77">
        <v>1.1000000000000001</v>
      </c>
      <c r="J77" t="str">
        <f t="shared" si="1"/>
        <v>Insert into SC_Matieres (ligne,typePresta,designation,categorie,fournisseur,unite,prix,detail,prixHorsTransport,Reference) values (77,'MATIERE','DEMI RONDIN','BORDURES','LEROI MERLIN','pc',1.1,'-',1.1,'');</v>
      </c>
    </row>
    <row r="79" spans="1:10" x14ac:dyDescent="0.3">
      <c r="A79">
        <v>79</v>
      </c>
      <c r="B79" t="s">
        <v>456</v>
      </c>
      <c r="D79" t="s">
        <v>447</v>
      </c>
      <c r="E79" t="s">
        <v>457</v>
      </c>
      <c r="F79">
        <v>3.9</v>
      </c>
      <c r="G79" t="s">
        <v>8</v>
      </c>
      <c r="H79" t="s">
        <v>393</v>
      </c>
      <c r="I79">
        <v>3.9</v>
      </c>
      <c r="J79" t="str">
        <f t="shared" si="1"/>
        <v>Insert into SC_Matieres (ligne,typePresta,designation,categorie,fournisseur,unite,prix,detail,prixHorsTransport,Reference) values (79,'MATIERE','BETON H 20 CM l 1M','BORDURES','LEROY MERLIN','pc',3.9,'-',3.9,'');</v>
      </c>
    </row>
    <row r="80" spans="1:10" x14ac:dyDescent="0.3">
      <c r="A80">
        <v>80</v>
      </c>
      <c r="B80" t="s">
        <v>458</v>
      </c>
      <c r="D80" t="s">
        <v>308</v>
      </c>
      <c r="E80" t="s">
        <v>392</v>
      </c>
      <c r="F80">
        <v>0.76560000000000006</v>
      </c>
      <c r="G80" t="s">
        <v>8</v>
      </c>
      <c r="H80" t="s">
        <v>393</v>
      </c>
      <c r="I80">
        <v>0.76560000000000006</v>
      </c>
      <c r="J80" t="str">
        <f t="shared" si="1"/>
        <v>Insert into SC_Matieres (ligne,typePresta,designation,categorie,fournisseur,unite,prix,detail,prixHorsTransport,Reference) values (80,'MATIERE','fourreau rouge dia 50 – 50 m','DIVERS','PUM','pc',0.7656,'-',0.7656,'');</v>
      </c>
    </row>
    <row r="81" spans="1:10" x14ac:dyDescent="0.3">
      <c r="A81">
        <v>81</v>
      </c>
      <c r="B81" t="s">
        <v>459</v>
      </c>
      <c r="D81" t="s">
        <v>308</v>
      </c>
      <c r="E81" t="s">
        <v>392</v>
      </c>
      <c r="F81">
        <v>0.68459999999999999</v>
      </c>
      <c r="G81" t="s">
        <v>8</v>
      </c>
      <c r="H81" t="s">
        <v>393</v>
      </c>
      <c r="I81">
        <v>0.68459999999999999</v>
      </c>
      <c r="J81" t="str">
        <f t="shared" si="1"/>
        <v>Insert into SC_Matieres (ligne,typePresta,designation,categorie,fournisseur,unite,prix,detail,prixHorsTransport,Reference) values (81,'MATIERE','fourreau rouge  dia 63 – 50 m','DIVERS','PUM','pc',0.6846,'-',0.6846,'');</v>
      </c>
    </row>
    <row r="82" spans="1:10" x14ac:dyDescent="0.3">
      <c r="A82">
        <v>82</v>
      </c>
      <c r="B82" t="s">
        <v>373</v>
      </c>
      <c r="D82" t="s">
        <v>308</v>
      </c>
      <c r="E82" t="s">
        <v>392</v>
      </c>
      <c r="F82">
        <v>2.2915000000000001</v>
      </c>
      <c r="G82" t="s">
        <v>8</v>
      </c>
      <c r="H82" t="s">
        <v>393</v>
      </c>
      <c r="I82">
        <v>2.2915000000000001</v>
      </c>
      <c r="J82" t="str">
        <f t="shared" si="1"/>
        <v>Insert into SC_Matieres (ligne,typePresta,designation,categorie,fournisseur,unite,prix,detail,prixHorsTransport,Reference) values (82,'MATIERE','DELTA MS 1m -20ml','DIVERS','PUM','pc',2.2915,'-',2.2915,'');</v>
      </c>
    </row>
    <row r="83" spans="1:10" x14ac:dyDescent="0.3">
      <c r="A83">
        <v>83</v>
      </c>
      <c r="B83" t="s">
        <v>460</v>
      </c>
      <c r="D83" t="s">
        <v>308</v>
      </c>
      <c r="E83" t="s">
        <v>392</v>
      </c>
      <c r="F83">
        <v>1.34</v>
      </c>
      <c r="G83" t="s">
        <v>8</v>
      </c>
      <c r="H83" t="s">
        <v>393</v>
      </c>
      <c r="I83">
        <v>1.34</v>
      </c>
      <c r="J83" t="str">
        <f t="shared" si="1"/>
        <v>Insert into SC_Matieres (ligne,typePresta,designation,categorie,fournisseur,unite,prix,detail,prixHorsTransport,Reference) values (83,'MATIERE','Collier Lyre dia 50','DIVERS','PUM','pc',1.34,'-',1.34,'');</v>
      </c>
    </row>
    <row r="84" spans="1:10" x14ac:dyDescent="0.3">
      <c r="A84">
        <v>84</v>
      </c>
      <c r="B84" t="s">
        <v>461</v>
      </c>
      <c r="D84" t="s">
        <v>308</v>
      </c>
      <c r="E84" t="s">
        <v>392</v>
      </c>
      <c r="F84">
        <v>17.27</v>
      </c>
      <c r="G84" t="s">
        <v>8</v>
      </c>
      <c r="H84" t="s">
        <v>393</v>
      </c>
      <c r="I84">
        <v>17.27</v>
      </c>
      <c r="J84" t="str">
        <f t="shared" si="1"/>
        <v>Insert into SC_Matieres (ligne,typePresta,designation,categorie,fournisseur,unite,prix,detail,prixHorsTransport,Reference) values (84,'MATIERE','Chapeau ventilation DIA 63','DIVERS','PUM','pc',17.27,'-',17.27,'');</v>
      </c>
    </row>
    <row r="85" spans="1:10" x14ac:dyDescent="0.3">
      <c r="A85">
        <v>85</v>
      </c>
      <c r="B85" t="s">
        <v>309</v>
      </c>
      <c r="D85" t="s">
        <v>308</v>
      </c>
      <c r="E85" t="s">
        <v>392</v>
      </c>
      <c r="F85">
        <v>21.77</v>
      </c>
      <c r="G85" t="s">
        <v>8</v>
      </c>
      <c r="H85" t="s">
        <v>393</v>
      </c>
      <c r="I85">
        <v>21.77</v>
      </c>
      <c r="J85" t="str">
        <f t="shared" si="1"/>
        <v>Insert into SC_Matieres (ligne,typePresta,designation,categorie,fournisseur,unite,prix,detail,prixHorsTransport,Reference) values (85,'MATIERE','Chapeau ventilation Dia 100','DIVERS','PUM','pc',21.77,'-',21.77,'');</v>
      </c>
    </row>
    <row r="86" spans="1:10" x14ac:dyDescent="0.3">
      <c r="A86">
        <v>86</v>
      </c>
      <c r="B86" t="s">
        <v>462</v>
      </c>
      <c r="D86" t="s">
        <v>308</v>
      </c>
      <c r="E86" t="s">
        <v>392</v>
      </c>
      <c r="F86">
        <v>15.29</v>
      </c>
      <c r="G86" t="s">
        <v>8</v>
      </c>
      <c r="H86" t="s">
        <v>463</v>
      </c>
      <c r="I86" t="s">
        <v>774</v>
      </c>
      <c r="J86" t="str">
        <f t="shared" si="1"/>
        <v>Insert into SC_Matieres (ligne,typePresta,designation,categorie,fournisseur,unite,prix,detail,prixHorsTransport,Reference) values (86,'MATIERE','Grille anti-rongeur','DIVERS','PUM','pc',15.29,'sortie de drain',null,'');</v>
      </c>
    </row>
    <row r="87" spans="1:10" x14ac:dyDescent="0.3">
      <c r="A87">
        <v>87</v>
      </c>
      <c r="B87" t="s">
        <v>464</v>
      </c>
      <c r="D87" t="s">
        <v>308</v>
      </c>
      <c r="E87" t="s">
        <v>392</v>
      </c>
      <c r="F87">
        <v>95</v>
      </c>
      <c r="G87" t="s">
        <v>8</v>
      </c>
      <c r="H87" t="s">
        <v>393</v>
      </c>
      <c r="I87">
        <v>95</v>
      </c>
      <c r="J87" t="str">
        <f t="shared" si="1"/>
        <v>Insert into SC_Matieres (ligne,typePresta,designation,categorie,fournisseur,unite,prix,detail,prixHorsTransport,Reference) values (87,'MATIERE','clapet sortie dia 100','DIVERS','PUM','pc',95,'-',95,'');</v>
      </c>
    </row>
    <row r="88" spans="1:10" x14ac:dyDescent="0.3">
      <c r="A88">
        <v>88</v>
      </c>
      <c r="B88" t="s">
        <v>465</v>
      </c>
      <c r="D88" t="s">
        <v>308</v>
      </c>
      <c r="E88" t="s">
        <v>392</v>
      </c>
      <c r="F88">
        <v>0.95120000000000005</v>
      </c>
      <c r="G88" t="s">
        <v>8</v>
      </c>
      <c r="H88" t="s">
        <v>393</v>
      </c>
      <c r="I88">
        <v>0.95120000000000005</v>
      </c>
      <c r="J88" t="str">
        <f t="shared" si="1"/>
        <v>Insert into SC_Matieres (ligne,typePresta,designation,categorie,fournisseur,unite,prix,detail,prixHorsTransport,Reference) values (88,'MATIERE','Drain Jaune DIA 100 bobine 50m','DIVERS','PUM','pc',0.9512,'-',0.9512,'');</v>
      </c>
    </row>
    <row r="89" spans="1:10" x14ac:dyDescent="0.3">
      <c r="A89">
        <v>89</v>
      </c>
      <c r="B89" t="s">
        <v>209</v>
      </c>
      <c r="C89" t="s">
        <v>985</v>
      </c>
      <c r="D89" t="s">
        <v>308</v>
      </c>
      <c r="E89" t="s">
        <v>329</v>
      </c>
      <c r="F89">
        <v>3.25</v>
      </c>
      <c r="G89" t="s">
        <v>47</v>
      </c>
      <c r="H89" t="s">
        <v>393</v>
      </c>
      <c r="I89" t="s">
        <v>774</v>
      </c>
      <c r="J89" t="str">
        <f t="shared" si="1"/>
        <v>Insert into SC_Matieres (ligne,typePresta,designation,categorie,fournisseur,unite,prix,detail,prixHorsTransport,Reference) values (89,'MATIERE','Barrière antiracinaire','DIVERS','SASKIT','ml',3.25,'-',null,'MANTIR');</v>
      </c>
    </row>
    <row r="90" spans="1:10" x14ac:dyDescent="0.3">
      <c r="A90">
        <v>90</v>
      </c>
      <c r="B90" t="s">
        <v>375</v>
      </c>
      <c r="D90" t="s">
        <v>308</v>
      </c>
      <c r="F90">
        <v>2</v>
      </c>
      <c r="G90" t="s">
        <v>47</v>
      </c>
      <c r="H90" t="s">
        <v>393</v>
      </c>
      <c r="I90" t="s">
        <v>774</v>
      </c>
      <c r="J90" t="str">
        <f t="shared" si="1"/>
        <v>Insert into SC_Matieres (ligne,typePresta,designation,categorie,fournisseur,unite,prix,detail,prixHorsTransport,Reference) values (90,'MATIERE','tige métal','DIVERS','','ml',2,'-',null,'');</v>
      </c>
    </row>
    <row r="91" spans="1:10" x14ac:dyDescent="0.3">
      <c r="A91">
        <v>91</v>
      </c>
      <c r="B91" t="s">
        <v>466</v>
      </c>
      <c r="D91" t="s">
        <v>308</v>
      </c>
      <c r="E91" t="s">
        <v>392</v>
      </c>
      <c r="F91">
        <v>0.12</v>
      </c>
      <c r="G91" t="s">
        <v>8</v>
      </c>
      <c r="H91" t="s">
        <v>393</v>
      </c>
      <c r="I91">
        <v>0.12</v>
      </c>
      <c r="J91" t="str">
        <f t="shared" si="1"/>
        <v>Insert into SC_Matieres (ligne,typePresta,designation,categorie,fournisseur,unite,prix,detail,prixHorsTransport,Reference) values (91,'MATIERE','grillage avertisseur maron','DIVERS','PUM','pc',0.12,'-',0.12,'');</v>
      </c>
    </row>
    <row r="92" spans="1:10" x14ac:dyDescent="0.3">
      <c r="A92">
        <v>92</v>
      </c>
      <c r="B92" t="s">
        <v>467</v>
      </c>
      <c r="D92" t="s">
        <v>308</v>
      </c>
      <c r="E92" t="s">
        <v>392</v>
      </c>
      <c r="F92">
        <v>0.12</v>
      </c>
      <c r="G92" t="s">
        <v>8</v>
      </c>
      <c r="H92" t="s">
        <v>393</v>
      </c>
      <c r="I92">
        <v>0.12</v>
      </c>
      <c r="J92" t="str">
        <f t="shared" si="1"/>
        <v>Insert into SC_Matieres (ligne,typePresta,designation,categorie,fournisseur,unite,prix,detail,prixHorsTransport,Reference) values (92,'MATIERE','grillage avertisseur rouge','DIVERS','PUM','pc',0.12,'-',0.12,'');</v>
      </c>
    </row>
    <row r="93" spans="1:10" x14ac:dyDescent="0.3">
      <c r="A93">
        <v>93</v>
      </c>
      <c r="B93" t="s">
        <v>468</v>
      </c>
      <c r="D93" t="s">
        <v>308</v>
      </c>
      <c r="E93" t="s">
        <v>392</v>
      </c>
      <c r="F93">
        <v>0.18729999999999999</v>
      </c>
      <c r="G93" t="s">
        <v>8</v>
      </c>
      <c r="H93" t="s">
        <v>393</v>
      </c>
      <c r="I93">
        <v>0.18729999999999999</v>
      </c>
      <c r="J93" t="str">
        <f t="shared" si="1"/>
        <v>Insert into SC_Matieres (ligne,typePresta,designation,categorie,fournisseur,unite,prix,detail,prixHorsTransport,Reference) values (93,'MATIERE','grillage avertisseur bleu','DIVERS','PUM','pc',0.1873,'-',0.1873,'');</v>
      </c>
    </row>
    <row r="94" spans="1:10" x14ac:dyDescent="0.3">
      <c r="A94">
        <v>94</v>
      </c>
      <c r="B94" t="s">
        <v>469</v>
      </c>
      <c r="D94" t="s">
        <v>470</v>
      </c>
      <c r="E94" t="s">
        <v>329</v>
      </c>
      <c r="F94">
        <v>0.46</v>
      </c>
      <c r="G94" t="s">
        <v>264</v>
      </c>
      <c r="I94" t="s">
        <v>774</v>
      </c>
      <c r="J94" t="str">
        <f t="shared" si="1"/>
        <v>Insert into SC_Matieres (ligne,typePresta,designation,categorie,fournisseur,unite,prix,detail,prixHorsTransport,Reference) values (94,'MATIERE','EPDM sur mesure ','EPDM','SASKIT','cm',0.46,'',null,'');</v>
      </c>
    </row>
    <row r="95" spans="1:10" x14ac:dyDescent="0.3">
      <c r="A95">
        <v>95</v>
      </c>
      <c r="B95" t="s">
        <v>351</v>
      </c>
      <c r="C95" t="s">
        <v>351</v>
      </c>
      <c r="D95" t="s">
        <v>471</v>
      </c>
      <c r="E95" t="s">
        <v>329</v>
      </c>
      <c r="F95">
        <v>624.32000000000005</v>
      </c>
      <c r="G95" t="s">
        <v>8</v>
      </c>
      <c r="H95" t="s">
        <v>393</v>
      </c>
      <c r="I95" t="s">
        <v>774</v>
      </c>
      <c r="J95" t="str">
        <f t="shared" si="1"/>
        <v>Insert into SC_Matieres (ligne,typePresta,designation,categorie,fournisseur,unite,prix,detail,prixHorsTransport,Reference) values (95,'MATIERE','PFH12EH','EPDM_FH','SASKIT','pc',624.32,'-',null,'PFH12EH');</v>
      </c>
    </row>
    <row r="96" spans="1:10" x14ac:dyDescent="0.3">
      <c r="A96">
        <v>96</v>
      </c>
      <c r="B96" t="s">
        <v>342</v>
      </c>
      <c r="C96" t="s">
        <v>342</v>
      </c>
      <c r="D96" t="s">
        <v>471</v>
      </c>
      <c r="E96" t="s">
        <v>329</v>
      </c>
      <c r="F96">
        <v>162.08000000000001</v>
      </c>
      <c r="G96" t="s">
        <v>8</v>
      </c>
      <c r="H96" t="s">
        <v>393</v>
      </c>
      <c r="I96" t="s">
        <v>774</v>
      </c>
      <c r="J96" t="str">
        <f t="shared" si="1"/>
        <v>Insert into SC_Matieres (ligne,typePresta,designation,categorie,fournisseur,unite,prix,detail,prixHorsTransport,Reference) values (96,'MATIERE','PFH2EH','EPDM_FH','SASKIT','pc',162.08,'-',null,'PFH2EH');</v>
      </c>
    </row>
    <row r="97" spans="1:10" x14ac:dyDescent="0.3">
      <c r="A97">
        <v>97</v>
      </c>
      <c r="B97" t="s">
        <v>343</v>
      </c>
      <c r="C97" t="s">
        <v>343</v>
      </c>
      <c r="D97" t="s">
        <v>471</v>
      </c>
      <c r="E97" t="s">
        <v>329</v>
      </c>
      <c r="F97">
        <v>216.92</v>
      </c>
      <c r="G97" t="s">
        <v>8</v>
      </c>
      <c r="H97" t="s">
        <v>393</v>
      </c>
      <c r="I97" t="s">
        <v>774</v>
      </c>
      <c r="J97" t="str">
        <f t="shared" si="1"/>
        <v>Insert into SC_Matieres (ligne,typePresta,designation,categorie,fournisseur,unite,prix,detail,prixHorsTransport,Reference) values (97,'MATIERE','PFH3EH','EPDM_FH','SASKIT','pc',216.92,'-',null,'PFH3EH');</v>
      </c>
    </row>
    <row r="98" spans="1:10" x14ac:dyDescent="0.3">
      <c r="A98">
        <v>98</v>
      </c>
      <c r="B98" t="s">
        <v>344</v>
      </c>
      <c r="C98" t="s">
        <v>344</v>
      </c>
      <c r="D98" t="s">
        <v>471</v>
      </c>
      <c r="E98" t="s">
        <v>329</v>
      </c>
      <c r="F98">
        <v>232.5</v>
      </c>
      <c r="G98" t="s">
        <v>8</v>
      </c>
      <c r="H98" t="s">
        <v>393</v>
      </c>
      <c r="I98" t="s">
        <v>774</v>
      </c>
      <c r="J98" t="str">
        <f t="shared" si="1"/>
        <v>Insert into SC_Matieres (ligne,typePresta,designation,categorie,fournisseur,unite,prix,detail,prixHorsTransport,Reference) values (98,'MATIERE','PFH4EH','EPDM_FH','SASKIT','pc',232.5,'-',null,'PFH4EH');</v>
      </c>
    </row>
    <row r="99" spans="1:10" x14ac:dyDescent="0.3">
      <c r="A99">
        <v>99</v>
      </c>
      <c r="B99" t="s">
        <v>345</v>
      </c>
      <c r="C99" t="s">
        <v>345</v>
      </c>
      <c r="D99" t="s">
        <v>471</v>
      </c>
      <c r="E99" t="s">
        <v>329</v>
      </c>
      <c r="F99">
        <v>271.89</v>
      </c>
      <c r="G99" t="s">
        <v>8</v>
      </c>
      <c r="H99" t="s">
        <v>393</v>
      </c>
      <c r="I99" t="s">
        <v>774</v>
      </c>
      <c r="J99" t="str">
        <f t="shared" si="1"/>
        <v>Insert into SC_Matieres (ligne,typePresta,designation,categorie,fournisseur,unite,prix,detail,prixHorsTransport,Reference) values (99,'MATIERE','PFH5EH','EPDM_FH','SASKIT','pc',271.89,'-',null,'PFH5EH');</v>
      </c>
    </row>
    <row r="100" spans="1:10" x14ac:dyDescent="0.3">
      <c r="A100">
        <v>100</v>
      </c>
      <c r="B100" t="s">
        <v>346</v>
      </c>
      <c r="C100" t="s">
        <v>346</v>
      </c>
      <c r="D100" t="s">
        <v>471</v>
      </c>
      <c r="E100" t="s">
        <v>329</v>
      </c>
      <c r="F100">
        <v>373.61</v>
      </c>
      <c r="G100" t="s">
        <v>8</v>
      </c>
      <c r="H100" t="s">
        <v>393</v>
      </c>
      <c r="I100" t="s">
        <v>774</v>
      </c>
      <c r="J100" t="str">
        <f t="shared" si="1"/>
        <v>Insert into SC_Matieres (ligne,typePresta,designation,categorie,fournisseur,unite,prix,detail,prixHorsTransport,Reference) values (100,'MATIERE','PFH6EH','EPDM_FH','SASKIT','pc',373.61,'-',null,'PFH6EH');</v>
      </c>
    </row>
    <row r="101" spans="1:10" x14ac:dyDescent="0.3">
      <c r="A101">
        <v>101</v>
      </c>
      <c r="B101" t="s">
        <v>347</v>
      </c>
      <c r="C101" t="s">
        <v>347</v>
      </c>
      <c r="D101" t="s">
        <v>471</v>
      </c>
      <c r="E101" t="s">
        <v>329</v>
      </c>
      <c r="F101">
        <v>399.73</v>
      </c>
      <c r="G101" t="s">
        <v>8</v>
      </c>
      <c r="H101" t="s">
        <v>393</v>
      </c>
      <c r="I101" t="s">
        <v>774</v>
      </c>
      <c r="J101" t="str">
        <f t="shared" si="1"/>
        <v>Insert into SC_Matieres (ligne,typePresta,designation,categorie,fournisseur,unite,prix,detail,prixHorsTransport,Reference) values (101,'MATIERE','PFH7EH','EPDM_FH','SASKIT','pc',399.73,'-',null,'PFH7EH');</v>
      </c>
    </row>
    <row r="102" spans="1:10" x14ac:dyDescent="0.3">
      <c r="A102">
        <v>102</v>
      </c>
      <c r="B102" t="s">
        <v>348</v>
      </c>
      <c r="C102" t="s">
        <v>348</v>
      </c>
      <c r="D102" t="s">
        <v>471</v>
      </c>
      <c r="E102" t="s">
        <v>329</v>
      </c>
      <c r="F102">
        <v>465.01</v>
      </c>
      <c r="G102" t="s">
        <v>8</v>
      </c>
      <c r="H102" t="s">
        <v>393</v>
      </c>
      <c r="I102" t="s">
        <v>774</v>
      </c>
      <c r="J102" t="str">
        <f t="shared" si="1"/>
        <v>Insert into SC_Matieres (ligne,typePresta,designation,categorie,fournisseur,unite,prix,detail,prixHorsTransport,Reference) values (102,'MATIERE','PFH8EH','EPDM_FH','SASKIT','pc',465.01,'-',null,'PFH8EH');</v>
      </c>
    </row>
    <row r="103" spans="1:10" x14ac:dyDescent="0.3">
      <c r="A103">
        <v>103</v>
      </c>
      <c r="B103" t="s">
        <v>349</v>
      </c>
      <c r="C103" t="s">
        <v>349</v>
      </c>
      <c r="D103" t="s">
        <v>471</v>
      </c>
      <c r="E103" t="s">
        <v>329</v>
      </c>
      <c r="F103">
        <v>488.52</v>
      </c>
      <c r="G103" t="s">
        <v>8</v>
      </c>
      <c r="H103" t="s">
        <v>393</v>
      </c>
      <c r="I103" t="s">
        <v>774</v>
      </c>
      <c r="J103" t="str">
        <f t="shared" si="1"/>
        <v>Insert into SC_Matieres (ligne,typePresta,designation,categorie,fournisseur,unite,prix,detail,prixHorsTransport,Reference) values (103,'MATIERE','PFH9EH','EPDM_FH','SASKIT','pc',488.52,'-',null,'PFH9EH');</v>
      </c>
    </row>
    <row r="104" spans="1:10" x14ac:dyDescent="0.3">
      <c r="A104">
        <v>104</v>
      </c>
      <c r="B104" t="s">
        <v>350</v>
      </c>
      <c r="C104" t="s">
        <v>350</v>
      </c>
      <c r="D104" t="s">
        <v>471</v>
      </c>
      <c r="E104" t="s">
        <v>329</v>
      </c>
      <c r="F104">
        <v>540.75</v>
      </c>
      <c r="G104" t="s">
        <v>8</v>
      </c>
      <c r="H104" t="s">
        <v>393</v>
      </c>
      <c r="I104" t="s">
        <v>774</v>
      </c>
      <c r="J104" t="str">
        <f t="shared" si="1"/>
        <v>Insert into SC_Matieres (ligne,typePresta,designation,categorie,fournisseur,unite,prix,detail,prixHorsTransport,Reference) values (104,'MATIERE','PFH10EH','EPDM_FH','SASKIT','pc',540.75,'-',null,'PFH10EH');</v>
      </c>
    </row>
    <row r="105" spans="1:10" x14ac:dyDescent="0.3">
      <c r="A105">
        <v>105</v>
      </c>
      <c r="B105" t="s">
        <v>352</v>
      </c>
      <c r="C105" t="s">
        <v>352</v>
      </c>
      <c r="D105" t="s">
        <v>471</v>
      </c>
      <c r="E105" t="s">
        <v>329</v>
      </c>
      <c r="F105">
        <v>660.88</v>
      </c>
      <c r="G105" t="s">
        <v>8</v>
      </c>
      <c r="H105" t="s">
        <v>393</v>
      </c>
      <c r="I105" t="s">
        <v>774</v>
      </c>
      <c r="J105" t="str">
        <f t="shared" si="1"/>
        <v>Insert into SC_Matieres (ligne,typePresta,designation,categorie,fournisseur,unite,prix,detail,prixHorsTransport,Reference) values (105,'MATIERE','PFH14EH','EPDM_FH','SASKIT','pc',660.88,'-',null,'PFH14EH');</v>
      </c>
    </row>
    <row r="106" spans="1:10" x14ac:dyDescent="0.3">
      <c r="A106">
        <v>106</v>
      </c>
      <c r="B106" t="s">
        <v>353</v>
      </c>
      <c r="C106" t="s">
        <v>353</v>
      </c>
      <c r="D106" t="s">
        <v>471</v>
      </c>
      <c r="E106" t="s">
        <v>329</v>
      </c>
      <c r="F106">
        <v>765.99</v>
      </c>
      <c r="G106" t="s">
        <v>8</v>
      </c>
      <c r="H106" t="s">
        <v>393</v>
      </c>
      <c r="I106" t="s">
        <v>774</v>
      </c>
      <c r="J106" t="str">
        <f t="shared" si="1"/>
        <v>Insert into SC_Matieres (ligne,typePresta,designation,categorie,fournisseur,unite,prix,detail,prixHorsTransport,Reference) values (106,'MATIERE','PFH16EH','EPDM_FH','SASKIT','pc',765.99,'-',null,'PFH16EH');</v>
      </c>
    </row>
    <row r="107" spans="1:10" x14ac:dyDescent="0.3">
      <c r="A107">
        <v>107</v>
      </c>
      <c r="B107" t="s">
        <v>354</v>
      </c>
      <c r="C107" t="s">
        <v>354</v>
      </c>
      <c r="D107" t="s">
        <v>471</v>
      </c>
      <c r="E107" t="s">
        <v>329</v>
      </c>
      <c r="F107">
        <v>967.73</v>
      </c>
      <c r="G107" t="s">
        <v>8</v>
      </c>
      <c r="H107" t="s">
        <v>393</v>
      </c>
      <c r="I107" t="s">
        <v>774</v>
      </c>
      <c r="J107" t="str">
        <f t="shared" si="1"/>
        <v>Insert into SC_Matieres (ligne,typePresta,designation,categorie,fournisseur,unite,prix,detail,prixHorsTransport,Reference) values (107,'MATIERE','PFH18EH','EPDM_FH','SASKIT','pc',967.73,'-',null,'PFH18EH');</v>
      </c>
    </row>
    <row r="108" spans="1:10" x14ac:dyDescent="0.3">
      <c r="A108">
        <v>108</v>
      </c>
      <c r="B108" t="s">
        <v>355</v>
      </c>
      <c r="C108" t="s">
        <v>355</v>
      </c>
      <c r="D108" t="s">
        <v>471</v>
      </c>
      <c r="E108" t="s">
        <v>329</v>
      </c>
      <c r="F108">
        <v>970.99</v>
      </c>
      <c r="G108" t="s">
        <v>8</v>
      </c>
      <c r="H108" t="s">
        <v>393</v>
      </c>
      <c r="I108" t="s">
        <v>774</v>
      </c>
      <c r="J108" t="str">
        <f t="shared" si="1"/>
        <v>Insert into SC_Matieres (ligne,typePresta,designation,categorie,fournisseur,unite,prix,detail,prixHorsTransport,Reference) values (108,'MATIERE','PFH20EH','EPDM_FH','SASKIT','pc',970.99,'-',null,'PFH20EH');</v>
      </c>
    </row>
    <row r="109" spans="1:10" x14ac:dyDescent="0.3">
      <c r="A109">
        <v>379</v>
      </c>
      <c r="B109" t="s">
        <v>925</v>
      </c>
      <c r="C109" t="s">
        <v>925</v>
      </c>
      <c r="D109" t="s">
        <v>285</v>
      </c>
      <c r="E109" t="s">
        <v>329</v>
      </c>
      <c r="F109">
        <v>302.83999999999997</v>
      </c>
      <c r="G109" t="s">
        <v>8</v>
      </c>
      <c r="H109" t="s">
        <v>393</v>
      </c>
      <c r="I109" t="s">
        <v>774</v>
      </c>
      <c r="J109" t="str">
        <f t="shared" si="1"/>
        <v>Insert into SC_Matieres (ligne,typePresta,designation,categorie,fournisseur,unite,prix,detail,prixHorsTransport,Reference) values (379,'MATIERE','PSFV2EH2.5X1.6','EPDM_FV','SASKIT','pc',302.84,'-',null,'PSFV2EH2.5X1.6');</v>
      </c>
    </row>
    <row r="110" spans="1:10" x14ac:dyDescent="0.3">
      <c r="A110">
        <v>380</v>
      </c>
      <c r="B110" t="s">
        <v>926</v>
      </c>
      <c r="C110" t="s">
        <v>926</v>
      </c>
      <c r="D110" t="s">
        <v>285</v>
      </c>
      <c r="E110" t="s">
        <v>329</v>
      </c>
      <c r="F110">
        <v>587.95000000000005</v>
      </c>
      <c r="G110" t="s">
        <v>8</v>
      </c>
      <c r="H110" t="s">
        <v>393</v>
      </c>
      <c r="I110" t="s">
        <v>774</v>
      </c>
      <c r="J110" t="str">
        <f t="shared" si="1"/>
        <v>Insert into SC_Matieres (ligne,typePresta,designation,categorie,fournisseur,unite,prix,detail,prixHorsTransport,Reference) values (380,'MATIERE','PSFV3EH3X2','EPDM_FV','SASKIT','pc',587.95,'-',null,'PSFV3EH3X2');</v>
      </c>
    </row>
    <row r="111" spans="1:10" x14ac:dyDescent="0.3">
      <c r="A111">
        <v>381</v>
      </c>
      <c r="B111" t="s">
        <v>927</v>
      </c>
      <c r="C111" t="s">
        <v>927</v>
      </c>
      <c r="D111" t="s">
        <v>285</v>
      </c>
      <c r="E111" t="s">
        <v>329</v>
      </c>
      <c r="F111">
        <v>722.17</v>
      </c>
      <c r="G111" t="s">
        <v>8</v>
      </c>
      <c r="H111" t="s">
        <v>393</v>
      </c>
      <c r="I111" t="s">
        <v>774</v>
      </c>
      <c r="J111" t="str">
        <f t="shared" si="1"/>
        <v>Insert into SC_Matieres (ligne,typePresta,designation,categorie,fournisseur,unite,prix,detail,prixHorsTransport,Reference) values (381,'MATIERE','PSFV4EH4X2','EPDM_FV','SASKIT','pc',722.17,'-',null,'PSFV4EH4X2');</v>
      </c>
    </row>
    <row r="112" spans="1:10" x14ac:dyDescent="0.3">
      <c r="A112">
        <v>382</v>
      </c>
      <c r="B112" t="s">
        <v>928</v>
      </c>
      <c r="C112" t="s">
        <v>928</v>
      </c>
      <c r="D112" t="s">
        <v>285</v>
      </c>
      <c r="E112" t="s">
        <v>329</v>
      </c>
      <c r="F112">
        <v>822.01</v>
      </c>
      <c r="G112" t="s">
        <v>8</v>
      </c>
      <c r="H112" t="s">
        <v>393</v>
      </c>
      <c r="I112" t="s">
        <v>774</v>
      </c>
      <c r="J112" t="str">
        <f t="shared" si="1"/>
        <v>Insert into SC_Matieres (ligne,typePresta,designation,categorie,fournisseur,unite,prix,detail,prixHorsTransport,Reference) values (382,'MATIERE','PSFV5EH','EPDM_FV','SASKIT','pc',822.01,'-',null,'PSFV5EH');</v>
      </c>
    </row>
    <row r="113" spans="1:10" x14ac:dyDescent="0.3">
      <c r="A113">
        <v>383</v>
      </c>
      <c r="B113" t="s">
        <v>929</v>
      </c>
      <c r="C113" t="s">
        <v>929</v>
      </c>
      <c r="D113" t="s">
        <v>285</v>
      </c>
      <c r="E113" t="s">
        <v>329</v>
      </c>
      <c r="F113">
        <v>1027.73</v>
      </c>
      <c r="G113" t="s">
        <v>8</v>
      </c>
      <c r="H113" t="s">
        <v>393</v>
      </c>
      <c r="I113" t="s">
        <v>774</v>
      </c>
      <c r="J113" t="str">
        <f t="shared" si="1"/>
        <v>Insert into SC_Matieres (ligne,typePresta,designation,categorie,fournisseur,unite,prix,detail,prixHorsTransport,Reference) values (383,'MATIERE','PSFV6EH4X3','EPDM_FV','SASKIT','pc',1027.73,'-',null,'PSFV6EH4X3');</v>
      </c>
    </row>
    <row r="114" spans="1:10" x14ac:dyDescent="0.3">
      <c r="A114">
        <v>384</v>
      </c>
      <c r="B114" t="s">
        <v>930</v>
      </c>
      <c r="C114" t="s">
        <v>930</v>
      </c>
      <c r="D114" t="s">
        <v>285</v>
      </c>
      <c r="E114" t="s">
        <v>329</v>
      </c>
      <c r="F114">
        <v>1079.77</v>
      </c>
      <c r="G114" t="s">
        <v>8</v>
      </c>
      <c r="H114" t="s">
        <v>393</v>
      </c>
      <c r="I114" t="s">
        <v>774</v>
      </c>
      <c r="J114" t="str">
        <f t="shared" si="1"/>
        <v>Insert into SC_Matieres (ligne,typePresta,designation,categorie,fournisseur,unite,prix,detail,prixHorsTransport,Reference) values (384,'MATIERE','PSFV7EH4X3.5','EPDM_FV','SASKIT','pc',1079.77,'-',null,'PSFV7EH4X3.5');</v>
      </c>
    </row>
    <row r="115" spans="1:10" x14ac:dyDescent="0.3">
      <c r="A115">
        <v>385</v>
      </c>
      <c r="B115" t="s">
        <v>931</v>
      </c>
      <c r="C115" t="s">
        <v>931</v>
      </c>
      <c r="D115" t="s">
        <v>285</v>
      </c>
      <c r="E115" t="s">
        <v>329</v>
      </c>
      <c r="F115">
        <v>1332.32</v>
      </c>
      <c r="G115" t="s">
        <v>8</v>
      </c>
      <c r="H115" t="s">
        <v>393</v>
      </c>
      <c r="I115" t="s">
        <v>774</v>
      </c>
      <c r="J115" t="str">
        <f t="shared" si="1"/>
        <v>Insert into SC_Matieres (ligne,typePresta,designation,categorie,fournisseur,unite,prix,detail,prixHorsTransport,Reference) values (385,'MATIERE','PSFV8EH4X4','EPDM_FV','SASKIT','pc',1332.32,'-',null,'PSFV8EH4X4');</v>
      </c>
    </row>
    <row r="116" spans="1:10" x14ac:dyDescent="0.3">
      <c r="A116">
        <v>386</v>
      </c>
      <c r="B116" t="s">
        <v>932</v>
      </c>
      <c r="C116" t="s">
        <v>932</v>
      </c>
      <c r="D116" t="s">
        <v>285</v>
      </c>
      <c r="E116" t="s">
        <v>329</v>
      </c>
      <c r="F116">
        <v>1384.36</v>
      </c>
      <c r="G116" t="s">
        <v>8</v>
      </c>
      <c r="H116" t="s">
        <v>393</v>
      </c>
      <c r="I116" t="s">
        <v>774</v>
      </c>
      <c r="J116" t="str">
        <f t="shared" si="1"/>
        <v>Insert into SC_Matieres (ligne,typePresta,designation,categorie,fournisseur,unite,prix,detail,prixHorsTransport,Reference) values (386,'MATIERE','PSFV9EH4X4.5','EPDM_FV','SASKIT','pc',1384.36,'-',null,'PSFV9EH4X4.5');</v>
      </c>
    </row>
    <row r="117" spans="1:10" x14ac:dyDescent="0.3">
      <c r="A117">
        <v>387</v>
      </c>
      <c r="B117" t="s">
        <v>933</v>
      </c>
      <c r="C117" t="s">
        <v>933</v>
      </c>
      <c r="D117" t="s">
        <v>285</v>
      </c>
      <c r="E117" t="s">
        <v>329</v>
      </c>
      <c r="F117">
        <v>1497.76</v>
      </c>
      <c r="G117" t="s">
        <v>8</v>
      </c>
      <c r="H117" t="s">
        <v>393</v>
      </c>
      <c r="I117" t="s">
        <v>774</v>
      </c>
      <c r="J117" t="str">
        <f t="shared" si="1"/>
        <v>Insert into SC_Matieres (ligne,typePresta,designation,categorie,fournisseur,unite,prix,detail,prixHorsTransport,Reference) values (387,'MATIERE','PSFV10EH4X5','EPDM_FV','SASKIT','pc',1497.76,'-',null,'PSFV10EH4X5');</v>
      </c>
    </row>
    <row r="118" spans="1:10" x14ac:dyDescent="0.3">
      <c r="A118">
        <v>388</v>
      </c>
      <c r="B118" t="s">
        <v>934</v>
      </c>
      <c r="C118" t="s">
        <v>934</v>
      </c>
      <c r="D118" t="s">
        <v>285</v>
      </c>
      <c r="E118" t="s">
        <v>329</v>
      </c>
      <c r="F118">
        <v>1863.68</v>
      </c>
      <c r="G118" t="s">
        <v>8</v>
      </c>
      <c r="H118" t="s">
        <v>393</v>
      </c>
      <c r="I118" t="s">
        <v>774</v>
      </c>
      <c r="J118" t="str">
        <f t="shared" si="1"/>
        <v>Insert into SC_Matieres (ligne,typePresta,designation,categorie,fournisseur,unite,prix,detail,prixHorsTransport,Reference) values (388,'MATIERE','PSFV12EH6X4','EPDM_FV','SASKIT','pc',1863.68,'-',null,'PSFV12EH6X4');</v>
      </c>
    </row>
    <row r="119" spans="1:10" x14ac:dyDescent="0.3">
      <c r="A119">
        <v>389</v>
      </c>
      <c r="B119" t="s">
        <v>935</v>
      </c>
      <c r="C119" t="s">
        <v>935</v>
      </c>
      <c r="D119" t="s">
        <v>285</v>
      </c>
      <c r="E119" t="s">
        <v>329</v>
      </c>
      <c r="F119">
        <v>2214.81</v>
      </c>
      <c r="G119" t="s">
        <v>8</v>
      </c>
      <c r="H119" t="s">
        <v>393</v>
      </c>
      <c r="I119" t="s">
        <v>774</v>
      </c>
      <c r="J119" t="str">
        <f t="shared" si="1"/>
        <v>Insert into SC_Matieres (ligne,typePresta,designation,categorie,fournisseur,unite,prix,detail,prixHorsTransport,Reference) values (389,'MATIERE','PSFV14EH7X4','EPDM_FV','SASKIT','pc',2214.81,'-',null,'PSFV14EH7X4');</v>
      </c>
    </row>
    <row r="120" spans="1:10" x14ac:dyDescent="0.3">
      <c r="A120">
        <v>390</v>
      </c>
      <c r="B120" t="s">
        <v>936</v>
      </c>
      <c r="C120" t="s">
        <v>936</v>
      </c>
      <c r="D120" t="s">
        <v>285</v>
      </c>
      <c r="E120" t="s">
        <v>329</v>
      </c>
      <c r="F120">
        <v>2467.48</v>
      </c>
      <c r="G120" t="s">
        <v>8</v>
      </c>
      <c r="H120" t="s">
        <v>393</v>
      </c>
      <c r="I120" t="s">
        <v>774</v>
      </c>
      <c r="J120" t="str">
        <f t="shared" si="1"/>
        <v>Insert into SC_Matieres (ligne,typePresta,designation,categorie,fournisseur,unite,prix,detail,prixHorsTransport,Reference) values (390,'MATIERE','PSFV16EH8X4','EPDM_FV','SASKIT','pc',2467.48,'-',null,'PSFV16EH8X4');</v>
      </c>
    </row>
    <row r="121" spans="1:10" x14ac:dyDescent="0.3">
      <c r="A121">
        <v>391</v>
      </c>
      <c r="B121" t="s">
        <v>937</v>
      </c>
      <c r="C121" t="s">
        <v>937</v>
      </c>
      <c r="D121" t="s">
        <v>285</v>
      </c>
      <c r="E121" t="s">
        <v>329</v>
      </c>
      <c r="F121">
        <v>2573.5100000000002</v>
      </c>
      <c r="G121" t="s">
        <v>8</v>
      </c>
      <c r="H121" t="s">
        <v>393</v>
      </c>
      <c r="I121" t="s">
        <v>774</v>
      </c>
      <c r="J121" t="str">
        <f t="shared" si="1"/>
        <v>Insert into SC_Matieres (ligne,typePresta,designation,categorie,fournisseur,unite,prix,detail,prixHorsTransport,Reference) values (391,'MATIERE','PSFV18EH8X4.5','EPDM_FV','SASKIT','pc',2573.51,'-',null,'PSFV18EH8X4.5');</v>
      </c>
    </row>
    <row r="122" spans="1:10" x14ac:dyDescent="0.3">
      <c r="A122">
        <v>392</v>
      </c>
      <c r="B122" t="s">
        <v>938</v>
      </c>
      <c r="C122" t="s">
        <v>938</v>
      </c>
      <c r="D122" t="s">
        <v>285</v>
      </c>
      <c r="E122" t="s">
        <v>329</v>
      </c>
      <c r="F122">
        <v>2827.75</v>
      </c>
      <c r="G122" t="s">
        <v>8</v>
      </c>
      <c r="H122" t="s">
        <v>393</v>
      </c>
      <c r="I122" t="s">
        <v>774</v>
      </c>
      <c r="J122" t="str">
        <f t="shared" si="1"/>
        <v>Insert into SC_Matieres (ligne,typePresta,designation,categorie,fournisseur,unite,prix,detail,prixHorsTransport,Reference) values (392,'MATIERE','PSFV20EH8X5','EPDM_FV','SASKIT','pc',2827.75,'-',null,'PSFV20EH8X5');</v>
      </c>
    </row>
    <row r="123" spans="1:10" x14ac:dyDescent="0.3">
      <c r="A123">
        <v>109</v>
      </c>
      <c r="B123" t="s">
        <v>296</v>
      </c>
      <c r="C123" t="s">
        <v>960</v>
      </c>
      <c r="D123" t="s">
        <v>285</v>
      </c>
      <c r="E123" t="s">
        <v>329</v>
      </c>
      <c r="F123">
        <v>723.89</v>
      </c>
      <c r="G123" t="s">
        <v>8</v>
      </c>
      <c r="H123" t="s">
        <v>393</v>
      </c>
      <c r="I123" t="s">
        <v>774</v>
      </c>
      <c r="J123" t="str">
        <f t="shared" si="1"/>
        <v>Insert into SC_Matieres (ligne,typePresta,designation,categorie,fournisseur,unite,prix,detail,prixHorsTransport,Reference) values (109,'MATIERE','PFV12EH8X3','EPDM_FV','SASKIT','pc',723.89,'-',null,'PFV12EH8x3');</v>
      </c>
    </row>
    <row r="124" spans="1:10" x14ac:dyDescent="0.3">
      <c r="A124">
        <v>110</v>
      </c>
      <c r="B124" t="s">
        <v>286</v>
      </c>
      <c r="C124" t="s">
        <v>947</v>
      </c>
      <c r="D124" t="s">
        <v>285</v>
      </c>
      <c r="E124" t="s">
        <v>329</v>
      </c>
      <c r="F124">
        <v>247.94</v>
      </c>
      <c r="G124" t="s">
        <v>8</v>
      </c>
      <c r="H124" t="s">
        <v>393</v>
      </c>
      <c r="I124" t="s">
        <v>774</v>
      </c>
      <c r="J124" t="str">
        <f t="shared" si="1"/>
        <v>Insert into SC_Matieres (ligne,typePresta,designation,categorie,fournisseur,unite,prix,detail,prixHorsTransport,Reference) values (110,'MATIERE','PFV2EH','EPDM_FV','SASKIT','pc',247.94,'-',null,'PFV2EH2.5X1.6');</v>
      </c>
    </row>
    <row r="125" spans="1:10" x14ac:dyDescent="0.3">
      <c r="A125">
        <v>111</v>
      </c>
      <c r="B125" t="s">
        <v>287</v>
      </c>
      <c r="C125" t="s">
        <v>287</v>
      </c>
      <c r="D125" t="s">
        <v>285</v>
      </c>
      <c r="E125" t="s">
        <v>329</v>
      </c>
      <c r="F125">
        <v>283.85000000000002</v>
      </c>
      <c r="G125" t="s">
        <v>8</v>
      </c>
      <c r="H125" t="s">
        <v>393</v>
      </c>
      <c r="I125" t="s">
        <v>774</v>
      </c>
      <c r="J125" t="str">
        <f t="shared" si="1"/>
        <v>Insert into SC_Matieres (ligne,typePresta,designation,categorie,fournisseur,unite,prix,detail,prixHorsTransport,Reference) values (111,'MATIERE','PFV3EH3X2','EPDM_FV','SASKIT','pc',283.85,'-',null,'PFV3EH3X2');</v>
      </c>
    </row>
    <row r="126" spans="1:10" x14ac:dyDescent="0.3">
      <c r="A126">
        <v>112</v>
      </c>
      <c r="B126" t="s">
        <v>288</v>
      </c>
      <c r="C126" t="s">
        <v>948</v>
      </c>
      <c r="D126" t="s">
        <v>285</v>
      </c>
      <c r="E126" t="s">
        <v>329</v>
      </c>
      <c r="F126">
        <v>342.6</v>
      </c>
      <c r="G126" t="s">
        <v>8</v>
      </c>
      <c r="H126" t="s">
        <v>393</v>
      </c>
      <c r="I126" t="s">
        <v>774</v>
      </c>
      <c r="J126" t="str">
        <f t="shared" si="1"/>
        <v>Insert into SC_Matieres (ligne,typePresta,designation,categorie,fournisseur,unite,prix,detail,prixHorsTransport,Reference) values (112,'MATIERE','PFV4EH4X2','EPDM_FV','SASKIT','pc',342.6,'-',null,'PFV4EH4x2');</v>
      </c>
    </row>
    <row r="127" spans="1:10" x14ac:dyDescent="0.3">
      <c r="A127">
        <v>113</v>
      </c>
      <c r="B127" t="s">
        <v>289</v>
      </c>
      <c r="C127" t="s">
        <v>949</v>
      </c>
      <c r="D127" t="s">
        <v>285</v>
      </c>
      <c r="E127" t="s">
        <v>329</v>
      </c>
      <c r="F127">
        <v>378.51</v>
      </c>
      <c r="G127" t="s">
        <v>8</v>
      </c>
      <c r="H127" t="s">
        <v>393</v>
      </c>
      <c r="I127" t="s">
        <v>774</v>
      </c>
      <c r="J127" t="str">
        <f t="shared" si="1"/>
        <v>Insert into SC_Matieres (ligne,typePresta,designation,categorie,fournisseur,unite,prix,detail,prixHorsTransport,Reference) values (113,'MATIERE','PFV5EH4X2,5','EPDM_FV','SASKIT','pc',378.51,'-',null,'PFV5EH4x2.5');</v>
      </c>
    </row>
    <row r="128" spans="1:10" x14ac:dyDescent="0.3">
      <c r="A128">
        <v>114</v>
      </c>
      <c r="B128" t="s">
        <v>290</v>
      </c>
      <c r="C128" t="s">
        <v>950</v>
      </c>
      <c r="D128" t="s">
        <v>285</v>
      </c>
      <c r="E128" t="s">
        <v>329</v>
      </c>
      <c r="F128">
        <v>463.39</v>
      </c>
      <c r="G128" t="s">
        <v>8</v>
      </c>
      <c r="H128" t="s">
        <v>393</v>
      </c>
      <c r="I128" t="s">
        <v>774</v>
      </c>
      <c r="J128" t="str">
        <f t="shared" si="1"/>
        <v>Insert into SC_Matieres (ligne,typePresta,designation,categorie,fournisseur,unite,prix,detail,prixHorsTransport,Reference) values (114,'MATIERE','PFV6EH4X3','EPDM_FV','SASKIT','pc',463.39,'-',null,'PFV6EH4x3');</v>
      </c>
    </row>
    <row r="129" spans="1:10" x14ac:dyDescent="0.3">
      <c r="A129">
        <v>115</v>
      </c>
      <c r="B129" t="s">
        <v>472</v>
      </c>
      <c r="C129" t="s">
        <v>951</v>
      </c>
      <c r="D129" t="s">
        <v>285</v>
      </c>
      <c r="E129" t="s">
        <v>329</v>
      </c>
      <c r="F129">
        <v>479.06</v>
      </c>
      <c r="G129" t="s">
        <v>8</v>
      </c>
      <c r="H129" t="s">
        <v>393</v>
      </c>
      <c r="I129" t="s">
        <v>774</v>
      </c>
      <c r="J129" t="str">
        <f t="shared" si="1"/>
        <v>Insert into SC_Matieres (ligne,typePresta,designation,categorie,fournisseur,unite,prix,detail,prixHorsTransport,Reference) values (115,'MATIERE','PFV6EH6X2','EPDM_FV','SASKIT','pc',479.06,'-',null,'PFV6EH6x2');</v>
      </c>
    </row>
    <row r="130" spans="1:10" x14ac:dyDescent="0.3">
      <c r="A130">
        <v>116</v>
      </c>
      <c r="B130" t="s">
        <v>291</v>
      </c>
      <c r="C130" t="s">
        <v>953</v>
      </c>
      <c r="D130" t="s">
        <v>285</v>
      </c>
      <c r="E130" t="s">
        <v>329</v>
      </c>
      <c r="F130">
        <v>507.78</v>
      </c>
      <c r="G130" t="s">
        <v>8</v>
      </c>
      <c r="H130" t="s">
        <v>393</v>
      </c>
      <c r="I130" t="s">
        <v>774</v>
      </c>
      <c r="J130" t="str">
        <f t="shared" si="1"/>
        <v>Insert into SC_Matieres (ligne,typePresta,designation,categorie,fournisseur,unite,prix,detail,prixHorsTransport,Reference) values (116,'MATIERE','PFV7EH4X3,5','EPDM_FV','SASKIT','pc',507.78,'-',null,'PFV7EH4X3.5');</v>
      </c>
    </row>
    <row r="131" spans="1:10" x14ac:dyDescent="0.3">
      <c r="A131">
        <v>117</v>
      </c>
      <c r="B131" t="s">
        <v>473</v>
      </c>
      <c r="C131" t="s">
        <v>952</v>
      </c>
      <c r="D131" t="s">
        <v>285</v>
      </c>
      <c r="E131" t="s">
        <v>329</v>
      </c>
      <c r="F131">
        <v>513</v>
      </c>
      <c r="G131" t="s">
        <v>8</v>
      </c>
      <c r="H131" t="s">
        <v>393</v>
      </c>
      <c r="I131" t="s">
        <v>774</v>
      </c>
      <c r="J131" t="str">
        <f t="shared" ref="J131:J194" si="2">SUBSTITUTE(SUBSTITUTE(SUBSTITUTE(SUBSTITUTE(SUBSTITUTE(SUBSTITUTE(SUBSTITUTE(SUBSTITUTE(SUBSTITUTE($J$1,"#LIBELLE#",B131),"#CATEGORIE#",D131),"#FOURNISSEUR#",E131),"#UNITE#",G131),"#PRIX#",SUBSTITUTE(F131,",",".")),"#DETAIL#",SUBSTITUTE(H131,"'","\'")),"#LIGNE#",A131),"#TRANSPORT#",SUBSTITUTE(I131,",",".")),"#REFERENCE#",C131)</f>
        <v>Insert into SC_Matieres (ligne,typePresta,designation,categorie,fournisseur,unite,prix,detail,prixHorsTransport,Reference) values (117,'MATIERE','PFV6EH8X1,5','EPDM_FV','SASKIT','pc',513,'-',null,'PFV6EH8x1.5');</v>
      </c>
    </row>
    <row r="132" spans="1:10" x14ac:dyDescent="0.3">
      <c r="A132">
        <v>118</v>
      </c>
      <c r="B132" t="s">
        <v>292</v>
      </c>
      <c r="C132" t="s">
        <v>954</v>
      </c>
      <c r="D132" t="s">
        <v>285</v>
      </c>
      <c r="E132" t="s">
        <v>329</v>
      </c>
      <c r="F132">
        <v>552.17999999999995</v>
      </c>
      <c r="G132" t="s">
        <v>8</v>
      </c>
      <c r="H132" t="s">
        <v>393</v>
      </c>
      <c r="I132" t="s">
        <v>774</v>
      </c>
      <c r="J132" t="str">
        <f t="shared" si="2"/>
        <v>Insert into SC_Matieres (ligne,typePresta,designation,categorie,fournisseur,unite,prix,detail,prixHorsTransport,Reference) values (118,'MATIERE','PFV8EH4X4','EPDM_FV','SASKIT','pc',552.18,'-',null,'PFV8EH4x4');</v>
      </c>
    </row>
    <row r="133" spans="1:10" x14ac:dyDescent="0.3">
      <c r="A133">
        <v>119</v>
      </c>
      <c r="B133" t="s">
        <v>293</v>
      </c>
      <c r="C133" t="s">
        <v>956</v>
      </c>
      <c r="D133" t="s">
        <v>285</v>
      </c>
      <c r="E133" t="s">
        <v>329</v>
      </c>
      <c r="F133">
        <v>552.17999999999995</v>
      </c>
      <c r="G133" t="s">
        <v>8</v>
      </c>
      <c r="H133" t="s">
        <v>393</v>
      </c>
      <c r="I133" t="s">
        <v>774</v>
      </c>
      <c r="J133" t="str">
        <f t="shared" si="2"/>
        <v>Insert into SC_Matieres (ligne,typePresta,designation,categorie,fournisseur,unite,prix,detail,prixHorsTransport,Reference) values (119,'MATIERE','PFV9EH4X4,5','EPDM_FV','SASKIT','pc',552.18,'-',null,'PFV9EH4X4.5');</v>
      </c>
    </row>
    <row r="134" spans="1:10" x14ac:dyDescent="0.3">
      <c r="A134">
        <v>120</v>
      </c>
      <c r="B134" t="s">
        <v>474</v>
      </c>
      <c r="C134" t="s">
        <v>955</v>
      </c>
      <c r="D134" t="s">
        <v>285</v>
      </c>
      <c r="E134" t="s">
        <v>329</v>
      </c>
      <c r="F134">
        <v>583.51</v>
      </c>
      <c r="G134" t="s">
        <v>8</v>
      </c>
      <c r="H134" t="s">
        <v>393</v>
      </c>
      <c r="I134" t="s">
        <v>774</v>
      </c>
      <c r="J134" t="str">
        <f t="shared" si="2"/>
        <v>Insert into SC_Matieres (ligne,typePresta,designation,categorie,fournisseur,unite,prix,detail,prixHorsTransport,Reference) values (120,'MATIERE','PFV8EH8X2','EPDM_FV','SASKIT','pc',583.51,'-',null,'PFV8EH8x2');</v>
      </c>
    </row>
    <row r="135" spans="1:10" x14ac:dyDescent="0.3">
      <c r="A135">
        <v>121</v>
      </c>
      <c r="B135" t="s">
        <v>294</v>
      </c>
      <c r="C135" t="s">
        <v>294</v>
      </c>
      <c r="D135" t="s">
        <v>285</v>
      </c>
      <c r="E135" t="s">
        <v>329</v>
      </c>
      <c r="F135">
        <v>595.85</v>
      </c>
      <c r="G135" t="s">
        <v>8</v>
      </c>
      <c r="H135" t="s">
        <v>393</v>
      </c>
      <c r="I135" t="s">
        <v>774</v>
      </c>
      <c r="J135" t="str">
        <f t="shared" si="2"/>
        <v>Insert into SC_Matieres (ligne,typePresta,designation,categorie,fournisseur,unite,prix,detail,prixHorsTransport,Reference) values (121,'MATIERE','PFV10EH4X5','EPDM_FV','SASKIT','pc',595.85,'-',null,'PFV10EH4X5');</v>
      </c>
    </row>
    <row r="136" spans="1:10" x14ac:dyDescent="0.3">
      <c r="A136">
        <v>122</v>
      </c>
      <c r="B136" t="s">
        <v>475</v>
      </c>
      <c r="C136" t="s">
        <v>958</v>
      </c>
      <c r="D136" t="s">
        <v>285</v>
      </c>
      <c r="E136" t="s">
        <v>329</v>
      </c>
      <c r="F136">
        <v>641.71</v>
      </c>
      <c r="G136" t="s">
        <v>8</v>
      </c>
      <c r="H136" t="s">
        <v>393</v>
      </c>
      <c r="I136" t="s">
        <v>774</v>
      </c>
      <c r="J136" t="str">
        <f t="shared" si="2"/>
        <v>Insert into SC_Matieres (ligne,typePresta,designation,categorie,fournisseur,unite,prix,detail,prixHorsTransport,Reference) values (122,'MATIERE','PFV10EH8X2,5','EPDM_FV','SASKIT','pc',641.71,'-',null,'PFV10EH8X2.5');</v>
      </c>
    </row>
    <row r="137" spans="1:10" x14ac:dyDescent="0.3">
      <c r="A137">
        <v>123</v>
      </c>
      <c r="B137" t="s">
        <v>295</v>
      </c>
      <c r="C137" t="s">
        <v>959</v>
      </c>
      <c r="D137" t="s">
        <v>285</v>
      </c>
      <c r="E137" t="s">
        <v>329</v>
      </c>
      <c r="F137">
        <v>704.95</v>
      </c>
      <c r="G137" t="s">
        <v>8</v>
      </c>
      <c r="H137" t="s">
        <v>393</v>
      </c>
      <c r="I137" t="s">
        <v>774</v>
      </c>
      <c r="J137" t="str">
        <f t="shared" si="2"/>
        <v>Insert into SC_Matieres (ligne,typePresta,designation,categorie,fournisseur,unite,prix,detail,prixHorsTransport,Reference) values (123,'MATIERE','PFV12EH6X4','EPDM_FV','SASKIT','pc',704.95,'-',null,'PFV12EH6x4');</v>
      </c>
    </row>
    <row r="138" spans="1:10" x14ac:dyDescent="0.3">
      <c r="A138">
        <v>124</v>
      </c>
      <c r="B138" t="s">
        <v>297</v>
      </c>
      <c r="C138" t="s">
        <v>961</v>
      </c>
      <c r="D138" t="s">
        <v>285</v>
      </c>
      <c r="E138" t="s">
        <v>329</v>
      </c>
      <c r="F138">
        <v>782.6</v>
      </c>
      <c r="G138" t="s">
        <v>8</v>
      </c>
      <c r="H138" t="s">
        <v>393</v>
      </c>
      <c r="I138" t="s">
        <v>774</v>
      </c>
      <c r="J138" t="str">
        <f t="shared" si="2"/>
        <v>Insert into SC_Matieres (ligne,typePresta,designation,categorie,fournisseur,unite,prix,detail,prixHorsTransport,Reference) values (124,'MATIERE','PFV14EH8X3,5','EPDM_FV','SASKIT','pc',782.6,'-',null,'PFV14EH8X3.5');</v>
      </c>
    </row>
    <row r="139" spans="1:10" x14ac:dyDescent="0.3">
      <c r="A139">
        <v>125</v>
      </c>
      <c r="B139" t="s">
        <v>476</v>
      </c>
      <c r="C139" t="s">
        <v>957</v>
      </c>
      <c r="D139" t="s">
        <v>285</v>
      </c>
      <c r="E139" t="s">
        <v>329</v>
      </c>
      <c r="F139">
        <v>783.3</v>
      </c>
      <c r="G139" t="s">
        <v>8</v>
      </c>
      <c r="H139" t="s">
        <v>393</v>
      </c>
      <c r="I139" t="s">
        <v>774</v>
      </c>
      <c r="J139" t="str">
        <f t="shared" si="2"/>
        <v>Insert into SC_Matieres (ligne,typePresta,designation,categorie,fournisseur,unite,prix,detail,prixHorsTransport,Reference) values (125,'MATIERE','PFV10EH10X2','EPDM_FV','SASKIT','pc',783.3,'-',null,'PFV10EH10x2');</v>
      </c>
    </row>
    <row r="140" spans="1:10" x14ac:dyDescent="0.3">
      <c r="A140">
        <v>126</v>
      </c>
      <c r="B140" t="s">
        <v>298</v>
      </c>
      <c r="C140" t="s">
        <v>298</v>
      </c>
      <c r="D140" t="s">
        <v>285</v>
      </c>
      <c r="E140" t="s">
        <v>329</v>
      </c>
      <c r="F140">
        <v>802.88</v>
      </c>
      <c r="G140" t="s">
        <v>8</v>
      </c>
      <c r="H140" t="s">
        <v>393</v>
      </c>
      <c r="I140" t="s">
        <v>774</v>
      </c>
      <c r="J140" t="str">
        <f t="shared" si="2"/>
        <v>Insert into SC_Matieres (ligne,typePresta,designation,categorie,fournisseur,unite,prix,detail,prixHorsTransport,Reference) values (126,'MATIERE','PFV14EH7X4','EPDM_FV','SASKIT','pc',802.88,'-',null,'PFV14EH7X4');</v>
      </c>
    </row>
    <row r="141" spans="1:10" x14ac:dyDescent="0.3">
      <c r="A141">
        <v>127</v>
      </c>
      <c r="B141" t="s">
        <v>299</v>
      </c>
      <c r="C141" t="s">
        <v>962</v>
      </c>
      <c r="D141" t="s">
        <v>285</v>
      </c>
      <c r="E141" t="s">
        <v>329</v>
      </c>
      <c r="F141">
        <v>841.31</v>
      </c>
      <c r="G141" t="s">
        <v>8</v>
      </c>
      <c r="H141" t="s">
        <v>393</v>
      </c>
      <c r="I141" t="s">
        <v>774</v>
      </c>
      <c r="J141" t="str">
        <f t="shared" si="2"/>
        <v>Insert into SC_Matieres (ligne,typePresta,designation,categorie,fournisseur,unite,prix,detail,prixHorsTransport,Reference) values (127,'MATIERE','PFV16EH8X4','EPDM_FV','SASKIT','pc',841.31,'-',null,'PFV16EH8x4');</v>
      </c>
    </row>
    <row r="142" spans="1:10" x14ac:dyDescent="0.3">
      <c r="A142">
        <v>128</v>
      </c>
      <c r="B142" t="s">
        <v>300</v>
      </c>
      <c r="C142" t="s">
        <v>963</v>
      </c>
      <c r="D142" t="s">
        <v>285</v>
      </c>
      <c r="E142" t="s">
        <v>329</v>
      </c>
      <c r="F142">
        <v>1038.8800000000001</v>
      </c>
      <c r="G142" t="s">
        <v>8</v>
      </c>
      <c r="H142" t="s">
        <v>393</v>
      </c>
      <c r="I142" t="s">
        <v>774</v>
      </c>
      <c r="J142" t="str">
        <f t="shared" si="2"/>
        <v>Insert into SC_Matieres (ligne,typePresta,designation,categorie,fournisseur,unite,prix,detail,prixHorsTransport,Reference) values (128,'MATIERE','PFV18EH8X4,5','EPDM_FV','SASKIT','pc',1038.88,'-',null,'PFV18EH8X4.5');</v>
      </c>
    </row>
    <row r="143" spans="1:10" x14ac:dyDescent="0.3">
      <c r="A143">
        <v>129</v>
      </c>
      <c r="B143" t="s">
        <v>301</v>
      </c>
      <c r="C143" t="s">
        <v>301</v>
      </c>
      <c r="D143" t="s">
        <v>285</v>
      </c>
      <c r="E143" t="s">
        <v>329</v>
      </c>
      <c r="F143">
        <v>1068.33</v>
      </c>
      <c r="G143" t="s">
        <v>8</v>
      </c>
      <c r="H143" t="s">
        <v>393</v>
      </c>
      <c r="I143" t="s">
        <v>774</v>
      </c>
      <c r="J143" t="str">
        <f t="shared" si="2"/>
        <v>Insert into SC_Matieres (ligne,typePresta,designation,categorie,fournisseur,unite,prix,detail,prixHorsTransport,Reference) values (129,'MATIERE','PFV18EH9X4','EPDM_FV','SASKIT','pc',1068.33,'-',null,'PFV18EH9X4');</v>
      </c>
    </row>
    <row r="144" spans="1:10" x14ac:dyDescent="0.3">
      <c r="A144">
        <v>130</v>
      </c>
      <c r="B144" t="s">
        <v>302</v>
      </c>
      <c r="C144" t="s">
        <v>965</v>
      </c>
      <c r="D144" t="s">
        <v>285</v>
      </c>
      <c r="E144" t="s">
        <v>329</v>
      </c>
      <c r="F144">
        <v>1069.33</v>
      </c>
      <c r="G144" t="s">
        <v>8</v>
      </c>
      <c r="H144" t="s">
        <v>393</v>
      </c>
      <c r="I144" t="s">
        <v>774</v>
      </c>
      <c r="J144" t="str">
        <f t="shared" si="2"/>
        <v>Insert into SC_Matieres (ligne,typePresta,designation,categorie,fournisseur,unite,prix,detail,prixHorsTransport,Reference) values (130,'MATIERE','PFV20EH8X5','EPDM_FV','SASKIT','pc',1069.33,'-',null,'PFV20EH8x5');</v>
      </c>
    </row>
    <row r="145" spans="1:10" x14ac:dyDescent="0.3">
      <c r="A145">
        <v>131</v>
      </c>
      <c r="B145" t="s">
        <v>303</v>
      </c>
      <c r="C145" t="s">
        <v>964</v>
      </c>
      <c r="D145" t="s">
        <v>285</v>
      </c>
      <c r="E145" t="s">
        <v>329</v>
      </c>
      <c r="F145">
        <v>1120.44</v>
      </c>
      <c r="G145" t="s">
        <v>8</v>
      </c>
      <c r="H145" t="s">
        <v>393</v>
      </c>
      <c r="I145" t="s">
        <v>774</v>
      </c>
      <c r="J145" t="str">
        <f t="shared" si="2"/>
        <v>Insert into SC_Matieres (ligne,typePresta,designation,categorie,fournisseur,unite,prix,detail,prixHorsTransport,Reference) values (131,'MATIERE','PFV20EH10X4','EPDM_FV','SASKIT','pc',1120.44,'-',null,'PFV20EH10x4');</v>
      </c>
    </row>
    <row r="146" spans="1:10" x14ac:dyDescent="0.3">
      <c r="A146">
        <v>132</v>
      </c>
      <c r="B146" t="s">
        <v>366</v>
      </c>
      <c r="D146" t="s">
        <v>477</v>
      </c>
      <c r="E146" t="s">
        <v>392</v>
      </c>
      <c r="F146">
        <v>2.14</v>
      </c>
      <c r="G146" t="s">
        <v>8</v>
      </c>
      <c r="H146" t="s">
        <v>393</v>
      </c>
      <c r="I146">
        <v>2.14</v>
      </c>
      <c r="J146" t="str">
        <f t="shared" si="2"/>
        <v>Insert into SC_Matieres (ligne,typePresta,designation,categorie,fournisseur,unite,prix,detail,prixHorsTransport,Reference) values (132,'MATIERE','tuyau DIA 50','EVACUATION_DIA_50','PUM','pc',2.14,'-',2.14,'');</v>
      </c>
    </row>
    <row r="147" spans="1:10" x14ac:dyDescent="0.3">
      <c r="A147">
        <v>133</v>
      </c>
      <c r="B147" t="s">
        <v>478</v>
      </c>
      <c r="D147" t="s">
        <v>477</v>
      </c>
      <c r="E147" t="s">
        <v>392</v>
      </c>
      <c r="F147">
        <v>0.73</v>
      </c>
      <c r="G147" t="s">
        <v>8</v>
      </c>
      <c r="H147" t="s">
        <v>393</v>
      </c>
      <c r="I147">
        <v>0.73</v>
      </c>
      <c r="J147" t="str">
        <f t="shared" si="2"/>
        <v>Insert into SC_Matieres (ligne,typePresta,designation,categorie,fournisseur,unite,prix,detail,prixHorsTransport,Reference) values (133,'MATIERE','Manchon evac 50','EVACUATION_DIA_50','PUM','pc',0.73,'-',0.73,'');</v>
      </c>
    </row>
    <row r="148" spans="1:10" x14ac:dyDescent="0.3">
      <c r="A148">
        <v>134</v>
      </c>
      <c r="B148" t="s">
        <v>479</v>
      </c>
      <c r="D148" t="s">
        <v>477</v>
      </c>
      <c r="E148" t="s">
        <v>392</v>
      </c>
      <c r="F148">
        <v>1.1599999999999999</v>
      </c>
      <c r="G148" t="s">
        <v>8</v>
      </c>
      <c r="H148" t="s">
        <v>393</v>
      </c>
      <c r="I148">
        <v>1.1599999999999999</v>
      </c>
      <c r="J148" t="str">
        <f t="shared" si="2"/>
        <v>Insert into SC_Matieres (ligne,typePresta,designation,categorie,fournisseur,unite,prix,detail,prixHorsTransport,Reference) values (134,'MATIERE','bouchon evac 50','EVACUATION_DIA_50','PUM','pc',1.16,'-',1.16,'');</v>
      </c>
    </row>
    <row r="149" spans="1:10" x14ac:dyDescent="0.3">
      <c r="A149">
        <v>135</v>
      </c>
      <c r="B149" t="s">
        <v>312</v>
      </c>
      <c r="D149" t="s">
        <v>477</v>
      </c>
      <c r="E149" t="s">
        <v>392</v>
      </c>
      <c r="F149">
        <v>1.08</v>
      </c>
      <c r="G149" t="s">
        <v>8</v>
      </c>
      <c r="H149" t="s">
        <v>393</v>
      </c>
      <c r="I149">
        <v>1.08</v>
      </c>
      <c r="J149" t="str">
        <f t="shared" si="2"/>
        <v>Insert into SC_Matieres (ligne,typePresta,designation,categorie,fournisseur,unite,prix,detail,prixHorsTransport,Reference) values (135,'MATIERE','Coude 45° MF','EVACUATION_DIA_50','PUM','pc',1.08,'-',1.08,'');</v>
      </c>
    </row>
    <row r="150" spans="1:10" x14ac:dyDescent="0.3">
      <c r="A150">
        <v>136</v>
      </c>
      <c r="B150" t="s">
        <v>480</v>
      </c>
      <c r="D150" t="s">
        <v>477</v>
      </c>
      <c r="E150" t="s">
        <v>392</v>
      </c>
      <c r="F150">
        <v>1.42</v>
      </c>
      <c r="G150" t="s">
        <v>8</v>
      </c>
      <c r="H150" t="s">
        <v>393</v>
      </c>
      <c r="I150">
        <v>1.42</v>
      </c>
      <c r="J150" t="str">
        <f t="shared" si="2"/>
        <v>Insert into SC_Matieres (ligne,typePresta,designation,categorie,fournisseur,unite,prix,detail,prixHorsTransport,Reference) values (136,'MATIERE','Coude 90° MF','EVACUATION_DIA_50','PUM','pc',1.42,'-',1.42,'');</v>
      </c>
    </row>
    <row r="151" spans="1:10" x14ac:dyDescent="0.3">
      <c r="A151">
        <v>137</v>
      </c>
      <c r="B151" t="s">
        <v>481</v>
      </c>
      <c r="D151" t="s">
        <v>477</v>
      </c>
      <c r="E151" t="s">
        <v>392</v>
      </c>
      <c r="F151">
        <v>2.93</v>
      </c>
      <c r="G151" t="s">
        <v>8</v>
      </c>
      <c r="H151" t="s">
        <v>393</v>
      </c>
      <c r="I151">
        <v>2.93</v>
      </c>
      <c r="J151" t="str">
        <f t="shared" si="2"/>
        <v>Insert into SC_Matieres (ligne,typePresta,designation,categorie,fournisseur,unite,prix,detail,prixHorsTransport,Reference) values (137,'MATIERE','Y 45°','EVACUATION_DIA_50','PUM','pc',2.93,'-',2.93,'');</v>
      </c>
    </row>
    <row r="152" spans="1:10" x14ac:dyDescent="0.3">
      <c r="A152">
        <v>138</v>
      </c>
      <c r="B152" t="s">
        <v>482</v>
      </c>
      <c r="D152" t="s">
        <v>477</v>
      </c>
      <c r="E152" t="s">
        <v>392</v>
      </c>
      <c r="F152">
        <v>2.95</v>
      </c>
      <c r="G152" t="s">
        <v>8</v>
      </c>
      <c r="H152" t="s">
        <v>393</v>
      </c>
      <c r="I152">
        <v>2.95</v>
      </c>
      <c r="J152" t="str">
        <f t="shared" si="2"/>
        <v>Insert into SC_Matieres (ligne,typePresta,designation,categorie,fournisseur,unite,prix,detail,prixHorsTransport,Reference) values (138,'MATIERE','T90°MF','EVACUATION_DIA_50','PUM','pc',2.95,'-',2.95,'');</v>
      </c>
    </row>
    <row r="153" spans="1:10" x14ac:dyDescent="0.3">
      <c r="A153">
        <v>139</v>
      </c>
      <c r="B153" t="s">
        <v>483</v>
      </c>
      <c r="D153" t="s">
        <v>484</v>
      </c>
      <c r="E153" t="s">
        <v>448</v>
      </c>
      <c r="F153">
        <v>64.739999999999995</v>
      </c>
      <c r="G153" t="s">
        <v>8</v>
      </c>
      <c r="H153" t="s">
        <v>393</v>
      </c>
      <c r="I153">
        <v>64.739999999999995</v>
      </c>
      <c r="J153" t="str">
        <f t="shared" si="2"/>
        <v>Insert into SC_Matieres (ligne,typePresta,designation,categorie,fournisseur,unite,prix,detail,prixHorsTransport,Reference) values (139,'MATIERE','stonepanel','FINITION','CUPA','pc',64.74,'-',64.74,'');</v>
      </c>
    </row>
    <row r="154" spans="1:10" x14ac:dyDescent="0.3">
      <c r="A154">
        <v>140</v>
      </c>
      <c r="B154" t="s">
        <v>485</v>
      </c>
      <c r="D154" t="s">
        <v>484</v>
      </c>
      <c r="E154" t="s">
        <v>448</v>
      </c>
      <c r="F154">
        <v>21.06</v>
      </c>
      <c r="G154" t="s">
        <v>8</v>
      </c>
      <c r="H154" t="s">
        <v>393</v>
      </c>
      <c r="I154">
        <v>21.06</v>
      </c>
      <c r="J154" t="str">
        <f t="shared" si="2"/>
        <v>Insert into SC_Matieres (ligne,typePresta,designation,categorie,fournisseur,unite,prix,detail,prixHorsTransport,Reference) values (140,'MATIERE','Palis de shiste l50 cm L 1m','FINITION','CUPA','pc',21.06,'-',21.06,'');</v>
      </c>
    </row>
    <row r="155" spans="1:10" x14ac:dyDescent="0.3">
      <c r="A155">
        <v>141</v>
      </c>
      <c r="B155" t="s">
        <v>486</v>
      </c>
      <c r="D155" t="s">
        <v>484</v>
      </c>
      <c r="E155" t="s">
        <v>448</v>
      </c>
      <c r="F155">
        <v>33.54</v>
      </c>
      <c r="G155" t="s">
        <v>8</v>
      </c>
      <c r="H155" t="s">
        <v>393</v>
      </c>
      <c r="I155">
        <v>33.54</v>
      </c>
      <c r="J155" t="str">
        <f t="shared" si="2"/>
        <v>Insert into SC_Matieres (ligne,typePresta,designation,categorie,fournisseur,unite,prix,detail,prixHorsTransport,Reference) values (141,'MATIERE','Palis de shiste l50cm L 1,5 m','FINITION','CUPA','pc',33.54,'-',33.54,'');</v>
      </c>
    </row>
    <row r="156" spans="1:10" x14ac:dyDescent="0.3">
      <c r="A156">
        <v>142</v>
      </c>
      <c r="B156" t="s">
        <v>487</v>
      </c>
      <c r="D156" t="s">
        <v>484</v>
      </c>
      <c r="E156" t="s">
        <v>448</v>
      </c>
      <c r="F156">
        <v>54.6</v>
      </c>
      <c r="G156" t="s">
        <v>8</v>
      </c>
      <c r="H156" t="s">
        <v>393</v>
      </c>
      <c r="I156">
        <v>54.6</v>
      </c>
      <c r="J156" t="str">
        <f t="shared" si="2"/>
        <v>Insert into SC_Matieres (ligne,typePresta,designation,categorie,fournisseur,unite,prix,detail,prixHorsTransport,Reference) values (142,'MATIERE','Palis de shiste l 50 cm L 2 m','FINITION','CUPA','pc',54.6,'-',54.6,'');</v>
      </c>
    </row>
    <row r="157" spans="1:10" x14ac:dyDescent="0.3">
      <c r="A157">
        <v>143</v>
      </c>
      <c r="B157" t="s">
        <v>488</v>
      </c>
      <c r="D157" t="s">
        <v>484</v>
      </c>
      <c r="E157" t="s">
        <v>448</v>
      </c>
      <c r="F157">
        <v>67.86</v>
      </c>
      <c r="G157" t="s">
        <v>8</v>
      </c>
      <c r="H157" t="s">
        <v>393</v>
      </c>
      <c r="I157">
        <v>67.86</v>
      </c>
      <c r="J157" t="str">
        <f t="shared" si="2"/>
        <v>Insert into SC_Matieres (ligne,typePresta,designation,categorie,fournisseur,unite,prix,detail,prixHorsTransport,Reference) values (143,'MATIERE','Palis de shiste l 50 cm L 2,5 m','FINITION','CUPA','pc',67.86,'-',67.86,'');</v>
      </c>
    </row>
    <row r="158" spans="1:10" x14ac:dyDescent="0.3">
      <c r="A158">
        <v>144</v>
      </c>
      <c r="B158" t="s">
        <v>489</v>
      </c>
      <c r="D158" t="s">
        <v>484</v>
      </c>
      <c r="E158" t="s">
        <v>448</v>
      </c>
      <c r="F158">
        <v>14.82</v>
      </c>
      <c r="G158" t="s">
        <v>8</v>
      </c>
      <c r="H158" t="s">
        <v>393</v>
      </c>
      <c r="I158">
        <v>14.82</v>
      </c>
      <c r="J158" t="str">
        <f t="shared" si="2"/>
        <v>Insert into SC_Matieres (ligne,typePresta,designation,categorie,fournisseur,unite,prix,detail,prixHorsTransport,Reference) values (144,'MATIERE','DALLE quartzite noir 4 à 6 cm 50/50 cm','FINITION','CUPA','pc',14.82,'-',14.82,'');</v>
      </c>
    </row>
    <row r="159" spans="1:10" x14ac:dyDescent="0.3">
      <c r="A159">
        <v>145</v>
      </c>
      <c r="B159" t="s">
        <v>490</v>
      </c>
      <c r="D159" t="s">
        <v>484</v>
      </c>
      <c r="E159" t="s">
        <v>448</v>
      </c>
      <c r="F159">
        <v>9.36</v>
      </c>
      <c r="G159" t="s">
        <v>8</v>
      </c>
      <c r="H159" t="s">
        <v>393</v>
      </c>
      <c r="I159">
        <v>9.36</v>
      </c>
      <c r="J159" t="str">
        <f t="shared" si="2"/>
        <v>Insert into SC_Matieres (ligne,typePresta,designation,categorie,fournisseur,unite,prix,detail,prixHorsTransport,Reference) values (145,'MATIERE','DALLE quartzite noir 4 à 6 cm 60/30 cm','FINITION','CUPA','pc',9.36,'-',9.36,'');</v>
      </c>
    </row>
    <row r="161" spans="1:10" x14ac:dyDescent="0.3">
      <c r="A161">
        <v>147</v>
      </c>
      <c r="B161" t="s">
        <v>491</v>
      </c>
      <c r="D161" t="s">
        <v>492</v>
      </c>
      <c r="E161" t="s">
        <v>392</v>
      </c>
      <c r="F161">
        <v>12</v>
      </c>
      <c r="G161" t="s">
        <v>8</v>
      </c>
      <c r="H161" t="s">
        <v>393</v>
      </c>
      <c r="I161">
        <v>12</v>
      </c>
      <c r="J161" t="str">
        <f t="shared" si="2"/>
        <v>Insert into SC_Matieres (ligne,typePresta,designation,categorie,fournisseur,unite,prix,detail,prixHorsTransport,Reference) values (147,'MATIERE','COLLE','Fournitures','PUM','pc',12,'-',12,'');</v>
      </c>
    </row>
    <row r="162" spans="1:10" x14ac:dyDescent="0.3">
      <c r="A162">
        <v>148</v>
      </c>
      <c r="B162" t="s">
        <v>493</v>
      </c>
      <c r="D162" t="s">
        <v>492</v>
      </c>
      <c r="E162" t="s">
        <v>392</v>
      </c>
      <c r="F162">
        <v>11</v>
      </c>
      <c r="G162" t="s">
        <v>8</v>
      </c>
      <c r="H162" t="s">
        <v>393</v>
      </c>
      <c r="I162">
        <v>11</v>
      </c>
      <c r="J162" t="str">
        <f t="shared" si="2"/>
        <v>Insert into SC_Matieres (ligne,typePresta,designation,categorie,fournisseur,unite,prix,detail,prixHorsTransport,Reference) values (148,'MATIERE','DECAPANT','Fournitures','PUM','pc',11,'-',11,'');</v>
      </c>
    </row>
    <row r="163" spans="1:10" x14ac:dyDescent="0.3">
      <c r="A163">
        <v>149</v>
      </c>
      <c r="B163" t="s">
        <v>494</v>
      </c>
      <c r="D163" t="s">
        <v>492</v>
      </c>
      <c r="E163" t="s">
        <v>392</v>
      </c>
      <c r="F163">
        <v>39.97</v>
      </c>
      <c r="G163" t="s">
        <v>8</v>
      </c>
      <c r="H163" t="s">
        <v>393</v>
      </c>
      <c r="I163">
        <v>39.97</v>
      </c>
      <c r="J163" t="str">
        <f t="shared" si="2"/>
        <v>Insert into SC_Matieres (ligne,typePresta,designation,categorie,fournisseur,unite,prix,detail,prixHorsTransport,Reference) values (149,'MATIERE','Lubrifiant','Fournitures','PUM','pc',39.97,'-',39.97,'');</v>
      </c>
    </row>
    <row r="164" spans="1:10" x14ac:dyDescent="0.3">
      <c r="A164">
        <v>150</v>
      </c>
      <c r="B164" t="s">
        <v>495</v>
      </c>
      <c r="D164" t="s">
        <v>492</v>
      </c>
      <c r="E164" t="s">
        <v>392</v>
      </c>
      <c r="F164">
        <v>1.03</v>
      </c>
      <c r="G164" t="s">
        <v>8</v>
      </c>
      <c r="H164" t="s">
        <v>393</v>
      </c>
      <c r="I164">
        <v>1.03</v>
      </c>
      <c r="J164" t="str">
        <f t="shared" si="2"/>
        <v>Insert into SC_Matieres (ligne,typePresta,designation,categorie,fournisseur,unite,prix,detail,prixHorsTransport,Reference) values (150,'MATIERE','Ruban Teflon','Fournitures','PUM','pc',1.03,'-',1.03,'');</v>
      </c>
    </row>
    <row r="165" spans="1:10" x14ac:dyDescent="0.3">
      <c r="A165">
        <v>151</v>
      </c>
      <c r="B165" t="s">
        <v>496</v>
      </c>
      <c r="D165" t="s">
        <v>492</v>
      </c>
      <c r="E165" t="s">
        <v>392</v>
      </c>
      <c r="F165">
        <v>4.63</v>
      </c>
      <c r="G165" t="s">
        <v>8</v>
      </c>
      <c r="H165" t="s">
        <v>393</v>
      </c>
      <c r="I165">
        <v>4.63</v>
      </c>
      <c r="J165" t="str">
        <f t="shared" si="2"/>
        <v>Insert into SC_Matieres (ligne,typePresta,designation,categorie,fournisseur,unite,prix,detail,prixHorsTransport,Reference) values (151,'MATIERE','Bombe peinture blanche','Fournitures','PUM','pc',4.63,'-',4.63,'');</v>
      </c>
    </row>
    <row r="166" spans="1:10" x14ac:dyDescent="0.3">
      <c r="A166">
        <v>152</v>
      </c>
      <c r="B166" t="s">
        <v>497</v>
      </c>
      <c r="D166" t="s">
        <v>498</v>
      </c>
      <c r="E166" t="s">
        <v>329</v>
      </c>
      <c r="F166">
        <v>650</v>
      </c>
      <c r="G166" t="s">
        <v>8</v>
      </c>
      <c r="I166" t="s">
        <v>774</v>
      </c>
      <c r="J166" t="str">
        <f t="shared" si="2"/>
        <v>Insert into SC_Matieres (ligne,typePresta,designation,categorie,fournisseur,unite,prix,detail,prixHorsTransport,Reference) values (152,'MATIERE','CHASSE AQUATIRIS 30 L','CHASSES','SASKIT','pc',650,'',null,'');</v>
      </c>
    </row>
    <row r="167" spans="1:10" x14ac:dyDescent="0.3">
      <c r="A167">
        <v>153</v>
      </c>
      <c r="B167" t="s">
        <v>499</v>
      </c>
      <c r="C167" t="s">
        <v>997</v>
      </c>
      <c r="D167" t="s">
        <v>498</v>
      </c>
      <c r="E167" t="s">
        <v>329</v>
      </c>
      <c r="F167">
        <v>980</v>
      </c>
      <c r="G167" t="s">
        <v>8</v>
      </c>
      <c r="I167" t="s">
        <v>774</v>
      </c>
      <c r="J167" t="str">
        <f t="shared" si="2"/>
        <v>Insert into SC_Matieres (ligne,typePresta,designation,categorie,fournisseur,unite,prix,detail,prixHorsTransport,Reference) values (153,'MATIERE','CHASSE INEAUTECH 100L','CHASSES','SASKIT','pc',980,'',null,'INEAUTEC110');</v>
      </c>
    </row>
    <row r="168" spans="1:10" x14ac:dyDescent="0.3">
      <c r="A168">
        <v>154</v>
      </c>
      <c r="B168" t="s">
        <v>500</v>
      </c>
      <c r="D168" t="s">
        <v>498</v>
      </c>
      <c r="E168" t="s">
        <v>329</v>
      </c>
      <c r="F168">
        <v>1035</v>
      </c>
      <c r="G168" t="s">
        <v>8</v>
      </c>
      <c r="I168" t="s">
        <v>774</v>
      </c>
      <c r="J168" t="str">
        <f t="shared" si="2"/>
        <v>Insert into SC_Matieres (ligne,typePresta,designation,categorie,fournisseur,unite,prix,detail,prixHorsTransport,Reference) values (154,'MATIERE','BASCULEUR ROTATIF INOX NAVE 26 L','CHASSES','SASKIT','pc',1035,'',null,'');</v>
      </c>
    </row>
    <row r="169" spans="1:10" x14ac:dyDescent="0.3">
      <c r="A169">
        <v>155</v>
      </c>
      <c r="B169" t="s">
        <v>501</v>
      </c>
      <c r="D169" t="s">
        <v>498</v>
      </c>
      <c r="E169" t="s">
        <v>329</v>
      </c>
      <c r="F169">
        <v>1265</v>
      </c>
      <c r="G169" t="s">
        <v>8</v>
      </c>
      <c r="I169" t="s">
        <v>774</v>
      </c>
      <c r="J169" t="str">
        <f t="shared" si="2"/>
        <v>Insert into SC_Matieres (ligne,typePresta,designation,categorie,fournisseur,unite,prix,detail,prixHorsTransport,Reference) values (155,'MATIERE','BASCULEUR ROTATIF INOX NAVE 39 L','CHASSES','SASKIT','pc',1265,'',null,'');</v>
      </c>
    </row>
    <row r="170" spans="1:10" x14ac:dyDescent="0.3">
      <c r="A170">
        <v>156</v>
      </c>
      <c r="B170" t="s">
        <v>502</v>
      </c>
      <c r="D170" t="s">
        <v>498</v>
      </c>
      <c r="E170" t="s">
        <v>329</v>
      </c>
      <c r="F170">
        <v>2758</v>
      </c>
      <c r="G170" t="s">
        <v>8</v>
      </c>
      <c r="I170" t="s">
        <v>774</v>
      </c>
      <c r="J170" t="str">
        <f t="shared" si="2"/>
        <v>Insert into SC_Matieres (ligne,typePresta,designation,categorie,fournisseur,unite,prix,detail,prixHorsTransport,Reference) values (156,'MATIERE','BASCULEUR ROTATIF INOX NAVE 80 L','CHASSES','SASKIT','pc',2758,'',null,'');</v>
      </c>
    </row>
    <row r="171" spans="1:10" x14ac:dyDescent="0.3">
      <c r="A171">
        <v>157</v>
      </c>
      <c r="B171" t="s">
        <v>503</v>
      </c>
      <c r="D171" t="s">
        <v>504</v>
      </c>
      <c r="E171" t="s">
        <v>392</v>
      </c>
      <c r="F171">
        <v>0.67459999999999998</v>
      </c>
      <c r="G171" t="s">
        <v>120</v>
      </c>
      <c r="H171" t="s">
        <v>393</v>
      </c>
      <c r="I171">
        <v>0.67459999999999998</v>
      </c>
      <c r="J171" t="str">
        <f t="shared" si="2"/>
        <v>Insert into SC_Matieres (ligne,typePresta,designation,categorie,fournisseur,unite,prix,detail,prixHorsTransport,Reference) values (157,'MATIERE','Géotextile 50 cm -100 m','GEOTEXTILE','PUM','m²',0.6746,'-',0.6746,'');</v>
      </c>
    </row>
    <row r="172" spans="1:10" x14ac:dyDescent="0.3">
      <c r="A172">
        <v>158</v>
      </c>
      <c r="B172" t="s">
        <v>505</v>
      </c>
      <c r="D172" t="s">
        <v>504</v>
      </c>
      <c r="E172" t="s">
        <v>392</v>
      </c>
      <c r="F172">
        <v>0.83</v>
      </c>
      <c r="G172" t="s">
        <v>120</v>
      </c>
      <c r="I172" t="s">
        <v>774</v>
      </c>
      <c r="J172" t="str">
        <f t="shared" si="2"/>
        <v>Insert into SC_Matieres (ligne,typePresta,designation,categorie,fournisseur,unite,prix,detail,prixHorsTransport,Reference) values (158,'MATIERE','Géotextile 150g/m² -  100 m','GEOTEXTILE','PUM','m²',0.83,'',null,'');</v>
      </c>
    </row>
    <row r="173" spans="1:10" x14ac:dyDescent="0.3">
      <c r="A173">
        <v>159</v>
      </c>
      <c r="B173" t="s">
        <v>506</v>
      </c>
      <c r="D173" t="s">
        <v>504</v>
      </c>
      <c r="E173" t="s">
        <v>392</v>
      </c>
      <c r="F173">
        <v>1.2863999999999998</v>
      </c>
      <c r="G173" t="s">
        <v>120</v>
      </c>
      <c r="H173" t="s">
        <v>393</v>
      </c>
      <c r="I173">
        <v>1.2863999999999998</v>
      </c>
      <c r="J173" t="str">
        <f t="shared" si="2"/>
        <v>Insert into SC_Matieres (ligne,typePresta,designation,categorie,fournisseur,unite,prix,detail,prixHorsTransport,Reference) values (159,'MATIERE','Géotextile 1m – 50m','GEOTEXTILE','PUM','m²',1.2864,'-',1.2864,'');</v>
      </c>
    </row>
    <row r="174" spans="1:10" x14ac:dyDescent="0.3">
      <c r="A174">
        <v>160</v>
      </c>
      <c r="B174" t="s">
        <v>507</v>
      </c>
      <c r="D174" t="s">
        <v>504</v>
      </c>
      <c r="E174" t="s">
        <v>392</v>
      </c>
      <c r="F174">
        <v>2.6439999999999997</v>
      </c>
      <c r="G174" t="s">
        <v>120</v>
      </c>
      <c r="H174" t="s">
        <v>393</v>
      </c>
      <c r="I174">
        <v>2.6439999999999997</v>
      </c>
      <c r="J174" t="str">
        <f t="shared" si="2"/>
        <v>Insert into SC_Matieres (ligne,typePresta,designation,categorie,fournisseur,unite,prix,detail,prixHorsTransport,Reference) values (160,'MATIERE','Géotextile 1m – 25m','GEOTEXTILE','PUM','m²',2.644,'-',2.644,'');</v>
      </c>
    </row>
    <row r="175" spans="1:10" x14ac:dyDescent="0.3">
      <c r="A175">
        <v>161</v>
      </c>
      <c r="B175" t="s">
        <v>508</v>
      </c>
      <c r="C175" t="s">
        <v>1043</v>
      </c>
      <c r="D175" t="s">
        <v>509</v>
      </c>
      <c r="E175" t="s">
        <v>329</v>
      </c>
      <c r="F175">
        <v>36.29</v>
      </c>
      <c r="G175" t="s">
        <v>8</v>
      </c>
      <c r="H175" t="s">
        <v>393</v>
      </c>
      <c r="I175" t="s">
        <v>774</v>
      </c>
      <c r="J175" t="str">
        <f t="shared" si="2"/>
        <v>Insert into SC_Matieres (ligne,typePresta,designation,categorie,fournisseur,unite,prix,detail,prixHorsTransport,Reference) values (161,'MATIERE','SCIE CLOCHE ¢ 60','Outillage','SASKIT','pc',36.29,'-',null,'MSCIE60');</v>
      </c>
    </row>
    <row r="176" spans="1:10" x14ac:dyDescent="0.3">
      <c r="A176">
        <v>162</v>
      </c>
      <c r="B176" t="s">
        <v>510</v>
      </c>
      <c r="C176" t="s">
        <v>1044</v>
      </c>
      <c r="D176" t="s">
        <v>509</v>
      </c>
      <c r="E176" t="s">
        <v>329</v>
      </c>
      <c r="F176">
        <v>37.409999999999997</v>
      </c>
      <c r="G176" t="s">
        <v>8</v>
      </c>
      <c r="H176" t="s">
        <v>393</v>
      </c>
      <c r="I176" t="s">
        <v>774</v>
      </c>
      <c r="J176" t="str">
        <f t="shared" si="2"/>
        <v>Insert into SC_Matieres (ligne,typePresta,designation,categorie,fournisseur,unite,prix,detail,prixHorsTransport,Reference) values (162,'MATIERE','SCIE CLOCHE ¢ 70','Outillage','SASKIT','pc',37.41,'-',null,'MSCIE70');</v>
      </c>
    </row>
    <row r="177" spans="1:10" x14ac:dyDescent="0.3">
      <c r="A177">
        <v>163</v>
      </c>
      <c r="B177" t="s">
        <v>511</v>
      </c>
      <c r="D177" t="s">
        <v>314</v>
      </c>
      <c r="E177" t="s">
        <v>512</v>
      </c>
      <c r="F177">
        <v>32.18</v>
      </c>
      <c r="G177" t="s">
        <v>8</v>
      </c>
      <c r="H177" t="s">
        <v>393</v>
      </c>
      <c r="I177">
        <v>32.18</v>
      </c>
      <c r="J177" t="str">
        <f t="shared" si="2"/>
        <v>Insert into SC_Matieres (ligne,typePresta,designation,categorie,fournisseur,unite,prix,detail,prixHorsTransport,Reference) values (163,'MATIERE','pointe de diamant 50 x50 cm','PIGEON_MATERIAUX','PIGEON','pc',32.18,'-',32.18,'');</v>
      </c>
    </row>
    <row r="178" spans="1:10" x14ac:dyDescent="0.3">
      <c r="A178">
        <v>164</v>
      </c>
      <c r="B178" t="s">
        <v>513</v>
      </c>
      <c r="D178" t="s">
        <v>314</v>
      </c>
      <c r="E178" t="s">
        <v>512</v>
      </c>
      <c r="F178">
        <v>7.11</v>
      </c>
      <c r="G178" t="s">
        <v>8</v>
      </c>
      <c r="H178" t="s">
        <v>393</v>
      </c>
      <c r="I178">
        <v>7.11</v>
      </c>
      <c r="J178" t="str">
        <f t="shared" si="2"/>
        <v>Insert into SC_Matieres (ligne,typePresta,designation,categorie,fournisseur,unite,prix,detail,prixHorsTransport,Reference) values (164,'MATIERE','boite pluviale béton 25x25','PIGEON_MATERIAUX','PIGEON','pc',7.11,'-',7.11,'');</v>
      </c>
    </row>
    <row r="179" spans="1:10" x14ac:dyDescent="0.3">
      <c r="A179">
        <v>165</v>
      </c>
      <c r="B179" t="s">
        <v>364</v>
      </c>
      <c r="D179" t="s">
        <v>314</v>
      </c>
      <c r="E179" t="s">
        <v>512</v>
      </c>
      <c r="F179">
        <v>8.93</v>
      </c>
      <c r="G179" t="s">
        <v>8</v>
      </c>
      <c r="H179" t="s">
        <v>393</v>
      </c>
      <c r="I179" t="s">
        <v>774</v>
      </c>
      <c r="J179" t="str">
        <f t="shared" si="2"/>
        <v>Insert into SC_Matieres (ligne,typePresta,designation,categorie,fournisseur,unite,prix,detail,prixHorsTransport,Reference) values (165,'MATIERE','rehausse béton 25 x 25','PIGEON_MATERIAUX','PIGEON','pc',8.93,'-',null,'');</v>
      </c>
    </row>
    <row r="180" spans="1:10" x14ac:dyDescent="0.3">
      <c r="A180">
        <v>166</v>
      </c>
      <c r="B180" t="s">
        <v>363</v>
      </c>
      <c r="D180" t="s">
        <v>314</v>
      </c>
      <c r="E180" t="s">
        <v>512</v>
      </c>
      <c r="F180">
        <v>3.13</v>
      </c>
      <c r="G180" t="s">
        <v>8</v>
      </c>
      <c r="H180" t="s">
        <v>393</v>
      </c>
      <c r="I180">
        <v>3.13</v>
      </c>
      <c r="J180" t="str">
        <f t="shared" si="2"/>
        <v>Insert into SC_Matieres (ligne,typePresta,designation,categorie,fournisseur,unite,prix,detail,prixHorsTransport,Reference) values (166,'MATIERE','Couvercle 25/25','PIGEON_MATERIAUX','PIGEON','pc',3.13,'-',3.13,'');</v>
      </c>
    </row>
    <row r="181" spans="1:10" x14ac:dyDescent="0.3">
      <c r="A181">
        <v>167</v>
      </c>
      <c r="B181" t="s">
        <v>514</v>
      </c>
      <c r="D181" t="s">
        <v>314</v>
      </c>
      <c r="E181" t="s">
        <v>512</v>
      </c>
      <c r="F181">
        <v>4.415</v>
      </c>
      <c r="G181" t="s">
        <v>47</v>
      </c>
      <c r="H181" t="s">
        <v>393</v>
      </c>
      <c r="I181">
        <v>4.415</v>
      </c>
      <c r="J181" t="str">
        <f t="shared" si="2"/>
        <v>Insert into SC_Matieres (ligne,typePresta,designation,categorie,fournisseur,unite,prix,detail,prixHorsTransport,Reference) values (167,'MATIERE','Plaque cloture béton h25','PIGEON_MATERIAUX','PIGEON','ml',4.415,'-',4.415,'');</v>
      </c>
    </row>
    <row r="182" spans="1:10" x14ac:dyDescent="0.3">
      <c r="A182">
        <v>168</v>
      </c>
      <c r="B182" t="s">
        <v>315</v>
      </c>
      <c r="D182" t="s">
        <v>314</v>
      </c>
      <c r="E182" t="s">
        <v>512</v>
      </c>
      <c r="F182">
        <v>6.74</v>
      </c>
      <c r="G182" t="s">
        <v>47</v>
      </c>
      <c r="H182" t="s">
        <v>393</v>
      </c>
      <c r="I182">
        <v>6.74</v>
      </c>
      <c r="J182" t="str">
        <f t="shared" si="2"/>
        <v>Insert into SC_Matieres (ligne,typePresta,designation,categorie,fournisseur,unite,prix,detail,prixHorsTransport,Reference) values (168,'MATIERE',' Plaque cloture béton h50','PIGEON_MATERIAUX','PIGEON','ml',6.74,'-',6.74,'');</v>
      </c>
    </row>
    <row r="183" spans="1:10" x14ac:dyDescent="0.3">
      <c r="A183">
        <v>169</v>
      </c>
      <c r="B183" t="s">
        <v>776</v>
      </c>
      <c r="D183" t="s">
        <v>314</v>
      </c>
      <c r="E183" t="s">
        <v>512</v>
      </c>
      <c r="F183">
        <v>7.93</v>
      </c>
      <c r="G183" t="s">
        <v>8</v>
      </c>
      <c r="H183" t="s">
        <v>393</v>
      </c>
      <c r="I183">
        <v>7.93</v>
      </c>
      <c r="J183" t="str">
        <f t="shared" si="2"/>
        <v>Insert into SC_Matieres (ligne,typePresta,designation,categorie,fournisseur,unite,prix,detail,prixHorsTransport,Reference) values (169,'MATIERE','Béton prêt à l\'emploi -25 kg','PIGEON_MATERIAUX','PIGEON','pc',7.93,'-',7.93,'');</v>
      </c>
    </row>
    <row r="184" spans="1:10" x14ac:dyDescent="0.3">
      <c r="A184">
        <v>170</v>
      </c>
      <c r="B184" t="s">
        <v>515</v>
      </c>
      <c r="D184" t="s">
        <v>314</v>
      </c>
      <c r="E184" t="s">
        <v>512</v>
      </c>
      <c r="F184">
        <v>6</v>
      </c>
      <c r="G184" t="s">
        <v>47</v>
      </c>
      <c r="I184" t="s">
        <v>774</v>
      </c>
      <c r="J184" t="str">
        <f t="shared" si="2"/>
        <v>Insert into SC_Matieres (ligne,typePresta,designation,categorie,fournisseur,unite,prix,detail,prixHorsTransport,Reference) values (170,'MATIERE','Ecolat h 14 cm L 25 m + piquets','PIGEON_MATERIAUX','PIGEON','ml',6,'',null,'');</v>
      </c>
    </row>
    <row r="185" spans="1:10" x14ac:dyDescent="0.3">
      <c r="A185">
        <v>171</v>
      </c>
      <c r="B185" t="s">
        <v>777</v>
      </c>
      <c r="D185" t="s">
        <v>314</v>
      </c>
      <c r="E185" t="s">
        <v>512</v>
      </c>
      <c r="F185">
        <v>7.52</v>
      </c>
      <c r="G185" t="s">
        <v>8</v>
      </c>
      <c r="H185" t="s">
        <v>393</v>
      </c>
      <c r="I185">
        <v>7.52</v>
      </c>
      <c r="J185" t="str">
        <f t="shared" si="2"/>
        <v>Insert into SC_Matieres (ligne,typePresta,designation,categorie,fournisseur,unite,prix,detail,prixHorsTransport,Reference) values (171,'MATIERE','Mortier prêt à l\'emploi','PIGEON_MATERIAUX','PIGEON','pc',7.52,'-',7.52,'');</v>
      </c>
    </row>
    <row r="186" spans="1:10" x14ac:dyDescent="0.3">
      <c r="A186">
        <v>172</v>
      </c>
      <c r="B186" t="s">
        <v>516</v>
      </c>
      <c r="D186" t="s">
        <v>279</v>
      </c>
      <c r="E186" t="s">
        <v>517</v>
      </c>
      <c r="F186">
        <v>1.65</v>
      </c>
      <c r="G186" t="s">
        <v>8</v>
      </c>
      <c r="H186" t="s">
        <v>518</v>
      </c>
      <c r="I186" t="s">
        <v>774</v>
      </c>
      <c r="J186" t="str">
        <f t="shared" si="2"/>
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</c>
    </row>
    <row r="187" spans="1:10" x14ac:dyDescent="0.3">
      <c r="A187">
        <v>173</v>
      </c>
      <c r="B187" t="s">
        <v>519</v>
      </c>
      <c r="D187" t="s">
        <v>279</v>
      </c>
      <c r="E187" t="s">
        <v>517</v>
      </c>
      <c r="F187">
        <v>1.65</v>
      </c>
      <c r="G187" t="s">
        <v>8</v>
      </c>
      <c r="H187" t="s">
        <v>520</v>
      </c>
      <c r="I187" t="s">
        <v>774</v>
      </c>
      <c r="J187" t="str">
        <f t="shared" si="2"/>
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</c>
    </row>
    <row r="188" spans="1:10" x14ac:dyDescent="0.3">
      <c r="A188">
        <v>174</v>
      </c>
      <c r="B188" t="s">
        <v>357</v>
      </c>
      <c r="D188" t="s">
        <v>279</v>
      </c>
      <c r="E188" t="s">
        <v>517</v>
      </c>
      <c r="F188">
        <v>1.65</v>
      </c>
      <c r="G188" t="s">
        <v>8</v>
      </c>
      <c r="H188" t="s">
        <v>521</v>
      </c>
      <c r="I188" t="s">
        <v>774</v>
      </c>
      <c r="J188" t="str">
        <f t="shared" si="2"/>
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</c>
    </row>
    <row r="189" spans="1:10" x14ac:dyDescent="0.3">
      <c r="A189">
        <v>175</v>
      </c>
      <c r="B189" t="s">
        <v>522</v>
      </c>
      <c r="D189" t="s">
        <v>279</v>
      </c>
      <c r="E189" t="s">
        <v>517</v>
      </c>
      <c r="F189">
        <v>1.65</v>
      </c>
      <c r="G189" t="s">
        <v>8</v>
      </c>
      <c r="H189" t="s">
        <v>523</v>
      </c>
      <c r="I189" t="s">
        <v>774</v>
      </c>
      <c r="J189" t="str">
        <f t="shared" si="2"/>
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</c>
    </row>
    <row r="190" spans="1:10" x14ac:dyDescent="0.3">
      <c r="A190">
        <v>176</v>
      </c>
      <c r="B190" t="s">
        <v>524</v>
      </c>
      <c r="D190" t="s">
        <v>279</v>
      </c>
      <c r="E190" t="s">
        <v>517</v>
      </c>
      <c r="F190">
        <v>1.65</v>
      </c>
      <c r="G190" t="s">
        <v>8</v>
      </c>
      <c r="H190" t="s">
        <v>525</v>
      </c>
      <c r="I190" t="s">
        <v>774</v>
      </c>
      <c r="J190" t="str">
        <f t="shared" si="2"/>
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</c>
    </row>
    <row r="191" spans="1:10" x14ac:dyDescent="0.3">
      <c r="A191">
        <v>177</v>
      </c>
      <c r="B191" t="s">
        <v>526</v>
      </c>
      <c r="D191" t="s">
        <v>279</v>
      </c>
      <c r="E191" t="s">
        <v>517</v>
      </c>
      <c r="F191">
        <v>1.65</v>
      </c>
      <c r="G191" t="s">
        <v>8</v>
      </c>
      <c r="H191" t="s">
        <v>527</v>
      </c>
      <c r="I191" t="s">
        <v>774</v>
      </c>
      <c r="J191" t="str">
        <f t="shared" si="2"/>
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</c>
    </row>
    <row r="192" spans="1:10" x14ac:dyDescent="0.3">
      <c r="A192">
        <v>178</v>
      </c>
      <c r="B192" t="s">
        <v>358</v>
      </c>
      <c r="D192" t="s">
        <v>279</v>
      </c>
      <c r="E192" t="s">
        <v>517</v>
      </c>
      <c r="F192">
        <v>1.65</v>
      </c>
      <c r="G192" t="s">
        <v>8</v>
      </c>
      <c r="H192" t="s">
        <v>528</v>
      </c>
      <c r="I192" t="s">
        <v>774</v>
      </c>
      <c r="J192" t="str">
        <f t="shared" si="2"/>
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</c>
    </row>
    <row r="193" spans="1:10" x14ac:dyDescent="0.3">
      <c r="A193">
        <v>179</v>
      </c>
      <c r="B193" t="s">
        <v>529</v>
      </c>
      <c r="D193" t="s">
        <v>279</v>
      </c>
      <c r="E193" t="s">
        <v>517</v>
      </c>
      <c r="F193">
        <v>1.65</v>
      </c>
      <c r="G193" t="s">
        <v>8</v>
      </c>
      <c r="H193" t="s">
        <v>530</v>
      </c>
      <c r="I193" t="s">
        <v>774</v>
      </c>
      <c r="J193" t="str">
        <f t="shared" si="2"/>
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</c>
    </row>
    <row r="194" spans="1:10" x14ac:dyDescent="0.3">
      <c r="A194">
        <v>180</v>
      </c>
      <c r="B194" t="s">
        <v>280</v>
      </c>
      <c r="D194" t="s">
        <v>279</v>
      </c>
      <c r="E194" t="s">
        <v>517</v>
      </c>
      <c r="F194">
        <v>1.65</v>
      </c>
      <c r="G194" t="s">
        <v>8</v>
      </c>
      <c r="H194" t="s">
        <v>531</v>
      </c>
      <c r="I194" t="s">
        <v>774</v>
      </c>
      <c r="J194" t="str">
        <f t="shared" si="2"/>
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</c>
    </row>
    <row r="195" spans="1:10" x14ac:dyDescent="0.3">
      <c r="A195">
        <v>181</v>
      </c>
      <c r="B195" t="s">
        <v>532</v>
      </c>
      <c r="D195" t="s">
        <v>279</v>
      </c>
      <c r="E195" t="s">
        <v>517</v>
      </c>
      <c r="F195">
        <v>1.65</v>
      </c>
      <c r="G195" t="s">
        <v>8</v>
      </c>
      <c r="H195" t="s">
        <v>533</v>
      </c>
      <c r="I195" t="s">
        <v>774</v>
      </c>
      <c r="J195" t="str">
        <f t="shared" ref="J195:J258" si="3">SUBSTITUTE(SUBSTITUTE(SUBSTITUTE(SUBSTITUTE(SUBSTITUTE(SUBSTITUTE(SUBSTITUTE(SUBSTITUTE(SUBSTITUTE($J$1,"#LIBELLE#",B195),"#CATEGORIE#",D195),"#FOURNISSEUR#",E195),"#UNITE#",G195),"#PRIX#",SUBSTITUTE(F195,",",".")),"#DETAIL#",SUBSTITUTE(H195,"'","\'")),"#LIGNE#",A195),"#TRANSPORT#",SUBSTITUTE(I195,",",".")),"#REFERENCE#",C195)</f>
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</c>
    </row>
    <row r="196" spans="1:10" x14ac:dyDescent="0.3">
      <c r="A196">
        <v>182</v>
      </c>
      <c r="B196" t="s">
        <v>359</v>
      </c>
      <c r="D196" t="s">
        <v>279</v>
      </c>
      <c r="E196" t="s">
        <v>517</v>
      </c>
      <c r="F196">
        <v>1.65</v>
      </c>
      <c r="G196" t="s">
        <v>8</v>
      </c>
      <c r="H196" t="s">
        <v>534</v>
      </c>
      <c r="I196" t="s">
        <v>774</v>
      </c>
      <c r="J196" t="str">
        <f t="shared" si="3"/>
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</c>
    </row>
    <row r="197" spans="1:10" x14ac:dyDescent="0.3">
      <c r="A197">
        <v>183</v>
      </c>
      <c r="B197" t="s">
        <v>535</v>
      </c>
      <c r="D197" t="s">
        <v>279</v>
      </c>
      <c r="E197" t="s">
        <v>517</v>
      </c>
      <c r="F197">
        <v>1.65</v>
      </c>
      <c r="G197" t="s">
        <v>8</v>
      </c>
      <c r="H197" t="s">
        <v>536</v>
      </c>
      <c r="I197" t="s">
        <v>774</v>
      </c>
      <c r="J197" t="str">
        <f t="shared" si="3"/>
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</c>
    </row>
    <row r="198" spans="1:10" x14ac:dyDescent="0.3">
      <c r="A198">
        <v>184</v>
      </c>
      <c r="B198" t="s">
        <v>537</v>
      </c>
      <c r="D198" t="s">
        <v>279</v>
      </c>
      <c r="E198" t="s">
        <v>517</v>
      </c>
      <c r="F198">
        <v>1.65</v>
      </c>
      <c r="G198" t="s">
        <v>8</v>
      </c>
      <c r="H198" t="s">
        <v>538</v>
      </c>
      <c r="I198" t="s">
        <v>774</v>
      </c>
      <c r="J198" t="str">
        <f t="shared" si="3"/>
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</c>
    </row>
    <row r="199" spans="1:10" x14ac:dyDescent="0.3">
      <c r="A199">
        <v>185</v>
      </c>
      <c r="B199" t="s">
        <v>361</v>
      </c>
      <c r="D199" t="s">
        <v>279</v>
      </c>
      <c r="E199" t="s">
        <v>517</v>
      </c>
      <c r="F199">
        <v>1.65</v>
      </c>
      <c r="G199" t="s">
        <v>8</v>
      </c>
      <c r="H199" t="s">
        <v>539</v>
      </c>
      <c r="I199" t="s">
        <v>774</v>
      </c>
      <c r="J199" t="str">
        <f t="shared" si="3"/>
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</c>
    </row>
    <row r="200" spans="1:10" x14ac:dyDescent="0.3">
      <c r="A200">
        <v>186</v>
      </c>
      <c r="B200" t="s">
        <v>540</v>
      </c>
      <c r="D200" t="s">
        <v>279</v>
      </c>
      <c r="E200" t="s">
        <v>517</v>
      </c>
      <c r="F200">
        <v>1.65</v>
      </c>
      <c r="G200" t="s">
        <v>8</v>
      </c>
      <c r="H200" t="s">
        <v>541</v>
      </c>
      <c r="I200" t="s">
        <v>774</v>
      </c>
      <c r="J200" t="str">
        <f t="shared" si="3"/>
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</c>
    </row>
    <row r="201" spans="1:10" x14ac:dyDescent="0.3">
      <c r="A201">
        <v>187</v>
      </c>
      <c r="B201" t="s">
        <v>542</v>
      </c>
      <c r="D201" t="s">
        <v>279</v>
      </c>
      <c r="E201" t="s">
        <v>517</v>
      </c>
      <c r="F201">
        <v>1.65</v>
      </c>
      <c r="G201" t="s">
        <v>8</v>
      </c>
      <c r="H201" t="s">
        <v>543</v>
      </c>
      <c r="I201" t="s">
        <v>774</v>
      </c>
      <c r="J201" t="str">
        <f t="shared" si="3"/>
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</c>
    </row>
    <row r="202" spans="1:10" x14ac:dyDescent="0.3">
      <c r="A202">
        <v>188</v>
      </c>
      <c r="B202" t="s">
        <v>360</v>
      </c>
      <c r="D202" t="s">
        <v>279</v>
      </c>
      <c r="E202" t="s">
        <v>517</v>
      </c>
      <c r="F202">
        <v>1.65</v>
      </c>
      <c r="G202" t="s">
        <v>8</v>
      </c>
      <c r="H202" t="s">
        <v>544</v>
      </c>
      <c r="I202" t="s">
        <v>774</v>
      </c>
      <c r="J202" t="str">
        <f t="shared" si="3"/>
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</c>
    </row>
    <row r="203" spans="1:10" x14ac:dyDescent="0.3">
      <c r="A203">
        <v>189</v>
      </c>
      <c r="B203" t="s">
        <v>545</v>
      </c>
      <c r="D203" t="s">
        <v>279</v>
      </c>
      <c r="E203" t="s">
        <v>517</v>
      </c>
      <c r="F203">
        <v>1.65</v>
      </c>
      <c r="G203" t="s">
        <v>8</v>
      </c>
      <c r="H203" t="s">
        <v>546</v>
      </c>
      <c r="I203" t="s">
        <v>774</v>
      </c>
      <c r="J203" t="str">
        <f t="shared" si="3"/>
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</c>
    </row>
    <row r="204" spans="1:10" x14ac:dyDescent="0.3">
      <c r="A204">
        <v>190</v>
      </c>
      <c r="B204" t="s">
        <v>547</v>
      </c>
      <c r="D204" t="s">
        <v>279</v>
      </c>
      <c r="E204" t="s">
        <v>517</v>
      </c>
      <c r="F204">
        <v>1.65</v>
      </c>
      <c r="G204" t="s">
        <v>8</v>
      </c>
      <c r="H204" t="s">
        <v>548</v>
      </c>
      <c r="I204" t="s">
        <v>774</v>
      </c>
      <c r="J204" t="str">
        <f t="shared" si="3"/>
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</c>
    </row>
    <row r="205" spans="1:10" x14ac:dyDescent="0.3">
      <c r="A205">
        <v>191</v>
      </c>
      <c r="B205" t="s">
        <v>549</v>
      </c>
      <c r="D205" t="s">
        <v>279</v>
      </c>
      <c r="E205" t="s">
        <v>517</v>
      </c>
      <c r="F205">
        <v>1.65</v>
      </c>
      <c r="G205" t="s">
        <v>8</v>
      </c>
      <c r="H205" t="s">
        <v>550</v>
      </c>
      <c r="I205" t="s">
        <v>774</v>
      </c>
      <c r="J205" t="str">
        <f t="shared" si="3"/>
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</c>
    </row>
    <row r="206" spans="1:10" x14ac:dyDescent="0.3">
      <c r="A206">
        <v>192</v>
      </c>
      <c r="B206" t="s">
        <v>551</v>
      </c>
      <c r="D206" t="s">
        <v>279</v>
      </c>
      <c r="E206" t="s">
        <v>517</v>
      </c>
      <c r="F206">
        <v>1.65</v>
      </c>
      <c r="G206" t="s">
        <v>8</v>
      </c>
      <c r="H206" t="s">
        <v>552</v>
      </c>
      <c r="I206" t="s">
        <v>774</v>
      </c>
      <c r="J206" t="str">
        <f t="shared" si="3"/>
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</c>
    </row>
    <row r="207" spans="1:10" x14ac:dyDescent="0.3">
      <c r="A207">
        <v>193</v>
      </c>
      <c r="B207" t="s">
        <v>553</v>
      </c>
      <c r="D207" t="s">
        <v>279</v>
      </c>
      <c r="E207" t="s">
        <v>517</v>
      </c>
      <c r="F207">
        <v>1.65</v>
      </c>
      <c r="G207" t="s">
        <v>8</v>
      </c>
      <c r="H207" t="s">
        <v>554</v>
      </c>
      <c r="I207" t="s">
        <v>774</v>
      </c>
      <c r="J207" t="str">
        <f t="shared" si="3"/>
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</c>
    </row>
    <row r="208" spans="1:10" x14ac:dyDescent="0.3">
      <c r="A208">
        <v>194</v>
      </c>
      <c r="B208" t="s">
        <v>555</v>
      </c>
      <c r="D208" t="s">
        <v>279</v>
      </c>
      <c r="E208" t="s">
        <v>517</v>
      </c>
      <c r="F208">
        <v>4.9000000000000004</v>
      </c>
      <c r="G208" t="s">
        <v>8</v>
      </c>
      <c r="H208" t="s">
        <v>556</v>
      </c>
      <c r="I208" t="s">
        <v>774</v>
      </c>
      <c r="J208" t="str">
        <f t="shared" si="3"/>
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</c>
    </row>
    <row r="209" spans="1:10" x14ac:dyDescent="0.3">
      <c r="A209">
        <v>195</v>
      </c>
      <c r="B209" t="s">
        <v>557</v>
      </c>
      <c r="D209" t="s">
        <v>279</v>
      </c>
      <c r="E209" t="s">
        <v>517</v>
      </c>
      <c r="F209">
        <v>2.1</v>
      </c>
      <c r="G209" t="s">
        <v>8</v>
      </c>
      <c r="H209" t="s">
        <v>558</v>
      </c>
      <c r="I209" t="s">
        <v>774</v>
      </c>
      <c r="J209" t="str">
        <f t="shared" si="3"/>
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</c>
    </row>
    <row r="210" spans="1:10" x14ac:dyDescent="0.3">
      <c r="A210">
        <v>196</v>
      </c>
      <c r="B210" t="s">
        <v>559</v>
      </c>
      <c r="D210" t="s">
        <v>279</v>
      </c>
      <c r="E210" t="s">
        <v>517</v>
      </c>
      <c r="F210">
        <v>4.9000000000000004</v>
      </c>
      <c r="G210" t="s">
        <v>8</v>
      </c>
      <c r="H210" t="s">
        <v>560</v>
      </c>
      <c r="I210" t="s">
        <v>774</v>
      </c>
      <c r="J210" t="str">
        <f t="shared" si="3"/>
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</c>
    </row>
    <row r="211" spans="1:10" x14ac:dyDescent="0.3">
      <c r="A211">
        <v>197</v>
      </c>
      <c r="B211" t="s">
        <v>561</v>
      </c>
      <c r="D211" t="s">
        <v>279</v>
      </c>
      <c r="E211" t="s">
        <v>517</v>
      </c>
      <c r="F211">
        <v>1.65</v>
      </c>
      <c r="G211" t="s">
        <v>8</v>
      </c>
      <c r="H211" t="s">
        <v>562</v>
      </c>
      <c r="I211" t="s">
        <v>774</v>
      </c>
      <c r="J211" t="str">
        <f t="shared" si="3"/>
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</c>
    </row>
    <row r="212" spans="1:10" x14ac:dyDescent="0.3">
      <c r="A212">
        <v>198</v>
      </c>
      <c r="B212" t="s">
        <v>563</v>
      </c>
      <c r="D212" t="s">
        <v>279</v>
      </c>
      <c r="E212" t="s">
        <v>517</v>
      </c>
      <c r="F212">
        <v>1.65</v>
      </c>
      <c r="G212" t="s">
        <v>8</v>
      </c>
      <c r="H212" t="s">
        <v>564</v>
      </c>
      <c r="I212" t="s">
        <v>774</v>
      </c>
      <c r="J212" t="str">
        <f t="shared" si="3"/>
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</c>
    </row>
    <row r="213" spans="1:10" x14ac:dyDescent="0.3">
      <c r="A213">
        <v>199</v>
      </c>
      <c r="B213" t="s">
        <v>362</v>
      </c>
      <c r="D213" t="s">
        <v>279</v>
      </c>
      <c r="E213" t="s">
        <v>517</v>
      </c>
      <c r="F213">
        <v>1.65</v>
      </c>
      <c r="G213" t="s">
        <v>8</v>
      </c>
      <c r="H213" t="s">
        <v>565</v>
      </c>
      <c r="I213" t="s">
        <v>774</v>
      </c>
      <c r="J213" t="str">
        <f t="shared" si="3"/>
        <v>Insert into SC_Matieres (ligne,typePresta,designation,categorie,fournisseur,unite,prix,detail,prixHorsTransport,Reference) values (199,'MATIERE','Carex grayi','PLANTES_EPURATRICES','JARDINS DE LEONIE','pc',1.65,'humide  /  soleil/mi ombre  /  6  ',null,'');</v>
      </c>
    </row>
    <row r="214" spans="1:10" x14ac:dyDescent="0.3">
      <c r="A214">
        <v>200</v>
      </c>
      <c r="B214" t="s">
        <v>566</v>
      </c>
      <c r="D214" t="s">
        <v>279</v>
      </c>
      <c r="E214" t="s">
        <v>517</v>
      </c>
      <c r="F214">
        <v>1.65</v>
      </c>
      <c r="G214" t="s">
        <v>8</v>
      </c>
      <c r="H214" t="s">
        <v>567</v>
      </c>
      <c r="I214" t="s">
        <v>774</v>
      </c>
      <c r="J214" t="str">
        <f t="shared" si="3"/>
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</c>
    </row>
    <row r="215" spans="1:10" x14ac:dyDescent="0.3">
      <c r="A215">
        <v>201</v>
      </c>
      <c r="B215" t="s">
        <v>568</v>
      </c>
      <c r="D215" t="s">
        <v>279</v>
      </c>
      <c r="E215" t="s">
        <v>517</v>
      </c>
      <c r="F215">
        <v>1.65</v>
      </c>
      <c r="G215" t="s">
        <v>8</v>
      </c>
      <c r="H215" t="s">
        <v>567</v>
      </c>
      <c r="I215" t="s">
        <v>774</v>
      </c>
      <c r="J215" t="str">
        <f t="shared" si="3"/>
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</c>
    </row>
    <row r="216" spans="1:10" x14ac:dyDescent="0.3">
      <c r="A216">
        <v>202</v>
      </c>
      <c r="B216" t="s">
        <v>569</v>
      </c>
      <c r="D216" t="s">
        <v>570</v>
      </c>
      <c r="E216" t="s">
        <v>517</v>
      </c>
      <c r="F216">
        <v>2.8</v>
      </c>
      <c r="G216" t="s">
        <v>8</v>
      </c>
      <c r="H216" t="s">
        <v>571</v>
      </c>
      <c r="I216" t="s">
        <v>774</v>
      </c>
      <c r="J216" t="str">
        <f t="shared" si="3"/>
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</c>
    </row>
    <row r="217" spans="1:10" x14ac:dyDescent="0.3">
      <c r="A217">
        <v>203</v>
      </c>
      <c r="B217" t="s">
        <v>572</v>
      </c>
      <c r="D217" t="s">
        <v>570</v>
      </c>
      <c r="E217" t="s">
        <v>517</v>
      </c>
      <c r="F217">
        <v>3.85</v>
      </c>
      <c r="G217" t="s">
        <v>8</v>
      </c>
      <c r="H217" t="s">
        <v>573</v>
      </c>
      <c r="I217" t="s">
        <v>774</v>
      </c>
      <c r="J217" t="str">
        <f t="shared" si="3"/>
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</c>
    </row>
    <row r="218" spans="1:10" x14ac:dyDescent="0.3">
      <c r="A218">
        <v>204</v>
      </c>
      <c r="B218" t="s">
        <v>574</v>
      </c>
      <c r="D218" t="s">
        <v>570</v>
      </c>
      <c r="E218" t="s">
        <v>517</v>
      </c>
      <c r="F218">
        <v>2.8</v>
      </c>
      <c r="G218" t="s">
        <v>8</v>
      </c>
      <c r="H218" t="s">
        <v>575</v>
      </c>
      <c r="I218" t="s">
        <v>774</v>
      </c>
      <c r="J218" t="str">
        <f t="shared" si="3"/>
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</c>
    </row>
    <row r="219" spans="1:10" x14ac:dyDescent="0.3">
      <c r="A219">
        <v>205</v>
      </c>
      <c r="B219" t="s">
        <v>576</v>
      </c>
      <c r="D219" t="s">
        <v>570</v>
      </c>
      <c r="E219" t="s">
        <v>517</v>
      </c>
      <c r="F219">
        <v>2.8</v>
      </c>
      <c r="G219" t="s">
        <v>8</v>
      </c>
      <c r="H219" t="s">
        <v>577</v>
      </c>
      <c r="I219" t="s">
        <v>774</v>
      </c>
      <c r="J219" t="str">
        <f t="shared" si="3"/>
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</c>
    </row>
    <row r="220" spans="1:10" x14ac:dyDescent="0.3">
      <c r="A220">
        <v>206</v>
      </c>
      <c r="B220" t="s">
        <v>578</v>
      </c>
      <c r="D220" t="s">
        <v>570</v>
      </c>
      <c r="E220" t="s">
        <v>517</v>
      </c>
      <c r="F220">
        <v>2.8</v>
      </c>
      <c r="G220" t="s">
        <v>8</v>
      </c>
      <c r="H220" t="s">
        <v>579</v>
      </c>
      <c r="I220" t="s">
        <v>774</v>
      </c>
      <c r="J220" t="str">
        <f t="shared" si="3"/>
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</c>
    </row>
    <row r="221" spans="1:10" x14ac:dyDescent="0.3">
      <c r="A221">
        <v>207</v>
      </c>
      <c r="B221" t="s">
        <v>580</v>
      </c>
      <c r="D221" t="s">
        <v>570</v>
      </c>
      <c r="E221" t="s">
        <v>517</v>
      </c>
      <c r="F221">
        <v>2.8</v>
      </c>
      <c r="G221" t="s">
        <v>8</v>
      </c>
      <c r="H221" t="s">
        <v>581</v>
      </c>
      <c r="I221" t="s">
        <v>774</v>
      </c>
      <c r="J221" t="str">
        <f t="shared" si="3"/>
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</c>
    </row>
    <row r="222" spans="1:10" x14ac:dyDescent="0.3">
      <c r="A222">
        <v>208</v>
      </c>
      <c r="B222" t="s">
        <v>582</v>
      </c>
      <c r="D222" t="s">
        <v>570</v>
      </c>
      <c r="E222" t="s">
        <v>517</v>
      </c>
      <c r="F222">
        <v>2.8</v>
      </c>
      <c r="G222" t="s">
        <v>8</v>
      </c>
      <c r="H222" t="s">
        <v>583</v>
      </c>
      <c r="I222" t="s">
        <v>774</v>
      </c>
      <c r="J222" t="str">
        <f t="shared" si="3"/>
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</c>
    </row>
    <row r="223" spans="1:10" x14ac:dyDescent="0.3">
      <c r="A223">
        <v>209</v>
      </c>
      <c r="B223" t="s">
        <v>584</v>
      </c>
      <c r="D223" t="s">
        <v>570</v>
      </c>
      <c r="E223" t="s">
        <v>517</v>
      </c>
      <c r="F223">
        <v>2.8</v>
      </c>
      <c r="G223" t="s">
        <v>8</v>
      </c>
      <c r="H223" t="s">
        <v>585</v>
      </c>
      <c r="I223" t="s">
        <v>774</v>
      </c>
      <c r="J223" t="str">
        <f t="shared" si="3"/>
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</c>
    </row>
    <row r="224" spans="1:10" x14ac:dyDescent="0.3">
      <c r="A224">
        <v>210</v>
      </c>
      <c r="B224" t="s">
        <v>586</v>
      </c>
      <c r="D224" t="s">
        <v>570</v>
      </c>
      <c r="E224" t="s">
        <v>517</v>
      </c>
      <c r="F224">
        <v>3.15</v>
      </c>
      <c r="G224" t="s">
        <v>8</v>
      </c>
      <c r="H224" t="s">
        <v>587</v>
      </c>
      <c r="I224" t="s">
        <v>774</v>
      </c>
      <c r="J224" t="str">
        <f t="shared" si="3"/>
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</c>
    </row>
    <row r="225" spans="1:10" x14ac:dyDescent="0.3">
      <c r="A225">
        <v>211</v>
      </c>
      <c r="B225" t="s">
        <v>588</v>
      </c>
      <c r="D225" t="s">
        <v>570</v>
      </c>
      <c r="E225" t="s">
        <v>517</v>
      </c>
      <c r="F225">
        <v>2.8</v>
      </c>
      <c r="G225" t="s">
        <v>8</v>
      </c>
      <c r="H225" t="s">
        <v>589</v>
      </c>
      <c r="I225" t="s">
        <v>774</v>
      </c>
      <c r="J225" t="str">
        <f t="shared" si="3"/>
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</c>
    </row>
    <row r="226" spans="1:10" x14ac:dyDescent="0.3">
      <c r="A226">
        <v>212</v>
      </c>
      <c r="B226" t="s">
        <v>590</v>
      </c>
      <c r="D226" t="s">
        <v>570</v>
      </c>
      <c r="E226" t="s">
        <v>517</v>
      </c>
      <c r="F226">
        <v>3.5</v>
      </c>
      <c r="G226" t="s">
        <v>8</v>
      </c>
      <c r="H226" t="s">
        <v>591</v>
      </c>
      <c r="I226" t="s">
        <v>774</v>
      </c>
      <c r="J226" t="str">
        <f t="shared" si="3"/>
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</c>
    </row>
    <row r="227" spans="1:10" x14ac:dyDescent="0.3">
      <c r="A227">
        <v>213</v>
      </c>
      <c r="B227" t="s">
        <v>592</v>
      </c>
      <c r="D227" t="s">
        <v>570</v>
      </c>
      <c r="E227" t="s">
        <v>517</v>
      </c>
      <c r="F227">
        <v>14</v>
      </c>
      <c r="G227" t="s">
        <v>8</v>
      </c>
      <c r="H227" t="s">
        <v>593</v>
      </c>
      <c r="I227" t="s">
        <v>774</v>
      </c>
      <c r="J227" t="str">
        <f t="shared" si="3"/>
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</c>
    </row>
    <row r="228" spans="1:10" x14ac:dyDescent="0.3">
      <c r="A228">
        <v>214</v>
      </c>
      <c r="B228" t="s">
        <v>594</v>
      </c>
      <c r="D228" t="s">
        <v>570</v>
      </c>
      <c r="E228" t="s">
        <v>517</v>
      </c>
      <c r="F228">
        <v>12.6</v>
      </c>
      <c r="G228" t="s">
        <v>8</v>
      </c>
      <c r="H228" t="s">
        <v>595</v>
      </c>
      <c r="I228" t="s">
        <v>774</v>
      </c>
      <c r="J228" t="str">
        <f t="shared" si="3"/>
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</c>
    </row>
    <row r="229" spans="1:10" x14ac:dyDescent="0.3">
      <c r="A229">
        <v>215</v>
      </c>
      <c r="B229" t="s">
        <v>596</v>
      </c>
      <c r="D229" t="s">
        <v>570</v>
      </c>
      <c r="E229" t="s">
        <v>517</v>
      </c>
      <c r="F229">
        <v>14</v>
      </c>
      <c r="G229" t="s">
        <v>8</v>
      </c>
      <c r="H229" t="s">
        <v>597</v>
      </c>
      <c r="I229" t="s">
        <v>774</v>
      </c>
      <c r="J229" t="str">
        <f t="shared" si="3"/>
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</c>
    </row>
    <row r="230" spans="1:10" x14ac:dyDescent="0.3">
      <c r="A230">
        <v>216</v>
      </c>
      <c r="B230" t="s">
        <v>598</v>
      </c>
      <c r="D230" t="s">
        <v>570</v>
      </c>
      <c r="E230" t="s">
        <v>517</v>
      </c>
      <c r="F230">
        <v>12.6</v>
      </c>
      <c r="G230" t="s">
        <v>8</v>
      </c>
      <c r="H230" t="s">
        <v>599</v>
      </c>
      <c r="I230" t="s">
        <v>774</v>
      </c>
      <c r="J230" t="str">
        <f t="shared" si="3"/>
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</c>
    </row>
    <row r="231" spans="1:10" x14ac:dyDescent="0.3">
      <c r="A231">
        <v>217</v>
      </c>
      <c r="B231" t="s">
        <v>600</v>
      </c>
      <c r="D231" t="s">
        <v>570</v>
      </c>
      <c r="E231" t="s">
        <v>517</v>
      </c>
      <c r="F231">
        <v>2.8</v>
      </c>
      <c r="G231" t="s">
        <v>8</v>
      </c>
      <c r="H231" t="s">
        <v>601</v>
      </c>
      <c r="I231" t="s">
        <v>774</v>
      </c>
      <c r="J231" t="str">
        <f t="shared" si="3"/>
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</c>
    </row>
    <row r="232" spans="1:10" x14ac:dyDescent="0.3">
      <c r="A232">
        <v>218</v>
      </c>
      <c r="B232" t="s">
        <v>602</v>
      </c>
      <c r="D232" t="s">
        <v>570</v>
      </c>
      <c r="E232" t="s">
        <v>517</v>
      </c>
      <c r="F232">
        <v>3.5</v>
      </c>
      <c r="G232" t="s">
        <v>8</v>
      </c>
      <c r="H232" t="s">
        <v>603</v>
      </c>
      <c r="I232" t="s">
        <v>774</v>
      </c>
      <c r="J232" t="str">
        <f t="shared" si="3"/>
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</c>
    </row>
    <row r="233" spans="1:10" x14ac:dyDescent="0.3">
      <c r="A233">
        <v>219</v>
      </c>
      <c r="B233" t="s">
        <v>604</v>
      </c>
      <c r="D233" t="s">
        <v>570</v>
      </c>
      <c r="E233" t="s">
        <v>517</v>
      </c>
      <c r="F233">
        <v>3.15</v>
      </c>
      <c r="G233" t="s">
        <v>8</v>
      </c>
      <c r="H233" t="s">
        <v>605</v>
      </c>
      <c r="I233" t="s">
        <v>774</v>
      </c>
      <c r="J233" t="str">
        <f t="shared" si="3"/>
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</c>
    </row>
    <row r="234" spans="1:10" x14ac:dyDescent="0.3">
      <c r="A234">
        <v>220</v>
      </c>
      <c r="B234" t="s">
        <v>606</v>
      </c>
      <c r="D234" t="s">
        <v>570</v>
      </c>
      <c r="E234" t="s">
        <v>517</v>
      </c>
      <c r="F234">
        <v>4.9000000000000004</v>
      </c>
      <c r="G234" t="s">
        <v>8</v>
      </c>
      <c r="H234" t="s">
        <v>607</v>
      </c>
      <c r="I234" t="s">
        <v>774</v>
      </c>
      <c r="J234" t="str">
        <f t="shared" si="3"/>
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</c>
    </row>
    <row r="236" spans="1:10" x14ac:dyDescent="0.3">
      <c r="A236">
        <v>222</v>
      </c>
      <c r="B236" t="s">
        <v>608</v>
      </c>
      <c r="D236" t="s">
        <v>609</v>
      </c>
      <c r="E236" t="s">
        <v>517</v>
      </c>
      <c r="F236">
        <v>3.15</v>
      </c>
      <c r="G236" t="s">
        <v>8</v>
      </c>
      <c r="H236" t="s">
        <v>610</v>
      </c>
      <c r="I236" t="s">
        <v>774</v>
      </c>
      <c r="J236" t="str">
        <f t="shared" si="3"/>
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</c>
    </row>
    <row r="237" spans="1:10" x14ac:dyDescent="0.3">
      <c r="A237">
        <v>223</v>
      </c>
      <c r="B237" t="s">
        <v>611</v>
      </c>
      <c r="D237" t="s">
        <v>609</v>
      </c>
      <c r="E237" t="s">
        <v>517</v>
      </c>
      <c r="F237">
        <v>3.15</v>
      </c>
      <c r="G237" t="s">
        <v>8</v>
      </c>
      <c r="H237" t="s">
        <v>612</v>
      </c>
      <c r="I237" t="s">
        <v>774</v>
      </c>
      <c r="J237" t="str">
        <f t="shared" si="3"/>
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</c>
    </row>
    <row r="238" spans="1:10" x14ac:dyDescent="0.3">
      <c r="A238">
        <v>224</v>
      </c>
      <c r="B238" t="s">
        <v>613</v>
      </c>
      <c r="D238" t="s">
        <v>609</v>
      </c>
      <c r="E238" t="s">
        <v>517</v>
      </c>
      <c r="F238">
        <v>3.15</v>
      </c>
      <c r="G238" t="s">
        <v>8</v>
      </c>
      <c r="H238" t="s">
        <v>614</v>
      </c>
      <c r="I238" t="s">
        <v>774</v>
      </c>
      <c r="J238" t="str">
        <f t="shared" si="3"/>
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</c>
    </row>
    <row r="239" spans="1:10" x14ac:dyDescent="0.3">
      <c r="A239">
        <v>225</v>
      </c>
      <c r="B239" t="s">
        <v>615</v>
      </c>
      <c r="D239" t="s">
        <v>609</v>
      </c>
      <c r="E239" t="s">
        <v>517</v>
      </c>
      <c r="F239">
        <v>3.15</v>
      </c>
      <c r="G239" t="s">
        <v>8</v>
      </c>
      <c r="H239" t="s">
        <v>616</v>
      </c>
      <c r="I239" t="s">
        <v>774</v>
      </c>
      <c r="J239" t="str">
        <f t="shared" si="3"/>
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</c>
    </row>
    <row r="240" spans="1:10" x14ac:dyDescent="0.3">
      <c r="A240">
        <v>226</v>
      </c>
      <c r="B240" t="s">
        <v>617</v>
      </c>
      <c r="D240" t="s">
        <v>609</v>
      </c>
      <c r="E240" t="s">
        <v>517</v>
      </c>
      <c r="F240">
        <v>2.8</v>
      </c>
      <c r="G240" t="s">
        <v>8</v>
      </c>
      <c r="H240" t="s">
        <v>618</v>
      </c>
      <c r="I240" t="s">
        <v>774</v>
      </c>
      <c r="J240" t="str">
        <f t="shared" si="3"/>
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</c>
    </row>
    <row r="241" spans="1:10" x14ac:dyDescent="0.3">
      <c r="A241">
        <v>227</v>
      </c>
      <c r="B241" t="s">
        <v>619</v>
      </c>
      <c r="D241" t="s">
        <v>609</v>
      </c>
      <c r="E241" t="s">
        <v>517</v>
      </c>
      <c r="F241">
        <v>2.8</v>
      </c>
      <c r="G241" t="s">
        <v>8</v>
      </c>
      <c r="H241" t="s">
        <v>620</v>
      </c>
      <c r="I241" t="s">
        <v>774</v>
      </c>
      <c r="J241" t="str">
        <f t="shared" si="3"/>
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</c>
    </row>
    <row r="242" spans="1:10" x14ac:dyDescent="0.3">
      <c r="A242">
        <v>228</v>
      </c>
      <c r="B242" t="s">
        <v>621</v>
      </c>
      <c r="D242" t="s">
        <v>609</v>
      </c>
      <c r="E242" t="s">
        <v>517</v>
      </c>
      <c r="F242">
        <v>2.8</v>
      </c>
      <c r="G242" t="s">
        <v>8</v>
      </c>
      <c r="H242" t="s">
        <v>622</v>
      </c>
      <c r="I242" t="s">
        <v>774</v>
      </c>
      <c r="J242" t="str">
        <f t="shared" si="3"/>
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</c>
    </row>
    <row r="243" spans="1:10" x14ac:dyDescent="0.3">
      <c r="A243">
        <v>229</v>
      </c>
      <c r="B243" t="s">
        <v>623</v>
      </c>
      <c r="D243" t="s">
        <v>609</v>
      </c>
      <c r="E243" t="s">
        <v>517</v>
      </c>
      <c r="F243">
        <v>2.8</v>
      </c>
      <c r="G243" t="s">
        <v>8</v>
      </c>
      <c r="H243" t="s">
        <v>624</v>
      </c>
      <c r="I243" t="s">
        <v>774</v>
      </c>
      <c r="J243" t="str">
        <f t="shared" si="3"/>
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</c>
    </row>
    <row r="244" spans="1:10" x14ac:dyDescent="0.3">
      <c r="A244">
        <v>230</v>
      </c>
      <c r="B244" t="s">
        <v>625</v>
      </c>
      <c r="D244" t="s">
        <v>609</v>
      </c>
      <c r="E244" t="s">
        <v>517</v>
      </c>
      <c r="F244">
        <v>2.8</v>
      </c>
      <c r="G244" t="s">
        <v>8</v>
      </c>
      <c r="H244" t="s">
        <v>626</v>
      </c>
      <c r="I244" t="s">
        <v>774</v>
      </c>
      <c r="J244" t="str">
        <f t="shared" si="3"/>
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</c>
    </row>
    <row r="245" spans="1:10" x14ac:dyDescent="0.3">
      <c r="A245">
        <v>231</v>
      </c>
      <c r="B245" t="s">
        <v>627</v>
      </c>
      <c r="D245" t="s">
        <v>609</v>
      </c>
      <c r="E245" t="s">
        <v>517</v>
      </c>
      <c r="F245">
        <v>3.15</v>
      </c>
      <c r="G245" t="s">
        <v>8</v>
      </c>
      <c r="H245" t="s">
        <v>628</v>
      </c>
      <c r="I245" t="s">
        <v>774</v>
      </c>
      <c r="J245" t="str">
        <f t="shared" si="3"/>
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</c>
    </row>
    <row r="246" spans="1:10" x14ac:dyDescent="0.3">
      <c r="A246">
        <v>232</v>
      </c>
      <c r="B246" t="s">
        <v>629</v>
      </c>
      <c r="D246" t="s">
        <v>609</v>
      </c>
      <c r="E246" t="s">
        <v>517</v>
      </c>
      <c r="F246">
        <v>3.15</v>
      </c>
      <c r="G246" t="s">
        <v>8</v>
      </c>
      <c r="H246" t="s">
        <v>630</v>
      </c>
      <c r="I246" t="s">
        <v>774</v>
      </c>
      <c r="J246" t="str">
        <f t="shared" si="3"/>
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</c>
    </row>
    <row r="248" spans="1:10" x14ac:dyDescent="0.3">
      <c r="A248">
        <v>234</v>
      </c>
      <c r="B248" t="s">
        <v>632</v>
      </c>
      <c r="D248" t="s">
        <v>631</v>
      </c>
      <c r="E248" t="s">
        <v>517</v>
      </c>
      <c r="F248">
        <v>3.15</v>
      </c>
      <c r="G248" t="s">
        <v>8</v>
      </c>
      <c r="H248" t="s">
        <v>633</v>
      </c>
      <c r="I248" t="s">
        <v>774</v>
      </c>
      <c r="J248" t="str">
        <f t="shared" si="3"/>
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</c>
    </row>
    <row r="249" spans="1:10" x14ac:dyDescent="0.3">
      <c r="A249">
        <v>235</v>
      </c>
      <c r="B249" t="s">
        <v>634</v>
      </c>
      <c r="D249" t="s">
        <v>631</v>
      </c>
      <c r="E249" t="s">
        <v>517</v>
      </c>
      <c r="F249">
        <v>5.6</v>
      </c>
      <c r="G249" t="s">
        <v>8</v>
      </c>
      <c r="H249" t="s">
        <v>635</v>
      </c>
      <c r="I249" t="s">
        <v>774</v>
      </c>
      <c r="J249" t="str">
        <f t="shared" si="3"/>
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</c>
    </row>
    <row r="251" spans="1:10" x14ac:dyDescent="0.3">
      <c r="A251">
        <v>237</v>
      </c>
      <c r="B251" t="s">
        <v>636</v>
      </c>
      <c r="D251" t="s">
        <v>631</v>
      </c>
      <c r="E251" t="s">
        <v>517</v>
      </c>
      <c r="F251">
        <v>3.15</v>
      </c>
      <c r="G251" t="s">
        <v>8</v>
      </c>
      <c r="H251" t="s">
        <v>637</v>
      </c>
      <c r="I251" t="s">
        <v>774</v>
      </c>
      <c r="J251" t="str">
        <f t="shared" si="3"/>
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</c>
    </row>
    <row r="252" spans="1:10" x14ac:dyDescent="0.3">
      <c r="A252">
        <v>238</v>
      </c>
      <c r="B252" t="s">
        <v>638</v>
      </c>
      <c r="D252" t="s">
        <v>631</v>
      </c>
      <c r="E252" t="s">
        <v>517</v>
      </c>
      <c r="F252">
        <v>2.8</v>
      </c>
      <c r="G252" t="s">
        <v>8</v>
      </c>
      <c r="H252" t="s">
        <v>639</v>
      </c>
      <c r="I252" t="s">
        <v>774</v>
      </c>
      <c r="J252" t="str">
        <f t="shared" si="3"/>
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</c>
    </row>
    <row r="253" spans="1:10" x14ac:dyDescent="0.3">
      <c r="A253">
        <v>239</v>
      </c>
      <c r="B253" t="s">
        <v>640</v>
      </c>
      <c r="D253" t="s">
        <v>631</v>
      </c>
      <c r="E253" t="s">
        <v>517</v>
      </c>
      <c r="F253">
        <v>3.85</v>
      </c>
      <c r="G253" t="s">
        <v>8</v>
      </c>
      <c r="H253" t="s">
        <v>641</v>
      </c>
      <c r="I253" t="s">
        <v>774</v>
      </c>
      <c r="J253" t="str">
        <f t="shared" si="3"/>
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</c>
    </row>
    <row r="254" spans="1:10" x14ac:dyDescent="0.3">
      <c r="A254">
        <v>240</v>
      </c>
      <c r="B254" t="s">
        <v>642</v>
      </c>
      <c r="D254" t="s">
        <v>631</v>
      </c>
      <c r="E254" t="s">
        <v>517</v>
      </c>
      <c r="F254">
        <v>3.85</v>
      </c>
      <c r="G254" t="s">
        <v>8</v>
      </c>
      <c r="H254" t="s">
        <v>643</v>
      </c>
      <c r="I254" t="s">
        <v>774</v>
      </c>
      <c r="J254" t="str">
        <f t="shared" si="3"/>
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</c>
    </row>
    <row r="255" spans="1:10" x14ac:dyDescent="0.3">
      <c r="A255">
        <v>241</v>
      </c>
      <c r="B255" t="s">
        <v>644</v>
      </c>
      <c r="D255" t="s">
        <v>631</v>
      </c>
      <c r="E255" t="s">
        <v>517</v>
      </c>
      <c r="F255">
        <v>3.15</v>
      </c>
      <c r="G255" t="s">
        <v>8</v>
      </c>
      <c r="H255" t="s">
        <v>645</v>
      </c>
      <c r="I255" t="s">
        <v>774</v>
      </c>
      <c r="J255" t="str">
        <f t="shared" si="3"/>
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</c>
    </row>
    <row r="256" spans="1:10" x14ac:dyDescent="0.3">
      <c r="A256">
        <v>242</v>
      </c>
      <c r="B256" t="s">
        <v>646</v>
      </c>
      <c r="D256" t="s">
        <v>631</v>
      </c>
      <c r="E256" t="s">
        <v>517</v>
      </c>
      <c r="F256">
        <v>3.5</v>
      </c>
      <c r="G256" t="s">
        <v>8</v>
      </c>
      <c r="H256" t="s">
        <v>647</v>
      </c>
      <c r="I256" t="s">
        <v>774</v>
      </c>
      <c r="J256" t="str">
        <f t="shared" si="3"/>
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</c>
    </row>
    <row r="257" spans="1:10" x14ac:dyDescent="0.3">
      <c r="A257">
        <v>243</v>
      </c>
      <c r="B257" t="s">
        <v>648</v>
      </c>
      <c r="D257" t="s">
        <v>631</v>
      </c>
      <c r="F257">
        <v>2</v>
      </c>
      <c r="G257" t="s">
        <v>649</v>
      </c>
      <c r="I257" t="s">
        <v>774</v>
      </c>
      <c r="J257" t="str">
        <f t="shared" si="3"/>
        <v>Insert into SC_Matieres (ligne,typePresta,designation,categorie,fournisseur,unite,prix,detail,prixHorsTransport,Reference) values (243,'MATIERE','bite','PLANTES_SOL_FRAIS','','un',2,'',null,'');</v>
      </c>
    </row>
    <row r="258" spans="1:10" x14ac:dyDescent="0.3">
      <c r="A258">
        <v>244</v>
      </c>
      <c r="B258" t="s">
        <v>650</v>
      </c>
      <c r="D258" t="s">
        <v>631</v>
      </c>
      <c r="E258" t="s">
        <v>517</v>
      </c>
      <c r="F258">
        <v>3.5</v>
      </c>
      <c r="G258" t="s">
        <v>8</v>
      </c>
      <c r="H258" t="s">
        <v>651</v>
      </c>
      <c r="I258" t="s">
        <v>774</v>
      </c>
      <c r="J258" t="str">
        <f t="shared" si="3"/>
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</c>
    </row>
    <row r="259" spans="1:10" x14ac:dyDescent="0.3">
      <c r="A259">
        <v>245</v>
      </c>
      <c r="B259" t="s">
        <v>652</v>
      </c>
      <c r="D259" t="s">
        <v>631</v>
      </c>
      <c r="E259" t="s">
        <v>517</v>
      </c>
      <c r="F259">
        <v>3.5</v>
      </c>
      <c r="G259" t="s">
        <v>8</v>
      </c>
      <c r="H259" t="s">
        <v>653</v>
      </c>
      <c r="I259" t="s">
        <v>774</v>
      </c>
      <c r="J259" t="str">
        <f t="shared" ref="J259:J322" si="4">SUBSTITUTE(SUBSTITUTE(SUBSTITUTE(SUBSTITUTE(SUBSTITUTE(SUBSTITUTE(SUBSTITUTE(SUBSTITUTE(SUBSTITUTE($J$1,"#LIBELLE#",B259),"#CATEGORIE#",D259),"#FOURNISSEUR#",E259),"#UNITE#",G259),"#PRIX#",SUBSTITUTE(F259,",",".")),"#DETAIL#",SUBSTITUTE(H259,"'","\'")),"#LIGNE#",A259),"#TRANSPORT#",SUBSTITUTE(I259,",",".")),"#REFERENCE#",C259)</f>
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</c>
    </row>
    <row r="261" spans="1:10" x14ac:dyDescent="0.3">
      <c r="A261">
        <v>247</v>
      </c>
      <c r="B261" t="s">
        <v>654</v>
      </c>
      <c r="D261" t="s">
        <v>631</v>
      </c>
      <c r="E261" t="s">
        <v>517</v>
      </c>
      <c r="F261">
        <v>2.8</v>
      </c>
      <c r="G261" t="s">
        <v>8</v>
      </c>
      <c r="H261" t="s">
        <v>655</v>
      </c>
      <c r="I261" t="s">
        <v>774</v>
      </c>
      <c r="J261" t="str">
        <f t="shared" si="4"/>
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</c>
    </row>
    <row r="262" spans="1:10" x14ac:dyDescent="0.3">
      <c r="A262">
        <v>248</v>
      </c>
      <c r="B262" t="s">
        <v>656</v>
      </c>
      <c r="D262" t="s">
        <v>631</v>
      </c>
      <c r="E262" t="s">
        <v>517</v>
      </c>
      <c r="F262">
        <v>2.8</v>
      </c>
      <c r="G262" t="s">
        <v>8</v>
      </c>
      <c r="H262" t="s">
        <v>657</v>
      </c>
      <c r="I262" t="s">
        <v>774</v>
      </c>
      <c r="J262" t="str">
        <f t="shared" si="4"/>
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</c>
    </row>
    <row r="263" spans="1:10" x14ac:dyDescent="0.3">
      <c r="A263">
        <v>249</v>
      </c>
      <c r="B263" t="s">
        <v>658</v>
      </c>
      <c r="D263" t="s">
        <v>631</v>
      </c>
      <c r="E263" t="s">
        <v>517</v>
      </c>
      <c r="F263">
        <v>2.8</v>
      </c>
      <c r="G263" t="s">
        <v>8</v>
      </c>
      <c r="H263" t="s">
        <v>659</v>
      </c>
      <c r="I263" t="s">
        <v>774</v>
      </c>
      <c r="J263" t="str">
        <f t="shared" si="4"/>
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</c>
    </row>
    <row r="264" spans="1:10" x14ac:dyDescent="0.3">
      <c r="A264">
        <v>250</v>
      </c>
      <c r="B264" t="s">
        <v>660</v>
      </c>
      <c r="D264" t="s">
        <v>631</v>
      </c>
      <c r="E264" t="s">
        <v>517</v>
      </c>
      <c r="F264">
        <v>3.5</v>
      </c>
      <c r="G264" t="s">
        <v>8</v>
      </c>
      <c r="H264" t="s">
        <v>661</v>
      </c>
      <c r="I264" t="s">
        <v>774</v>
      </c>
      <c r="J264" t="str">
        <f t="shared" si="4"/>
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</c>
    </row>
    <row r="265" spans="1:10" x14ac:dyDescent="0.3">
      <c r="A265">
        <v>251</v>
      </c>
      <c r="B265" t="s">
        <v>662</v>
      </c>
      <c r="D265" t="s">
        <v>631</v>
      </c>
      <c r="E265" t="s">
        <v>517</v>
      </c>
      <c r="F265">
        <v>2.8</v>
      </c>
      <c r="G265" t="s">
        <v>8</v>
      </c>
      <c r="H265" t="s">
        <v>663</v>
      </c>
      <c r="I265" t="s">
        <v>774</v>
      </c>
      <c r="J265" t="str">
        <f t="shared" si="4"/>
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</c>
    </row>
    <row r="266" spans="1:10" x14ac:dyDescent="0.3">
      <c r="A266">
        <v>252</v>
      </c>
      <c r="B266" t="s">
        <v>664</v>
      </c>
      <c r="C266" t="s">
        <v>998</v>
      </c>
      <c r="D266" t="s">
        <v>665</v>
      </c>
      <c r="E266" t="s">
        <v>329</v>
      </c>
      <c r="F266">
        <v>0</v>
      </c>
      <c r="G266" t="s">
        <v>8</v>
      </c>
      <c r="H266" t="s">
        <v>393</v>
      </c>
      <c r="I266" t="s">
        <v>774</v>
      </c>
      <c r="J266" t="str">
        <f t="shared" si="4"/>
        <v>Insert into SC_Matieres (ligne,typePresta,designation,categorie,fournisseur,unite,prix,detail,prixHorsTransport,Reference) values (252,'MATIERE','POSTE DE RELEVAGE EAUX USEES 2 POMPES','POSTES_DE_RELEVAGES','SASKIT','pc',0,'-',null,'SRS4');</v>
      </c>
    </row>
    <row r="267" spans="1:10" x14ac:dyDescent="0.3">
      <c r="A267">
        <v>253</v>
      </c>
      <c r="B267" t="s">
        <v>666</v>
      </c>
      <c r="C267" t="s">
        <v>1005</v>
      </c>
      <c r="D267" t="s">
        <v>665</v>
      </c>
      <c r="E267" t="s">
        <v>329</v>
      </c>
      <c r="F267">
        <v>10.5</v>
      </c>
      <c r="G267" t="s">
        <v>8</v>
      </c>
      <c r="H267" t="s">
        <v>393</v>
      </c>
      <c r="I267" t="s">
        <v>774</v>
      </c>
      <c r="J267" t="str">
        <f t="shared" si="4"/>
        <v>Insert into SC_Matieres (ligne,typePresta,designation,categorie,fournisseur,unite,prix,detail,prixHorsTransport,Reference) values (253,'MATIERE','CONNECTEUR 3 POLES','POSTES_DE_RELEVAGES','SASKIT','pc',10.5,'-',null,'MCONECT');</v>
      </c>
    </row>
    <row r="268" spans="1:10" x14ac:dyDescent="0.3">
      <c r="A268">
        <v>254</v>
      </c>
      <c r="B268" t="s">
        <v>667</v>
      </c>
      <c r="C268" t="s">
        <v>1009</v>
      </c>
      <c r="D268" t="s">
        <v>665</v>
      </c>
      <c r="E268" t="s">
        <v>329</v>
      </c>
      <c r="F268">
        <v>15</v>
      </c>
      <c r="G268" t="s">
        <v>8</v>
      </c>
      <c r="H268" t="s">
        <v>393</v>
      </c>
      <c r="I268" t="s">
        <v>774</v>
      </c>
      <c r="J268" t="str">
        <f t="shared" si="4"/>
        <v>Insert into SC_Matieres (ligne,typePresta,designation,categorie,fournisseur,unite,prix,detail,prixHorsTransport,Reference) values (254,'MATIERE','RACCORD PEHD SOUPLE POUR POSTE DE RELEVAGE','POSTES_DE_RELEVAGES','SASKIT','pc',15,'-',null,'MRACPEHD50');</v>
      </c>
    </row>
    <row r="269" spans="1:10" x14ac:dyDescent="0.3">
      <c r="A269">
        <v>255</v>
      </c>
      <c r="B269" t="s">
        <v>668</v>
      </c>
      <c r="D269" t="s">
        <v>665</v>
      </c>
      <c r="E269" t="s">
        <v>329</v>
      </c>
      <c r="F269">
        <v>497.35</v>
      </c>
      <c r="G269" t="s">
        <v>8</v>
      </c>
      <c r="I269" t="s">
        <v>774</v>
      </c>
      <c r="J269" t="str">
        <f t="shared" si="4"/>
        <v>Insert into SC_Matieres (ligne,typePresta,designation,categorie,fournisseur,unite,prix,detail,prixHorsTransport,Reference) values (255,'MATIERE','BROYEUR AQUATIRIS','POSTES_DE_RELEVAGES','SASKIT','pc',497.35,'',null,'');</v>
      </c>
    </row>
    <row r="270" spans="1:10" x14ac:dyDescent="0.3">
      <c r="A270">
        <v>256</v>
      </c>
      <c r="B270" t="s">
        <v>669</v>
      </c>
      <c r="C270" t="s">
        <v>1002</v>
      </c>
      <c r="D270" t="s">
        <v>665</v>
      </c>
      <c r="E270" t="s">
        <v>329</v>
      </c>
      <c r="F270">
        <v>111</v>
      </c>
      <c r="G270" t="s">
        <v>8</v>
      </c>
      <c r="H270" t="s">
        <v>393</v>
      </c>
      <c r="I270" t="s">
        <v>774</v>
      </c>
      <c r="J270" t="str">
        <f t="shared" si="4"/>
        <v>Insert into SC_Matieres (ligne,typePresta,designation,categorie,fournisseur,unite,prix,detail,prixHorsTransport,Reference) values (256,'MATIERE','POMPES EAUX CLAIRES - OPTIMA','POSTES_DE_RELEVAGES','SASKIT','pc',111,'-',null,'MOPTIMA');</v>
      </c>
    </row>
    <row r="271" spans="1:10" x14ac:dyDescent="0.3">
      <c r="A271">
        <v>257</v>
      </c>
      <c r="B271" t="s">
        <v>670</v>
      </c>
      <c r="C271" t="s">
        <v>1006</v>
      </c>
      <c r="D271" t="s">
        <v>665</v>
      </c>
      <c r="E271" t="s">
        <v>329</v>
      </c>
      <c r="F271">
        <v>129</v>
      </c>
      <c r="G271" t="s">
        <v>8</v>
      </c>
      <c r="H271" t="s">
        <v>393</v>
      </c>
      <c r="I271" t="s">
        <v>774</v>
      </c>
      <c r="J271" t="str">
        <f t="shared" si="4"/>
        <v>Insert into SC_Matieres (ligne,typePresta,designation,categorie,fournisseur,unite,prix,detail,prixHorsTransport,Reference) values (257,'MATIERE','POMPES EAUX CLAIRES - BEST ONE VOX','POSTES_DE_RELEVAGES','SASKIT','pc',129,'-',null,'MBEST');</v>
      </c>
    </row>
    <row r="272" spans="1:10" x14ac:dyDescent="0.3">
      <c r="A272">
        <v>258</v>
      </c>
      <c r="B272" t="s">
        <v>671</v>
      </c>
      <c r="C272" t="s">
        <v>1007</v>
      </c>
      <c r="D272" t="s">
        <v>665</v>
      </c>
      <c r="E272" t="s">
        <v>329</v>
      </c>
      <c r="F272">
        <v>130.5</v>
      </c>
      <c r="G272" t="s">
        <v>8</v>
      </c>
      <c r="H272" t="s">
        <v>393</v>
      </c>
      <c r="I272" t="s">
        <v>774</v>
      </c>
      <c r="J272" t="str">
        <f t="shared" si="4"/>
        <v>Insert into SC_Matieres (ligne,typePresta,designation,categorie,fournisseur,unite,prix,detail,prixHorsTransport,Reference) values (258,'MATIERE','OVERFLOW ALARM BOX','POSTES_DE_RELEVAGES','SASKIT','pc',130.5,'-',null,'MALARME');</v>
      </c>
    </row>
    <row r="273" spans="1:10" x14ac:dyDescent="0.3">
      <c r="A273">
        <v>259</v>
      </c>
      <c r="B273" t="s">
        <v>672</v>
      </c>
      <c r="C273" t="s">
        <v>1003</v>
      </c>
      <c r="D273" t="s">
        <v>665</v>
      </c>
      <c r="E273" t="s">
        <v>329</v>
      </c>
      <c r="F273">
        <v>181.5</v>
      </c>
      <c r="G273" t="s">
        <v>8</v>
      </c>
      <c r="H273" t="s">
        <v>393</v>
      </c>
      <c r="I273" t="s">
        <v>774</v>
      </c>
      <c r="J273" t="str">
        <f t="shared" si="4"/>
        <v>Insert into SC_Matieres (ligne,typePresta,designation,categorie,fournisseur,unite,prix,detail,prixHorsTransport,Reference) values (259,'MATIERE','POMPES SUBMERSIBLES POUR EAUX CHARGEES - RIGHT','POSTES_DE_RELEVAGES','SASKIT','pc',181.5,'-',null,'MRIGHT75');</v>
      </c>
    </row>
    <row r="274" spans="1:10" x14ac:dyDescent="0.3">
      <c r="A274">
        <v>260</v>
      </c>
      <c r="B274" t="s">
        <v>672</v>
      </c>
      <c r="C274" t="s">
        <v>1004</v>
      </c>
      <c r="D274" t="s">
        <v>665</v>
      </c>
      <c r="E274" t="s">
        <v>329</v>
      </c>
      <c r="F274">
        <v>225.4</v>
      </c>
      <c r="G274" t="s">
        <v>8</v>
      </c>
      <c r="H274" t="s">
        <v>393</v>
      </c>
      <c r="I274" t="s">
        <v>774</v>
      </c>
      <c r="J274" t="str">
        <f t="shared" si="4"/>
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</c>
    </row>
    <row r="275" spans="1:10" x14ac:dyDescent="0.3">
      <c r="A275">
        <v>261</v>
      </c>
      <c r="B275" t="s">
        <v>673</v>
      </c>
      <c r="C275" t="s">
        <v>1001</v>
      </c>
      <c r="D275" t="s">
        <v>665</v>
      </c>
      <c r="E275" t="s">
        <v>329</v>
      </c>
      <c r="F275">
        <v>303.8</v>
      </c>
      <c r="G275" t="s">
        <v>8</v>
      </c>
      <c r="H275" t="s">
        <v>393</v>
      </c>
      <c r="I275" t="s">
        <v>774</v>
      </c>
      <c r="J275" t="str">
        <f t="shared" si="4"/>
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</c>
    </row>
    <row r="276" spans="1:10" x14ac:dyDescent="0.3">
      <c r="A276">
        <v>262</v>
      </c>
      <c r="B276" t="s">
        <v>674</v>
      </c>
      <c r="C276" t="s">
        <v>1008</v>
      </c>
      <c r="D276" t="s">
        <v>665</v>
      </c>
      <c r="E276" t="s">
        <v>329</v>
      </c>
      <c r="F276">
        <v>339.55</v>
      </c>
      <c r="G276" t="s">
        <v>8</v>
      </c>
      <c r="H276" t="s">
        <v>393</v>
      </c>
      <c r="I276" t="s">
        <v>774</v>
      </c>
      <c r="J276" t="str">
        <f t="shared" si="4"/>
        <v>Insert into SC_Matieres (ligne,typePresta,designation,categorie,fournisseur,unite,prix,detail,prixHorsTransport,Reference) values (262,'MATIERE','POSTE DE RELEVAGE EAUX CLAIRES','POSTES_DE_RELEVAGES','SASKIT','pc',339.55,'-',null,'ECSPR-600');</v>
      </c>
    </row>
    <row r="277" spans="1:10" x14ac:dyDescent="0.3">
      <c r="A277">
        <v>263</v>
      </c>
      <c r="B277" t="s">
        <v>673</v>
      </c>
      <c r="C277" t="s">
        <v>999</v>
      </c>
      <c r="D277" t="s">
        <v>665</v>
      </c>
      <c r="E277" t="s">
        <v>329</v>
      </c>
      <c r="F277">
        <v>373.8</v>
      </c>
      <c r="G277" t="s">
        <v>8</v>
      </c>
      <c r="H277" t="s">
        <v>393</v>
      </c>
      <c r="I277" t="s">
        <v>774</v>
      </c>
      <c r="J277" t="str">
        <f t="shared" si="4"/>
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</c>
    </row>
    <row r="278" spans="1:10" x14ac:dyDescent="0.3">
      <c r="A278">
        <v>264</v>
      </c>
      <c r="B278" t="s">
        <v>673</v>
      </c>
      <c r="C278" t="s">
        <v>1000</v>
      </c>
      <c r="D278" t="s">
        <v>665</v>
      </c>
      <c r="E278" t="s">
        <v>329</v>
      </c>
      <c r="F278">
        <v>414.4</v>
      </c>
      <c r="G278" t="s">
        <v>8</v>
      </c>
      <c r="H278" t="s">
        <v>393</v>
      </c>
      <c r="I278" t="s">
        <v>774</v>
      </c>
      <c r="J278" t="str">
        <f t="shared" si="4"/>
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</c>
    </row>
    <row r="279" spans="1:10" x14ac:dyDescent="0.3">
      <c r="A279">
        <v>265</v>
      </c>
      <c r="B279" t="s">
        <v>675</v>
      </c>
      <c r="C279" t="s">
        <v>746</v>
      </c>
      <c r="D279" t="s">
        <v>665</v>
      </c>
      <c r="E279" t="s">
        <v>329</v>
      </c>
      <c r="F279">
        <v>669</v>
      </c>
      <c r="G279" t="s">
        <v>8</v>
      </c>
      <c r="H279" t="s">
        <v>393</v>
      </c>
      <c r="I279" t="s">
        <v>774</v>
      </c>
      <c r="J279" t="str">
        <f t="shared" si="4"/>
        <v>Insert into SC_Matieres (ligne,typePresta,designation,categorie,fournisseur,unite,prix,detail,prixHorsTransport,Reference) values (265,'MATIERE','Poste de relevage pompe Right','POSTES_DE_RELEVAGES','SASKIT','pc',669,'-',null,'SPR-900-50');</v>
      </c>
    </row>
    <row r="280" spans="1:10" x14ac:dyDescent="0.3">
      <c r="A280">
        <v>266</v>
      </c>
      <c r="B280" t="s">
        <v>676</v>
      </c>
      <c r="C280" t="s">
        <v>749</v>
      </c>
      <c r="D280" t="s">
        <v>665</v>
      </c>
      <c r="E280" t="s">
        <v>329</v>
      </c>
      <c r="F280">
        <v>755.67</v>
      </c>
      <c r="G280" t="s">
        <v>8</v>
      </c>
      <c r="H280" t="s">
        <v>393</v>
      </c>
      <c r="I280" t="s">
        <v>774</v>
      </c>
      <c r="J280" t="str">
        <f t="shared" si="4"/>
        <v>Insert into SC_Matieres (ligne,typePresta,designation,categorie,fournisseur,unite,prix,detail,prixHorsTransport,Reference) values (266,'MATIERE','Poste de relevage cuve ø800','POSTES_DE_RELEVAGES','SASKIT','pc',755.67,'-',null,'NSPR-900');</v>
      </c>
    </row>
    <row r="281" spans="1:10" x14ac:dyDescent="0.3">
      <c r="A281">
        <v>267</v>
      </c>
      <c r="B281" t="s">
        <v>677</v>
      </c>
      <c r="C281" t="s">
        <v>751</v>
      </c>
      <c r="D281" t="s">
        <v>665</v>
      </c>
      <c r="E281" t="s">
        <v>329</v>
      </c>
      <c r="F281">
        <v>785.7</v>
      </c>
      <c r="G281" t="s">
        <v>8</v>
      </c>
      <c r="H281" t="s">
        <v>393</v>
      </c>
      <c r="I281" t="s">
        <v>774</v>
      </c>
      <c r="J281" t="str">
        <f t="shared" si="4"/>
        <v>Insert into SC_Matieres (ligne,typePresta,designation,categorie,fournisseur,unite,prix,detail,prixHorsTransport,Reference) values (267,'MATIERE','Poste de relevage pompe Dwvox','POSTES_DE_RELEVAGES','SASKIT','pc',785.7,'-',null,'SPR-900-63');</v>
      </c>
    </row>
    <row r="282" spans="1:10" x14ac:dyDescent="0.3">
      <c r="A282">
        <v>268</v>
      </c>
      <c r="B282" t="s">
        <v>678</v>
      </c>
      <c r="C282" t="s">
        <v>758</v>
      </c>
      <c r="D282" t="s">
        <v>665</v>
      </c>
      <c r="E282" t="s">
        <v>329</v>
      </c>
      <c r="F282">
        <v>899</v>
      </c>
      <c r="G282" t="s">
        <v>8</v>
      </c>
      <c r="H282" t="s">
        <v>393</v>
      </c>
      <c r="I282" t="s">
        <v>774</v>
      </c>
      <c r="J282" t="str">
        <f t="shared" si="4"/>
        <v>Insert into SC_Matieres (ligne,typePresta,designation,categorie,fournisseur,unite,prix,detail,prixHorsTransport,Reference) values (268,'MATIERE','Poste de relevage avec barres de guidage','POSTES_DE_RELEVAGES','SASKIT','pc',899,'-',null,'NSPR-1200-PA');</v>
      </c>
    </row>
    <row r="284" spans="1:10" x14ac:dyDescent="0.3">
      <c r="A284">
        <v>270</v>
      </c>
      <c r="B284" t="s">
        <v>680</v>
      </c>
      <c r="D284" t="s">
        <v>679</v>
      </c>
      <c r="E284" t="s">
        <v>392</v>
      </c>
      <c r="F284">
        <v>3.7383999999999999</v>
      </c>
      <c r="G284" t="s">
        <v>8</v>
      </c>
      <c r="H284" t="s">
        <v>393</v>
      </c>
      <c r="I284">
        <v>3.7383999999999999</v>
      </c>
      <c r="J284" t="str">
        <f t="shared" si="4"/>
        <v>Insert into SC_Matieres (ligne,typePresta,designation,categorie,fournisseur,unite,prix,detail,prixHorsTransport,Reference) values (270,'MATIERE','tuyaux pression PE  dia 50    50m','PRESSION_DIA_50','PUM','pc',3.7384,'-',3.7384,'');</v>
      </c>
    </row>
    <row r="285" spans="1:10" x14ac:dyDescent="0.3">
      <c r="A285">
        <v>271</v>
      </c>
      <c r="B285" t="s">
        <v>681</v>
      </c>
      <c r="D285" t="s">
        <v>679</v>
      </c>
      <c r="E285" t="s">
        <v>392</v>
      </c>
      <c r="F285" t="s">
        <v>774</v>
      </c>
      <c r="G285" t="s">
        <v>8</v>
      </c>
      <c r="H285" t="s">
        <v>393</v>
      </c>
      <c r="I285">
        <v>6.75</v>
      </c>
      <c r="J285" t="str">
        <f t="shared" si="4"/>
        <v>Insert into SC_Matieres (ligne,typePresta,designation,categorie,fournisseur,unite,prix,detail,prixHorsTransport,Reference) values (271,'MATIERE','Raccord PVC-PE DIA 50 x1/5 réf 3-3661','PRESSION_DIA_50','PUM','pc',null,'-',6.75,'');</v>
      </c>
    </row>
    <row r="286" spans="1:10" x14ac:dyDescent="0.3">
      <c r="A286">
        <v>272</v>
      </c>
      <c r="B286" t="s">
        <v>682</v>
      </c>
      <c r="D286" t="s">
        <v>679</v>
      </c>
      <c r="E286" t="s">
        <v>392</v>
      </c>
      <c r="F286" t="s">
        <v>774</v>
      </c>
      <c r="G286" t="s">
        <v>8</v>
      </c>
      <c r="H286" t="s">
        <v>393</v>
      </c>
      <c r="I286">
        <v>9.02</v>
      </c>
      <c r="J286" t="str">
        <f t="shared" si="4"/>
        <v>Insert into SC_Matieres (ligne,typePresta,designation,categorie,fournisseur,unite,prix,detail,prixHorsTransport,Reference) values (272,'MATIERE','Manchon PVC pression TAR RENF 50x1¨1/2 réf 1-3394','PRESSION_DIA_50','PUM','pc',null,'-',9.02,'');</v>
      </c>
    </row>
    <row r="287" spans="1:10" x14ac:dyDescent="0.3">
      <c r="A287">
        <v>273</v>
      </c>
      <c r="B287" t="s">
        <v>683</v>
      </c>
      <c r="D287" t="s">
        <v>684</v>
      </c>
      <c r="E287" t="s">
        <v>329</v>
      </c>
      <c r="F287">
        <v>16.72</v>
      </c>
      <c r="G287" t="s">
        <v>47</v>
      </c>
      <c r="H287" t="s">
        <v>393</v>
      </c>
      <c r="I287" t="s">
        <v>774</v>
      </c>
      <c r="J287" t="str">
        <f t="shared" si="4"/>
        <v>Insert into SC_Matieres (ligne,typePresta,designation,categorie,fournisseur,unite,prix,detail,prixHorsTransport,Reference) values (273,'MATIERE','Barre T 40','PROTECTIONS_SANITAIRES','SASKIT','ml',16.72,'-',null,'');</v>
      </c>
    </row>
    <row r="288" spans="1:10" x14ac:dyDescent="0.3">
      <c r="A288">
        <v>274</v>
      </c>
      <c r="B288" t="s">
        <v>685</v>
      </c>
      <c r="D288" t="s">
        <v>684</v>
      </c>
      <c r="E288" t="s">
        <v>329</v>
      </c>
      <c r="F288">
        <v>18.480000000000004</v>
      </c>
      <c r="G288" t="s">
        <v>47</v>
      </c>
      <c r="H288" t="s">
        <v>393</v>
      </c>
      <c r="I288" t="s">
        <v>774</v>
      </c>
      <c r="J288" t="str">
        <f t="shared" si="4"/>
        <v>Insert into SC_Matieres (ligne,typePresta,designation,categorie,fournisseur,unite,prix,detail,prixHorsTransport,Reference) values (274,'MATIERE','Barre T 45','PROTECTIONS_SANITAIRES','SASKIT','ml',18.48,'-',null,'');</v>
      </c>
    </row>
    <row r="289" spans="1:10" x14ac:dyDescent="0.3">
      <c r="A289">
        <v>275</v>
      </c>
      <c r="B289" t="s">
        <v>686</v>
      </c>
      <c r="D289" t="s">
        <v>684</v>
      </c>
      <c r="E289" t="s">
        <v>329</v>
      </c>
      <c r="F289">
        <v>20.5</v>
      </c>
      <c r="G289" t="s">
        <v>47</v>
      </c>
      <c r="I289" t="s">
        <v>774</v>
      </c>
      <c r="J289" t="str">
        <f t="shared" si="4"/>
        <v>Insert into SC_Matieres (ligne,typePresta,designation,categorie,fournisseur,unite,prix,detail,prixHorsTransport,Reference) values (275,'MATIERE','Barre T 50','PROTECTIONS_SANITAIRES','SASKIT','ml',20.5,'',null,'');</v>
      </c>
    </row>
    <row r="290" spans="1:10" x14ac:dyDescent="0.3">
      <c r="A290">
        <v>276</v>
      </c>
      <c r="B290" t="s">
        <v>687</v>
      </c>
      <c r="D290" t="s">
        <v>684</v>
      </c>
      <c r="F290">
        <v>15</v>
      </c>
      <c r="G290" t="s">
        <v>47</v>
      </c>
      <c r="I290" t="s">
        <v>774</v>
      </c>
      <c r="J290" t="str">
        <f t="shared" si="4"/>
        <v>Insert into SC_Matieres (ligne,typePresta,designation,categorie,fournisseur,unite,prix,detail,prixHorsTransport,Reference) values (276,'MATIERE','Cornière galva 40','PROTECTIONS_SANITAIRES','','ml',15,'',null,'');</v>
      </c>
    </row>
    <row r="291" spans="1:10" x14ac:dyDescent="0.3">
      <c r="A291">
        <v>277</v>
      </c>
      <c r="B291" t="s">
        <v>153</v>
      </c>
      <c r="D291" t="s">
        <v>684</v>
      </c>
      <c r="E291" t="s">
        <v>329</v>
      </c>
      <c r="F291">
        <v>24.09</v>
      </c>
      <c r="G291" t="s">
        <v>8</v>
      </c>
      <c r="H291" t="s">
        <v>393</v>
      </c>
      <c r="I291" t="s">
        <v>774</v>
      </c>
      <c r="J291" t="str">
        <f t="shared" si="4"/>
        <v>Insert into SC_Matieres (ligne,typePresta,designation,categorie,fournisseur,unite,prix,detail,prixHorsTransport,Reference) values (277,'MATIERE','Caillebotis 1x1 m','PROTECTIONS_SANITAIRES','SASKIT','pc',24.09,'-',null,'');</v>
      </c>
    </row>
    <row r="292" spans="1:10" x14ac:dyDescent="0.3">
      <c r="A292">
        <v>278</v>
      </c>
      <c r="B292" t="s">
        <v>155</v>
      </c>
      <c r="D292" t="s">
        <v>684</v>
      </c>
      <c r="E292" t="s">
        <v>329</v>
      </c>
      <c r="F292">
        <v>29.997000000000003</v>
      </c>
      <c r="G292" t="s">
        <v>8</v>
      </c>
      <c r="H292" t="s">
        <v>393</v>
      </c>
      <c r="I292" t="s">
        <v>774</v>
      </c>
      <c r="J292" t="str">
        <f t="shared" si="4"/>
        <v>Insert into SC_Matieres (ligne,typePresta,designation,categorie,fournisseur,unite,prix,detail,prixHorsTransport,Reference) values (278,'MATIERE','Caillebotis 1x1,5 m','PROTECTIONS_SANITAIRES','SASKIT','pc',29.997,'-',null,'');</v>
      </c>
    </row>
    <row r="293" spans="1:10" x14ac:dyDescent="0.3">
      <c r="A293">
        <v>279</v>
      </c>
      <c r="B293" t="s">
        <v>688</v>
      </c>
      <c r="C293" t="s">
        <v>1017</v>
      </c>
      <c r="D293" t="s">
        <v>684</v>
      </c>
      <c r="E293" t="s">
        <v>329</v>
      </c>
      <c r="F293">
        <v>221.69</v>
      </c>
      <c r="G293" t="s">
        <v>8</v>
      </c>
      <c r="I293" t="s">
        <v>774</v>
      </c>
      <c r="J293" t="str">
        <f t="shared" si="4"/>
        <v>Insert into SC_Matieres (ligne,typePresta,designation,categorie,fournisseur,unite,prix,detail,prixHorsTransport,Reference) values (279,'MATIERE','KIT CAILLEBOTIS FV GEOMEMBRANE 3EH3*2','PROTECTIONS_SANITAIRES','SASKIT','pc',221.69,'',null,'PSR3EH3X2');</v>
      </c>
    </row>
    <row r="294" spans="1:10" x14ac:dyDescent="0.3">
      <c r="A294">
        <v>280</v>
      </c>
      <c r="B294" t="s">
        <v>689</v>
      </c>
      <c r="C294" t="s">
        <v>1018</v>
      </c>
      <c r="D294" t="s">
        <v>684</v>
      </c>
      <c r="E294" t="s">
        <v>329</v>
      </c>
      <c r="F294">
        <v>279.92</v>
      </c>
      <c r="G294" t="s">
        <v>8</v>
      </c>
      <c r="H294" t="s">
        <v>393</v>
      </c>
      <c r="I294" t="s">
        <v>774</v>
      </c>
      <c r="J294" t="str">
        <f t="shared" si="4"/>
        <v>Insert into SC_Matieres (ligne,typePresta,designation,categorie,fournisseur,unite,prix,detail,prixHorsTransport,Reference) values (280,'MATIERE','KIT CAILLEBOTIS FV GEOMEMBRANE 4EH4*2','PROTECTIONS_SANITAIRES','SASKIT','pc',279.92,'-',null,'PSR4EH4X2');</v>
      </c>
    </row>
    <row r="295" spans="1:10" x14ac:dyDescent="0.3">
      <c r="A295">
        <v>281</v>
      </c>
      <c r="B295" t="s">
        <v>690</v>
      </c>
      <c r="C295" t="s">
        <v>1019</v>
      </c>
      <c r="D295" t="s">
        <v>684</v>
      </c>
      <c r="E295" t="s">
        <v>329</v>
      </c>
      <c r="F295">
        <v>332.96</v>
      </c>
      <c r="G295" t="s">
        <v>8</v>
      </c>
      <c r="H295" t="s">
        <v>393</v>
      </c>
      <c r="I295" t="s">
        <v>774</v>
      </c>
      <c r="J295" t="str">
        <f t="shared" si="4"/>
        <v>Insert into SC_Matieres (ligne,typePresta,designation,categorie,fournisseur,unite,prix,detail,prixHorsTransport,Reference) values (281,'MATIERE','KIT CAILLEBOTIS FV GEOMEMBRANE 5EH4*2,5','PROTECTIONS_SANITAIRES','SASKIT','pc',332.96,'-',null,'PSR5EH4X2.5');</v>
      </c>
    </row>
    <row r="296" spans="1:10" x14ac:dyDescent="0.3">
      <c r="A296">
        <v>282</v>
      </c>
      <c r="B296" t="s">
        <v>691</v>
      </c>
      <c r="C296" t="s">
        <v>1020</v>
      </c>
      <c r="D296" t="s">
        <v>684</v>
      </c>
      <c r="E296" t="s">
        <v>329</v>
      </c>
      <c r="F296">
        <v>445.36</v>
      </c>
      <c r="G296" t="s">
        <v>8</v>
      </c>
      <c r="H296" t="s">
        <v>393</v>
      </c>
      <c r="I296" t="s">
        <v>774</v>
      </c>
      <c r="J296" t="str">
        <f t="shared" si="4"/>
        <v>Insert into SC_Matieres (ligne,typePresta,designation,categorie,fournisseur,unite,prix,detail,prixHorsTransport,Reference) values (282,'MATIERE','KIT CAILLEBOTIS FV GEOMEMBRANE 6EH4*3','PROTECTIONS_SANITAIRES','SASKIT','pc',445.36,'-',null,'PSR6EH4X3');</v>
      </c>
    </row>
    <row r="297" spans="1:10" x14ac:dyDescent="0.3">
      <c r="A297">
        <v>283</v>
      </c>
      <c r="B297" t="s">
        <v>692</v>
      </c>
      <c r="C297" t="s">
        <v>1021</v>
      </c>
      <c r="D297" t="s">
        <v>684</v>
      </c>
      <c r="E297" t="s">
        <v>329</v>
      </c>
      <c r="F297">
        <v>584.74</v>
      </c>
      <c r="G297" t="s">
        <v>8</v>
      </c>
      <c r="H297" t="s">
        <v>393</v>
      </c>
      <c r="I297" t="s">
        <v>774</v>
      </c>
      <c r="J297" t="str">
        <f t="shared" si="4"/>
        <v>Insert into SC_Matieres (ligne,typePresta,designation,categorie,fournisseur,unite,prix,detail,prixHorsTransport,Reference) values (283,'MATIERE','KIT CAILLEBOTIS FV GEOMEMBRANE 6EH6*2','PROTECTIONS_SANITAIRES','SASKIT','pc',584.74,'-',null,'PSR6EH6X2');</v>
      </c>
    </row>
    <row r="298" spans="1:10" x14ac:dyDescent="0.3">
      <c r="A298">
        <v>284</v>
      </c>
      <c r="B298" t="s">
        <v>693</v>
      </c>
      <c r="C298" t="s">
        <v>1022</v>
      </c>
      <c r="D298" t="s">
        <v>684</v>
      </c>
      <c r="E298" t="s">
        <v>329</v>
      </c>
      <c r="F298">
        <v>497.4</v>
      </c>
      <c r="G298" t="s">
        <v>8</v>
      </c>
      <c r="H298" t="s">
        <v>393</v>
      </c>
      <c r="I298" t="s">
        <v>774</v>
      </c>
      <c r="J298" t="str">
        <f t="shared" si="4"/>
        <v>Insert into SC_Matieres (ligne,typePresta,designation,categorie,fournisseur,unite,prix,detail,prixHorsTransport,Reference) values (284,'MATIERE','KIT CAILLEBOTIS FV GEOMEMBRANE 7EH4*3,5','PROTECTIONS_SANITAIRES','SASKIT','pc',497.4,'-',null,'PSR7EH4X3.5');</v>
      </c>
    </row>
    <row r="299" spans="1:10" x14ac:dyDescent="0.3">
      <c r="A299">
        <v>285</v>
      </c>
      <c r="B299" t="s">
        <v>694</v>
      </c>
      <c r="C299" t="s">
        <v>1023</v>
      </c>
      <c r="D299" t="s">
        <v>684</v>
      </c>
      <c r="E299" t="s">
        <v>329</v>
      </c>
      <c r="F299">
        <v>610.79999999999995</v>
      </c>
      <c r="G299" t="s">
        <v>8</v>
      </c>
      <c r="H299" t="s">
        <v>393</v>
      </c>
      <c r="I299" t="s">
        <v>774</v>
      </c>
      <c r="J299" t="str">
        <f t="shared" si="4"/>
        <v>Insert into SC_Matieres (ligne,typePresta,designation,categorie,fournisseur,unite,prix,detail,prixHorsTransport,Reference) values (285,'MATIERE','KIT CAILLEBOTIS FV GEOMEMBRANE 8EH4*4','PROTECTIONS_SANITAIRES','SASKIT','pc',610.8,'-',null,'PSR8EH4X4');</v>
      </c>
    </row>
    <row r="300" spans="1:10" x14ac:dyDescent="0.3">
      <c r="A300">
        <v>286</v>
      </c>
      <c r="B300" t="s">
        <v>695</v>
      </c>
      <c r="C300" t="s">
        <v>1024</v>
      </c>
      <c r="D300" t="s">
        <v>684</v>
      </c>
      <c r="E300" t="s">
        <v>329</v>
      </c>
      <c r="F300">
        <v>662.84</v>
      </c>
      <c r="G300" t="s">
        <v>8</v>
      </c>
      <c r="I300" t="s">
        <v>774</v>
      </c>
      <c r="J300" t="str">
        <f t="shared" si="4"/>
        <v>Insert into SC_Matieres (ligne,typePresta,designation,categorie,fournisseur,unite,prix,detail,prixHorsTransport,Reference) values (286,'MATIERE','KIT CAILLEBOTIS FV GEOMEMBRANE 9EH4*4,5','PROTECTIONS_SANITAIRES','SASKIT','pc',662.84,'',null,'PSR9EH4X4.5');</v>
      </c>
    </row>
    <row r="301" spans="1:10" x14ac:dyDescent="0.3">
      <c r="A301">
        <v>287</v>
      </c>
      <c r="B301" t="s">
        <v>696</v>
      </c>
      <c r="C301" t="s">
        <v>1010</v>
      </c>
      <c r="D301" t="s">
        <v>684</v>
      </c>
      <c r="E301" t="s">
        <v>329</v>
      </c>
      <c r="F301">
        <v>776.24</v>
      </c>
      <c r="G301" t="s">
        <v>8</v>
      </c>
      <c r="I301" t="s">
        <v>774</v>
      </c>
      <c r="J301" t="str">
        <f t="shared" si="4"/>
        <v>Insert into SC_Matieres (ligne,typePresta,designation,categorie,fournisseur,unite,prix,detail,prixHorsTransport,Reference) values (287,'MATIERE','KIT CAILLEBOTIS FV GEOMEMBRANE 10EH4*5','PROTECTIONS_SANITAIRES','SASKIT','pc',776.24,'',null,'PSR10EH4X5');</v>
      </c>
    </row>
    <row r="302" spans="1:10" x14ac:dyDescent="0.3">
      <c r="A302">
        <v>288</v>
      </c>
      <c r="B302" t="s">
        <v>697</v>
      </c>
      <c r="C302" t="s">
        <v>1011</v>
      </c>
      <c r="D302" t="s">
        <v>684</v>
      </c>
      <c r="E302" t="s">
        <v>329</v>
      </c>
      <c r="F302">
        <v>1002.06</v>
      </c>
      <c r="G302" t="s">
        <v>8</v>
      </c>
      <c r="I302" t="s">
        <v>774</v>
      </c>
      <c r="J302" t="str">
        <f t="shared" si="4"/>
        <v>Insert into SC_Matieres (ligne,typePresta,designation,categorie,fournisseur,unite,prix,detail,prixHorsTransport,Reference) values (288,'MATIERE','KIT CAILLEBOTIS FV GEOMEMBRANE 12EH4*6','PROTECTIONS_SANITAIRES','SASKIT','pc',1002.06,'',null,'PSR12EH6X4');</v>
      </c>
    </row>
    <row r="303" spans="1:10" x14ac:dyDescent="0.3">
      <c r="A303">
        <v>289</v>
      </c>
      <c r="B303" t="s">
        <v>698</v>
      </c>
      <c r="C303" t="s">
        <v>1012</v>
      </c>
      <c r="D303" t="s">
        <v>684</v>
      </c>
      <c r="E303" t="s">
        <v>329</v>
      </c>
      <c r="F303">
        <v>1160.3400000000001</v>
      </c>
      <c r="G303" t="s">
        <v>8</v>
      </c>
      <c r="I303" t="s">
        <v>774</v>
      </c>
      <c r="J303" t="str">
        <f t="shared" si="4"/>
        <v>Insert into SC_Matieres (ligne,typePresta,designation,categorie,fournisseur,unite,prix,detail,prixHorsTransport,Reference) values (289,'MATIERE','KIT CAILLEBOTIS FV GEOMEMBRANE 14EH4*7','PROTECTIONS_SANITAIRES','SASKIT','pc',1160.34,'',null,'PSR14EH7X4');</v>
      </c>
    </row>
    <row r="304" spans="1:10" x14ac:dyDescent="0.3">
      <c r="A304">
        <v>290</v>
      </c>
      <c r="B304" t="s">
        <v>699</v>
      </c>
      <c r="C304" t="s">
        <v>1013</v>
      </c>
      <c r="D304" t="s">
        <v>684</v>
      </c>
      <c r="E304" t="s">
        <v>329</v>
      </c>
      <c r="F304">
        <v>1055.68</v>
      </c>
      <c r="G304" t="s">
        <v>8</v>
      </c>
      <c r="I304" t="s">
        <v>774</v>
      </c>
      <c r="J304" t="str">
        <f t="shared" si="4"/>
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</c>
    </row>
    <row r="305" spans="1:10" x14ac:dyDescent="0.3">
      <c r="A305">
        <v>291</v>
      </c>
      <c r="B305" t="s">
        <v>700</v>
      </c>
      <c r="C305" t="s">
        <v>1014</v>
      </c>
      <c r="D305" t="s">
        <v>684</v>
      </c>
      <c r="E305" t="s">
        <v>329</v>
      </c>
      <c r="F305">
        <v>1309.92</v>
      </c>
      <c r="G305" t="s">
        <v>8</v>
      </c>
      <c r="H305" t="s">
        <v>393</v>
      </c>
      <c r="I305" t="s">
        <v>774</v>
      </c>
      <c r="J305" t="str">
        <f t="shared" si="4"/>
        <v>Insert into SC_Matieres (ligne,typePresta,designation,categorie,fournisseur,unite,prix,detail,prixHorsTransport,Reference) values (291,'MATIERE','KIT CAILLEBOTIS FV GEOMEMBRANE 16EH4*8','PROTECTIONS_SANITAIRES','SASKIT','pc',1309.92,'-',null,'PSR16EH8X4');</v>
      </c>
    </row>
    <row r="306" spans="1:10" x14ac:dyDescent="0.3">
      <c r="A306">
        <v>292</v>
      </c>
      <c r="B306" t="s">
        <v>701</v>
      </c>
      <c r="C306" t="s">
        <v>1015</v>
      </c>
      <c r="D306" t="s">
        <v>684</v>
      </c>
      <c r="E306" t="s">
        <v>329</v>
      </c>
      <c r="F306">
        <v>1416</v>
      </c>
      <c r="G306" t="s">
        <v>8</v>
      </c>
      <c r="H306" t="s">
        <v>393</v>
      </c>
      <c r="I306" t="s">
        <v>774</v>
      </c>
      <c r="J306" t="str">
        <f t="shared" si="4"/>
        <v>Insert into SC_Matieres (ligne,typePresta,designation,categorie,fournisseur,unite,prix,detail,prixHorsTransport,Reference) values (292,'MATIERE','KIT CAILLEBOTIS FV GEOMEMBRANE 18EH4,5*8','PROTECTIONS_SANITAIRES','SASKIT','pc',1416,'-',null,'PSR18EH8X4.5');</v>
      </c>
    </row>
    <row r="307" spans="1:10" x14ac:dyDescent="0.3">
      <c r="A307">
        <v>293</v>
      </c>
      <c r="B307" t="s">
        <v>702</v>
      </c>
      <c r="C307" t="s">
        <v>1016</v>
      </c>
      <c r="D307" t="s">
        <v>684</v>
      </c>
      <c r="E307" t="s">
        <v>329</v>
      </c>
      <c r="F307">
        <v>1670.24</v>
      </c>
      <c r="G307" t="s">
        <v>8</v>
      </c>
      <c r="H307" t="s">
        <v>393</v>
      </c>
      <c r="I307" t="s">
        <v>774</v>
      </c>
      <c r="J307" t="str">
        <f t="shared" si="4"/>
        <v>Insert into SC_Matieres (ligne,typePresta,designation,categorie,fournisseur,unite,prix,detail,prixHorsTransport,Reference) values (293,'MATIERE','KIT CAILLEBOTIS FV GEOMEMBRANE 20EH8*5','PROTECTIONS_SANITAIRES','SASKIT','pc',1670.24,'-',null,'PSR20EH8X5');</v>
      </c>
    </row>
    <row r="309" spans="1:10" x14ac:dyDescent="0.3">
      <c r="A309">
        <v>295</v>
      </c>
      <c r="B309" t="s">
        <v>372</v>
      </c>
      <c r="D309" t="s">
        <v>703</v>
      </c>
      <c r="E309" t="s">
        <v>704</v>
      </c>
      <c r="F309">
        <v>0.37119999999999997</v>
      </c>
      <c r="G309" t="s">
        <v>8</v>
      </c>
      <c r="H309" t="s">
        <v>393</v>
      </c>
      <c r="I309">
        <v>0.37119999999999997</v>
      </c>
      <c r="J309" t="str">
        <f t="shared" si="4"/>
        <v>Insert into SC_Matieres (ligne,typePresta,designation,categorie,fournisseur,unite,prix,detail,prixHorsTransport,Reference) values (295,'MATIERE','Vis penture','QUINCAILLERIE','FOUSSIER','pc',0.3712,'-',0.3712,'');</v>
      </c>
    </row>
    <row r="310" spans="1:10" x14ac:dyDescent="0.3">
      <c r="A310">
        <v>296</v>
      </c>
      <c r="B310" t="s">
        <v>705</v>
      </c>
      <c r="D310" t="s">
        <v>703</v>
      </c>
      <c r="E310" t="s">
        <v>704</v>
      </c>
      <c r="F310">
        <v>0.11515</v>
      </c>
      <c r="G310" t="s">
        <v>8</v>
      </c>
      <c r="H310" t="s">
        <v>393</v>
      </c>
      <c r="I310">
        <v>0.11515</v>
      </c>
      <c r="J310" t="str">
        <f t="shared" si="4"/>
        <v>Insert into SC_Matieres (ligne,typePresta,designation,categorie,fournisseur,unite,prix,detail,prixHorsTransport,Reference) values (296,'MATIERE','vis inox 50','QUINCAILLERIE','FOUSSIER','pc',0.11515,'-',0.11515,'');</v>
      </c>
    </row>
    <row r="311" spans="1:10" x14ac:dyDescent="0.3">
      <c r="A311">
        <v>297</v>
      </c>
      <c r="B311" t="s">
        <v>379</v>
      </c>
      <c r="D311" t="s">
        <v>703</v>
      </c>
      <c r="E311" t="s">
        <v>704</v>
      </c>
      <c r="F311">
        <v>0.187</v>
      </c>
      <c r="G311" t="s">
        <v>8</v>
      </c>
      <c r="H311" t="s">
        <v>393</v>
      </c>
      <c r="I311">
        <v>0.187</v>
      </c>
      <c r="J311" t="str">
        <f t="shared" si="4"/>
        <v>Insert into SC_Matieres (ligne,typePresta,designation,categorie,fournisseur,unite,prix,detail,prixHorsTransport,Reference) values (297,'MATIERE','vis inox 70','QUINCAILLERIE','FOUSSIER','pc',0.187,'-',0.187,'');</v>
      </c>
    </row>
    <row r="312" spans="1:10" x14ac:dyDescent="0.3">
      <c r="A312">
        <v>298</v>
      </c>
      <c r="B312" t="s">
        <v>706</v>
      </c>
      <c r="D312" t="s">
        <v>703</v>
      </c>
      <c r="F312">
        <v>0.15</v>
      </c>
      <c r="G312" t="s">
        <v>8</v>
      </c>
      <c r="I312" t="s">
        <v>774</v>
      </c>
      <c r="J312" t="str">
        <f t="shared" si="4"/>
        <v>Insert into SC_Matieres (ligne,typePresta,designation,categorie,fournisseur,unite,prix,detail,prixHorsTransport,Reference) values (298,'MATIERE','clous inox','QUINCAILLERIE','','pc',0.15,'',null,'');</v>
      </c>
    </row>
    <row r="313" spans="1:10" x14ac:dyDescent="0.3">
      <c r="A313">
        <v>299</v>
      </c>
      <c r="B313" t="s">
        <v>370</v>
      </c>
      <c r="D313" t="s">
        <v>703</v>
      </c>
      <c r="F313">
        <v>0.6</v>
      </c>
      <c r="G313" t="s">
        <v>8</v>
      </c>
      <c r="H313" t="s">
        <v>393</v>
      </c>
      <c r="I313" t="s">
        <v>774</v>
      </c>
      <c r="J313" t="str">
        <f t="shared" si="4"/>
        <v>Insert into SC_Matieres (ligne,typePresta,designation,categorie,fournisseur,unite,prix,detail,prixHorsTransport,Reference) values (299,'MATIERE','vis inox 6/100 spéciale','QUINCAILLERIE','','pc',0.6,'-',null,'');</v>
      </c>
    </row>
    <row r="314" spans="1:10" x14ac:dyDescent="0.3">
      <c r="A314">
        <v>300</v>
      </c>
      <c r="B314" t="s">
        <v>378</v>
      </c>
      <c r="D314" t="s">
        <v>703</v>
      </c>
      <c r="E314" t="s">
        <v>704</v>
      </c>
      <c r="F314">
        <v>0.39483333333333337</v>
      </c>
      <c r="G314" t="s">
        <v>8</v>
      </c>
      <c r="H314" t="s">
        <v>393</v>
      </c>
      <c r="I314">
        <v>0.39483333333333337</v>
      </c>
      <c r="J314" t="str">
        <f t="shared" si="4"/>
        <v>Insert into SC_Matieres (ligne,typePresta,designation,categorie,fournisseur,unite,prix,detail,prixHorsTransport,Reference) values (300,'MATIERE','vis inox 100','QUINCAILLERIE','FOUSSIER','pc',0.394833333333333,'-',0.394833333333333,'');</v>
      </c>
    </row>
    <row r="315" spans="1:10" x14ac:dyDescent="0.3">
      <c r="A315">
        <v>301</v>
      </c>
      <c r="B315" t="s">
        <v>371</v>
      </c>
      <c r="D315" t="s">
        <v>703</v>
      </c>
      <c r="E315" t="s">
        <v>704</v>
      </c>
      <c r="F315">
        <v>0.4738</v>
      </c>
      <c r="G315" t="s">
        <v>8</v>
      </c>
      <c r="H315" t="s">
        <v>393</v>
      </c>
      <c r="I315">
        <v>0.4738</v>
      </c>
      <c r="J315" t="str">
        <f t="shared" si="4"/>
        <v>Insert into SC_Matieres (ligne,typePresta,designation,categorie,fournisseur,unite,prix,detail,prixHorsTransport,Reference) values (301,'MATIERE','vis inox 120','QUINCAILLERIE','FOUSSIER','pc',0.4738,'-',0.4738,'');</v>
      </c>
    </row>
    <row r="316" spans="1:10" x14ac:dyDescent="0.3">
      <c r="A316">
        <v>302</v>
      </c>
      <c r="B316" t="s">
        <v>707</v>
      </c>
      <c r="D316" t="s">
        <v>306</v>
      </c>
      <c r="E316" t="s">
        <v>392</v>
      </c>
      <c r="F316">
        <v>0.75</v>
      </c>
      <c r="G316" t="s">
        <v>8</v>
      </c>
      <c r="H316" t="s">
        <v>393</v>
      </c>
      <c r="I316">
        <v>0.75</v>
      </c>
      <c r="J316" t="str">
        <f t="shared" si="4"/>
        <v>Insert into SC_Matieres (ligne,typePresta,designation,categorie,fournisseur,unite,prix,detail,prixHorsTransport,Reference) values (302,'MATIERE','Réduction 50-40','REDUCTIONS','PUM','pc',0.75,'-',0.75,'');</v>
      </c>
    </row>
    <row r="317" spans="1:10" x14ac:dyDescent="0.3">
      <c r="A317">
        <v>303</v>
      </c>
      <c r="B317" t="s">
        <v>708</v>
      </c>
      <c r="D317" t="s">
        <v>306</v>
      </c>
      <c r="E317" t="s">
        <v>392</v>
      </c>
      <c r="F317">
        <v>3.04</v>
      </c>
      <c r="G317" t="s">
        <v>8</v>
      </c>
      <c r="H317" t="s">
        <v>393</v>
      </c>
      <c r="I317">
        <v>3.04</v>
      </c>
      <c r="J317" t="str">
        <f t="shared" si="4"/>
        <v>Insert into SC_Matieres (ligne,typePresta,designation,categorie,fournisseur,unite,prix,detail,prixHorsTransport,Reference) values (303,'MATIERE','Réduction 63-50','REDUCTIONS','PUM','pc',3.04,'-',3.04,'');</v>
      </c>
    </row>
    <row r="318" spans="1:10" x14ac:dyDescent="0.3">
      <c r="A318">
        <v>304</v>
      </c>
      <c r="B318" t="s">
        <v>365</v>
      </c>
      <c r="D318" t="s">
        <v>306</v>
      </c>
      <c r="E318" t="s">
        <v>392</v>
      </c>
      <c r="F318">
        <v>3.04</v>
      </c>
      <c r="G318" t="s">
        <v>8</v>
      </c>
      <c r="H318" t="s">
        <v>393</v>
      </c>
      <c r="I318">
        <v>3.04</v>
      </c>
      <c r="J318" t="str">
        <f t="shared" si="4"/>
        <v>Insert into SC_Matieres (ligne,typePresta,designation,categorie,fournisseur,unite,prix,detail,prixHorsTransport,Reference) values (304,'MATIERE','Réduction 100-50','REDUCTIONS','PUM','pc',3.04,'-',3.04,'');</v>
      </c>
    </row>
    <row r="319" spans="1:10" x14ac:dyDescent="0.3">
      <c r="A319">
        <v>305</v>
      </c>
      <c r="B319" t="s">
        <v>709</v>
      </c>
      <c r="D319" t="s">
        <v>306</v>
      </c>
      <c r="E319" t="s">
        <v>392</v>
      </c>
      <c r="F319">
        <v>3.6</v>
      </c>
      <c r="G319" t="s">
        <v>8</v>
      </c>
      <c r="H319" t="s">
        <v>393</v>
      </c>
      <c r="I319">
        <v>3.6</v>
      </c>
      <c r="J319" t="str">
        <f t="shared" si="4"/>
        <v>Insert into SC_Matieres (ligne,typePresta,designation,categorie,fournisseur,unite,prix,detail,prixHorsTransport,Reference) values (305,'MATIERE','Réduction 100-63','REDUCTIONS','PUM','pc',3.6,'-',3.6,'');</v>
      </c>
    </row>
    <row r="320" spans="1:10" x14ac:dyDescent="0.3">
      <c r="A320">
        <v>306</v>
      </c>
      <c r="B320" t="s">
        <v>710</v>
      </c>
      <c r="D320" t="s">
        <v>306</v>
      </c>
      <c r="E320" t="s">
        <v>392</v>
      </c>
      <c r="F320">
        <v>3.21</v>
      </c>
      <c r="G320" t="s">
        <v>8</v>
      </c>
      <c r="H320" t="s">
        <v>393</v>
      </c>
      <c r="I320">
        <v>3.21</v>
      </c>
      <c r="J320" t="str">
        <f t="shared" si="4"/>
        <v>Insert into SC_Matieres (ligne,typePresta,designation,categorie,fournisseur,unite,prix,detail,prixHorsTransport,Reference) values (306,'MATIERE','Réduction 100-80','REDUCTIONS','PUM','pc',3.21,'-',3.21,'');</v>
      </c>
    </row>
    <row r="321" spans="1:10" x14ac:dyDescent="0.3">
      <c r="A321">
        <v>307</v>
      </c>
      <c r="B321" t="s">
        <v>307</v>
      </c>
      <c r="D321" t="s">
        <v>306</v>
      </c>
      <c r="E321" t="s">
        <v>392</v>
      </c>
      <c r="F321">
        <v>4.03</v>
      </c>
      <c r="G321" t="s">
        <v>8</v>
      </c>
      <c r="H321" t="s">
        <v>393</v>
      </c>
      <c r="I321">
        <v>4.03</v>
      </c>
      <c r="J321" t="str">
        <f t="shared" si="4"/>
        <v>Insert into SC_Matieres (ligne,typePresta,designation,categorie,fournisseur,unite,prix,detail,prixHorsTransport,Reference) values (307,'MATIERE','Réduction 110-100','REDUCTIONS','PUM','pc',4.03,'-',4.03,'');</v>
      </c>
    </row>
    <row r="322" spans="1:10" x14ac:dyDescent="0.3">
      <c r="A322">
        <v>308</v>
      </c>
      <c r="B322" t="s">
        <v>711</v>
      </c>
      <c r="D322" t="s">
        <v>712</v>
      </c>
      <c r="E322" t="s">
        <v>392</v>
      </c>
      <c r="F322">
        <v>10.98</v>
      </c>
      <c r="G322" t="s">
        <v>8</v>
      </c>
      <c r="H322" t="s">
        <v>393</v>
      </c>
      <c r="I322">
        <v>10.98</v>
      </c>
      <c r="J322" t="str">
        <f t="shared" si="4"/>
        <v>Insert into SC_Matieres (ligne,typePresta,designation,categorie,fournisseur,unite,prix,detail,prixHorsTransport,Reference) values (308,'MATIERE','regard pluviale béton 25 x 25','REGARDS_ BETON','PUM','pc',10.98,'-',10.98,'');</v>
      </c>
    </row>
    <row r="323" spans="1:10" x14ac:dyDescent="0.3">
      <c r="A323">
        <v>309</v>
      </c>
      <c r="B323" t="s">
        <v>364</v>
      </c>
      <c r="D323" t="s">
        <v>712</v>
      </c>
      <c r="E323" t="s">
        <v>392</v>
      </c>
      <c r="F323">
        <v>8.93</v>
      </c>
      <c r="G323" t="s">
        <v>8</v>
      </c>
      <c r="H323" t="s">
        <v>393</v>
      </c>
      <c r="I323">
        <v>8.93</v>
      </c>
      <c r="J323" t="str">
        <f t="shared" ref="J323:J386" si="5">SUBSTITUTE(SUBSTITUTE(SUBSTITUTE(SUBSTITUTE(SUBSTITUTE(SUBSTITUTE(SUBSTITUTE(SUBSTITUTE(SUBSTITUTE($J$1,"#LIBELLE#",B323),"#CATEGORIE#",D323),"#FOURNISSEUR#",E323),"#UNITE#",G323),"#PRIX#",SUBSTITUTE(F323,",",".")),"#DETAIL#",SUBSTITUTE(H323,"'","\'")),"#LIGNE#",A323),"#TRANSPORT#",SUBSTITUTE(I323,",",".")),"#REFERENCE#",C323)</f>
        <v>Insert into SC_Matieres (ligne,typePresta,designation,categorie,fournisseur,unite,prix,detail,prixHorsTransport,Reference) values (309,'MATIERE','rehausse béton 25 x 25','REGARDS_ BETON','PUM','pc',8.93,'-',8.93,'');</v>
      </c>
    </row>
    <row r="324" spans="1:10" x14ac:dyDescent="0.3">
      <c r="A324">
        <v>310</v>
      </c>
      <c r="B324" t="s">
        <v>713</v>
      </c>
      <c r="D324" t="s">
        <v>712</v>
      </c>
      <c r="E324" t="s">
        <v>392</v>
      </c>
      <c r="F324">
        <v>4.2</v>
      </c>
      <c r="G324" t="s">
        <v>8</v>
      </c>
      <c r="H324" t="s">
        <v>393</v>
      </c>
      <c r="I324">
        <v>4.2</v>
      </c>
      <c r="J324" t="str">
        <f t="shared" si="5"/>
        <v>Insert into SC_Matieres (ligne,typePresta,designation,categorie,fournisseur,unite,prix,detail,prixHorsTransport,Reference) values (310,'MATIERE','couvercle pour boite pluviale béton 25 x 25','REGARDS_ BETON','PUM','pc',4.2,'-',4.2,'');</v>
      </c>
    </row>
    <row r="325" spans="1:10" x14ac:dyDescent="0.3">
      <c r="A325">
        <v>311</v>
      </c>
      <c r="B325" t="s">
        <v>714</v>
      </c>
      <c r="D325" t="s">
        <v>712</v>
      </c>
      <c r="E325" t="s">
        <v>392</v>
      </c>
      <c r="F325">
        <v>13.28</v>
      </c>
      <c r="G325" t="s">
        <v>8</v>
      </c>
      <c r="H325" t="s">
        <v>393</v>
      </c>
      <c r="I325">
        <v>13.28</v>
      </c>
      <c r="J325" t="str">
        <f t="shared" si="5"/>
        <v>Insert into SC_Matieres (ligne,typePresta,designation,categorie,fournisseur,unite,prix,detail,prixHorsTransport,Reference) values (311,'MATIERE','regard béton flasque plastique 30 x30','REGARDS_ BETON','PUM','pc',13.28,'-',13.28,'');</v>
      </c>
    </row>
    <row r="326" spans="1:10" x14ac:dyDescent="0.3">
      <c r="A326">
        <v>312</v>
      </c>
      <c r="B326" t="s">
        <v>715</v>
      </c>
      <c r="D326" t="s">
        <v>712</v>
      </c>
      <c r="E326" t="s">
        <v>392</v>
      </c>
      <c r="F326">
        <v>4.8</v>
      </c>
      <c r="G326" t="s">
        <v>8</v>
      </c>
      <c r="H326" t="s">
        <v>393</v>
      </c>
      <c r="I326">
        <v>4.8</v>
      </c>
      <c r="J326" t="str">
        <f t="shared" si="5"/>
        <v>Insert into SC_Matieres (ligne,typePresta,designation,categorie,fournisseur,unite,prix,detail,prixHorsTransport,Reference) values (312,'MATIERE','Couvercle pr boite pluviale 30 x30','REGARDS_ BETON','PUM','pc',4.8,'-',4.8,'');</v>
      </c>
    </row>
    <row r="327" spans="1:10" x14ac:dyDescent="0.3">
      <c r="A327">
        <v>313</v>
      </c>
      <c r="B327" t="s">
        <v>716</v>
      </c>
      <c r="D327" t="s">
        <v>717</v>
      </c>
      <c r="E327" t="s">
        <v>329</v>
      </c>
      <c r="F327">
        <v>177.23</v>
      </c>
      <c r="G327" t="s">
        <v>8</v>
      </c>
      <c r="H327" t="s">
        <v>393</v>
      </c>
      <c r="I327" t="s">
        <v>774</v>
      </c>
      <c r="J327" t="str">
        <f t="shared" si="5"/>
        <v>Insert into SC_Matieres (ligne,typePresta,designation,categorie,fournisseur,unite,prix,detail,prixHorsTransport,Reference) values (313,'MATIERE','KIT RELEVAGE 3 VOIES DIAM 63','REGARDS_ET_REPARTITEURS','SASKIT','pc',177.23,'-',null,'');</v>
      </c>
    </row>
    <row r="328" spans="1:10" x14ac:dyDescent="0.3">
      <c r="A328">
        <v>314</v>
      </c>
      <c r="B328" t="s">
        <v>718</v>
      </c>
      <c r="C328" t="s">
        <v>1035</v>
      </c>
      <c r="D328" t="s">
        <v>717</v>
      </c>
      <c r="E328" t="s">
        <v>329</v>
      </c>
      <c r="F328">
        <v>20</v>
      </c>
      <c r="G328" t="s">
        <v>8</v>
      </c>
      <c r="H328" t="s">
        <v>393</v>
      </c>
      <c r="I328" t="s">
        <v>774</v>
      </c>
      <c r="J328" t="str">
        <f t="shared" si="5"/>
        <v>Insert into SC_Matieres (ligne,typePresta,designation,categorie,fournisseur,unite,prix,detail,prixHorsTransport,Reference) values (314,'MATIERE','COUVERCLE AQUATIRIS POUR REGARD DIR01','REGARDS_ET_REPARTITEURS','SASKIT','pc',20,'-',null,'MCOUVDIR01');</v>
      </c>
    </row>
    <row r="329" spans="1:10" x14ac:dyDescent="0.3">
      <c r="A329">
        <v>315</v>
      </c>
      <c r="B329" t="s">
        <v>719</v>
      </c>
      <c r="C329" t="s">
        <v>1034</v>
      </c>
      <c r="D329" t="s">
        <v>717</v>
      </c>
      <c r="E329" t="s">
        <v>329</v>
      </c>
      <c r="F329">
        <v>30</v>
      </c>
      <c r="G329" t="s">
        <v>8</v>
      </c>
      <c r="H329" t="s">
        <v>393</v>
      </c>
      <c r="I329" t="s">
        <v>774</v>
      </c>
      <c r="J329" t="str">
        <f t="shared" si="5"/>
        <v>Insert into SC_Matieres (ligne,typePresta,designation,categorie,fournisseur,unite,prix,detail,prixHorsTransport,Reference) values (315,'MATIERE','REHAUSSE','REGARDS_ET_REPARTITEURS','SASKIT','pc',30,'-',null,'MREHA');</v>
      </c>
    </row>
    <row r="330" spans="1:10" x14ac:dyDescent="0.3">
      <c r="A330">
        <v>316</v>
      </c>
      <c r="B330" t="s">
        <v>720</v>
      </c>
      <c r="C330" t="s">
        <v>1036</v>
      </c>
      <c r="D330" t="s">
        <v>717</v>
      </c>
      <c r="E330" t="s">
        <v>329</v>
      </c>
      <c r="F330">
        <v>34.200000000000003</v>
      </c>
      <c r="G330" t="s">
        <v>8</v>
      </c>
      <c r="H330" t="s">
        <v>393</v>
      </c>
      <c r="I330" t="s">
        <v>774</v>
      </c>
      <c r="J330" t="str">
        <f t="shared" si="5"/>
        <v>Insert into SC_Matieres (ligne,typePresta,designation,categorie,fournisseur,unite,prix,detail,prixHorsTransport,Reference) values (316,'MATIERE','COUVERCLE AQUATIRIS POUR REGARD PE','REGARDS_ET_REPARTITEURS','SASKIT','pc',34.2,'-',null,'MCOUVRC');</v>
      </c>
    </row>
    <row r="331" spans="1:10" x14ac:dyDescent="0.3">
      <c r="A331">
        <v>317</v>
      </c>
      <c r="B331" t="s">
        <v>721</v>
      </c>
      <c r="C331" t="s">
        <v>1037</v>
      </c>
      <c r="D331" t="s">
        <v>717</v>
      </c>
      <c r="E331" t="s">
        <v>329</v>
      </c>
      <c r="F331">
        <v>36</v>
      </c>
      <c r="G331" t="s">
        <v>8</v>
      </c>
      <c r="H331" t="s">
        <v>393</v>
      </c>
      <c r="I331" t="s">
        <v>774</v>
      </c>
      <c r="J331" t="str">
        <f t="shared" si="5"/>
        <v>Insert into SC_Matieres (ligne,typePresta,designation,categorie,fournisseur,unite,prix,detail,prixHorsTransport,Reference) values (317,'MATIERE','COUVERCLE REGARD GRAVITAIRE DOUBLE SORTIE','REGARDS_ET_REPARTITEURS','SASKIT','pc',36,'-',null,'MCOUVDIG01');</v>
      </c>
    </row>
    <row r="332" spans="1:10" x14ac:dyDescent="0.3">
      <c r="A332">
        <v>318</v>
      </c>
      <c r="B332" t="s">
        <v>722</v>
      </c>
      <c r="C332" t="s">
        <v>1033</v>
      </c>
      <c r="D332" t="s">
        <v>717</v>
      </c>
      <c r="E332" t="s">
        <v>329</v>
      </c>
      <c r="F332">
        <v>37.5</v>
      </c>
      <c r="G332" t="s">
        <v>8</v>
      </c>
      <c r="H332" t="s">
        <v>393</v>
      </c>
      <c r="I332" t="s">
        <v>774</v>
      </c>
      <c r="J332" t="str">
        <f t="shared" si="5"/>
        <v>Insert into SC_Matieres (ligne,typePresta,designation,categorie,fournisseur,unite,prix,detail,prixHorsTransport,Reference) values (318,'MATIERE','REHAUSSE REGARD','REGARDS_ET_REPARTITEURS','SASKIT','pc',37.5,'-',null,'MREHACUN');</v>
      </c>
    </row>
    <row r="333" spans="1:10" x14ac:dyDescent="0.3">
      <c r="A333">
        <v>319</v>
      </c>
      <c r="B333" t="s">
        <v>723</v>
      </c>
      <c r="C333" t="s">
        <v>1031</v>
      </c>
      <c r="D333" t="s">
        <v>717</v>
      </c>
      <c r="E333" t="s">
        <v>329</v>
      </c>
      <c r="F333">
        <v>50</v>
      </c>
      <c r="G333" t="s">
        <v>8</v>
      </c>
      <c r="H333" t="s">
        <v>393</v>
      </c>
      <c r="I333" t="s">
        <v>774</v>
      </c>
      <c r="J333" t="str">
        <f t="shared" si="5"/>
        <v>Insert into SC_Matieres (ligne,typePresta,designation,categorie,fournisseur,unite,prix,detail,prixHorsTransport,Reference) values (319,'MATIERE','REGARD DE SORTIE SANS FOND (ZRV)','REGARDS_ET_REPARTITEURS','SASKIT','pc',50,'-',null,'PREGAZRV');</v>
      </c>
    </row>
    <row r="334" spans="1:10" x14ac:dyDescent="0.3">
      <c r="A334">
        <v>320</v>
      </c>
      <c r="B334" t="s">
        <v>724</v>
      </c>
      <c r="C334" t="s">
        <v>1032</v>
      </c>
      <c r="D334" t="s">
        <v>717</v>
      </c>
      <c r="E334" t="s">
        <v>329</v>
      </c>
      <c r="F334">
        <v>50</v>
      </c>
      <c r="G334" t="s">
        <v>8</v>
      </c>
      <c r="H334" t="s">
        <v>393</v>
      </c>
      <c r="I334" t="s">
        <v>774</v>
      </c>
      <c r="J334" t="str">
        <f t="shared" si="5"/>
        <v>Insert into SC_Matieres (ligne,typePresta,designation,categorie,fournisseur,unite,prix,detail,prixHorsTransport,Reference) values (320,'MATIERE','REPARTITEUR','REGARDS_ET_REPARTITEURS','SASKIT','pc',50,'-',null,'TOB03');</v>
      </c>
    </row>
    <row r="335" spans="1:10" x14ac:dyDescent="0.3">
      <c r="A335">
        <v>321</v>
      </c>
      <c r="B335" t="s">
        <v>725</v>
      </c>
      <c r="C335" t="s">
        <v>1039</v>
      </c>
      <c r="D335" t="s">
        <v>717</v>
      </c>
      <c r="E335" t="s">
        <v>329</v>
      </c>
      <c r="F335">
        <v>66</v>
      </c>
      <c r="G335" t="s">
        <v>8</v>
      </c>
      <c r="H335" t="s">
        <v>393</v>
      </c>
      <c r="I335" t="s">
        <v>774</v>
      </c>
      <c r="J335" t="str">
        <f t="shared" si="5"/>
        <v>Insert into SC_Matieres (ligne,typePresta,designation,categorie,fournisseur,unite,prix,detail,prixHorsTransport,Reference) values (321,'MATIERE','REGARD HEXAGONAL NON PERCE  AVEC COUVERCLE','REGARDS_ET_REPARTITEURS','SASKIT','pc',66,'-',null,'DIR01');</v>
      </c>
    </row>
    <row r="336" spans="1:10" x14ac:dyDescent="0.3">
      <c r="A336">
        <v>322</v>
      </c>
      <c r="B336" t="s">
        <v>726</v>
      </c>
      <c r="C336" t="s">
        <v>1038</v>
      </c>
      <c r="D336" t="s">
        <v>717</v>
      </c>
      <c r="E336" t="s">
        <v>329</v>
      </c>
      <c r="F336">
        <v>91.8</v>
      </c>
      <c r="G336" t="s">
        <v>8</v>
      </c>
      <c r="H336" t="s">
        <v>393</v>
      </c>
      <c r="I336" t="s">
        <v>774</v>
      </c>
      <c r="J336" t="str">
        <f t="shared" si="5"/>
        <v>Insert into SC_Matieres (ligne,typePresta,designation,categorie,fournisseur,unite,prix,detail,prixHorsTransport,Reference) values (322,'MATIERE','REGARD CARRE AVEC COUVERCLE','REGARDS_ET_REPARTITEURS','SASKIT','pc',91.8,'-',null,'DIR02');</v>
      </c>
    </row>
    <row r="337" spans="1:10" x14ac:dyDescent="0.3">
      <c r="A337">
        <v>323</v>
      </c>
      <c r="B337" t="s">
        <v>727</v>
      </c>
      <c r="C337" t="s">
        <v>1041</v>
      </c>
      <c r="D337" t="s">
        <v>717</v>
      </c>
      <c r="E337" t="s">
        <v>329</v>
      </c>
      <c r="F337">
        <v>99</v>
      </c>
      <c r="G337" t="s">
        <v>8</v>
      </c>
      <c r="H337" t="s">
        <v>393</v>
      </c>
      <c r="I337" t="s">
        <v>774</v>
      </c>
      <c r="J337" t="str">
        <f t="shared" si="5"/>
        <v>Insert into SC_Matieres (ligne,typePresta,designation,categorie,fournisseur,unite,prix,detail,prixHorsTransport,Reference) values (323,'MATIERE','REGARD DE COLLECTE AVEC COUVERCLE','REGARDS_ET_REPARTITEURS','SASKIT','pc',99,'-',null,'COL01');</v>
      </c>
    </row>
    <row r="338" spans="1:10" x14ac:dyDescent="0.3">
      <c r="A338">
        <v>324</v>
      </c>
      <c r="B338" t="s">
        <v>728</v>
      </c>
      <c r="C338" t="s">
        <v>1030</v>
      </c>
      <c r="D338" t="s">
        <v>717</v>
      </c>
      <c r="E338" t="s">
        <v>329</v>
      </c>
      <c r="F338">
        <v>112.15</v>
      </c>
      <c r="G338" t="s">
        <v>8</v>
      </c>
      <c r="H338" t="s">
        <v>393</v>
      </c>
      <c r="I338" t="s">
        <v>774</v>
      </c>
      <c r="J338" t="str">
        <f t="shared" si="5"/>
        <v>Insert into SC_Matieres (ligne,typePresta,designation,categorie,fournisseur,unite,prix,detail,prixHorsTransport,Reference) values (324,'MATIERE','KIT DE REPARTITION','REGARDS_ET_REPARTITEURS','SASKIT','pc',112.15,'-',null,'KITTOB03');</v>
      </c>
    </row>
    <row r="339" spans="1:10" x14ac:dyDescent="0.3">
      <c r="A339">
        <v>325</v>
      </c>
      <c r="B339" t="s">
        <v>729</v>
      </c>
      <c r="C339" t="s">
        <v>1030</v>
      </c>
      <c r="D339" t="s">
        <v>717</v>
      </c>
      <c r="E339" t="s">
        <v>329</v>
      </c>
      <c r="F339">
        <v>112.15</v>
      </c>
      <c r="G339" t="s">
        <v>8</v>
      </c>
      <c r="H339" t="s">
        <v>393</v>
      </c>
      <c r="I339" t="s">
        <v>774</v>
      </c>
      <c r="J339" t="str">
        <f t="shared" si="5"/>
        <v>Insert into SC_Matieres (ligne,typePresta,designation,categorie,fournisseur,unite,prix,detail,prixHorsTransport,Reference) values (325,'MATIERE','Répartiteurs (la paire)','REGARDS_ET_REPARTITEURS','SASKIT','pc',112.15,'-',null,'KITTOB03');</v>
      </c>
    </row>
    <row r="340" spans="1:10" x14ac:dyDescent="0.3">
      <c r="A340">
        <v>326</v>
      </c>
      <c r="B340" t="s">
        <v>730</v>
      </c>
      <c r="D340" t="s">
        <v>717</v>
      </c>
      <c r="E340" t="s">
        <v>329</v>
      </c>
      <c r="F340">
        <v>121.1</v>
      </c>
      <c r="G340" t="s">
        <v>8</v>
      </c>
      <c r="H340" t="s">
        <v>393</v>
      </c>
      <c r="I340" t="s">
        <v>774</v>
      </c>
      <c r="J340" t="str">
        <f t="shared" si="5"/>
        <v>Insert into SC_Matieres (ligne,typePresta,designation,categorie,fournisseur,unite,prix,detail,prixHorsTransport,Reference) values (326,'MATIERE','KIT FV RELEVAGE VANGUI50','REGARDS_ET_REPARTITEURS','SASKIT','pc',121.1,'-',null,'');</v>
      </c>
    </row>
    <row r="341" spans="1:10" x14ac:dyDescent="0.3">
      <c r="A341">
        <v>327</v>
      </c>
      <c r="B341" t="s">
        <v>731</v>
      </c>
      <c r="C341" t="s">
        <v>1040</v>
      </c>
      <c r="D341" t="s">
        <v>717</v>
      </c>
      <c r="E341" t="s">
        <v>329</v>
      </c>
      <c r="F341">
        <v>120.5</v>
      </c>
      <c r="G341" t="s">
        <v>8</v>
      </c>
      <c r="H341" t="s">
        <v>393</v>
      </c>
      <c r="I341" t="s">
        <v>774</v>
      </c>
      <c r="J341" t="str">
        <f t="shared" si="5"/>
        <v>Insert into SC_Matieres (ligne,typePresta,designation,categorie,fournisseur,unite,prix,detail,prixHorsTransport,Reference) values (327,'MATIERE','regard pression DIR 01 guillotines','REGARDS_ET_REPARTITEURS','SASKIT','pc',120.5,'-',null,'DIR01VANG50');</v>
      </c>
    </row>
    <row r="342" spans="1:10" x14ac:dyDescent="0.3">
      <c r="A342">
        <v>328</v>
      </c>
      <c r="B342" t="s">
        <v>732</v>
      </c>
      <c r="D342" t="s">
        <v>717</v>
      </c>
      <c r="E342" t="s">
        <v>329</v>
      </c>
      <c r="F342">
        <v>158.16999999999999</v>
      </c>
      <c r="G342" t="s">
        <v>8</v>
      </c>
      <c r="H342" t="s">
        <v>393</v>
      </c>
      <c r="I342" t="s">
        <v>774</v>
      </c>
      <c r="J342" t="str">
        <f t="shared" si="5"/>
        <v>Insert into SC_Matieres (ligne,typePresta,designation,categorie,fournisseur,unite,prix,detail,prixHorsTransport,Reference) values (328,'MATIERE','KIT RELEVAGE 3 VOIES DIAM 50','REGARDS_ET_REPARTITEURS','SASKIT','pc',158.17,'-',null,'');</v>
      </c>
    </row>
    <row r="343" spans="1:10" x14ac:dyDescent="0.3">
      <c r="A343">
        <v>329</v>
      </c>
      <c r="B343" t="s">
        <v>367</v>
      </c>
      <c r="C343" t="s">
        <v>1027</v>
      </c>
      <c r="D343" t="s">
        <v>717</v>
      </c>
      <c r="E343" t="s">
        <v>329</v>
      </c>
      <c r="F343">
        <v>164.33</v>
      </c>
      <c r="G343" t="s">
        <v>8</v>
      </c>
      <c r="H343" t="s">
        <v>393</v>
      </c>
      <c r="I343" t="s">
        <v>774</v>
      </c>
      <c r="J343" t="str">
        <f t="shared" si="5"/>
        <v>Insert into SC_Matieres (ligne,typePresta,designation,categorie,fournisseur,unite,prix,detail,prixHorsTransport,Reference) values (329,'MATIERE','REGARD DE COLLECTE+KIT MISE EN CHARGE','REGARDS_ET_REPARTITEURS','SASKIT','pc',164.33,'-',null,'KITCOL01');</v>
      </c>
    </row>
    <row r="344" spans="1:10" x14ac:dyDescent="0.3">
      <c r="A344">
        <v>330</v>
      </c>
      <c r="B344" t="s">
        <v>733</v>
      </c>
      <c r="C344" t="s">
        <v>1027</v>
      </c>
      <c r="D344" t="s">
        <v>717</v>
      </c>
      <c r="E344" t="s">
        <v>329</v>
      </c>
      <c r="F344">
        <v>164.33</v>
      </c>
      <c r="G344" t="s">
        <v>8</v>
      </c>
      <c r="H344" t="s">
        <v>393</v>
      </c>
      <c r="I344" t="s">
        <v>774</v>
      </c>
      <c r="J344" t="str">
        <f t="shared" si="5"/>
        <v>Insert into SC_Matieres (ligne,typePresta,designation,categorie,fournisseur,unite,prix,detail,prixHorsTransport,Reference) values (330,'MATIERE','regard de sortie','REGARDS_ET_REPARTITEURS','SASKIT','pc',164.33,'-',null,'KITCOL01');</v>
      </c>
    </row>
    <row r="345" spans="1:10" x14ac:dyDescent="0.3">
      <c r="A345">
        <v>331</v>
      </c>
      <c r="B345" t="s">
        <v>734</v>
      </c>
      <c r="D345" t="s">
        <v>717</v>
      </c>
      <c r="E345" t="s">
        <v>329</v>
      </c>
      <c r="F345">
        <v>167.08</v>
      </c>
      <c r="G345" t="s">
        <v>8</v>
      </c>
      <c r="H345" t="s">
        <v>393</v>
      </c>
      <c r="I345" t="s">
        <v>774</v>
      </c>
      <c r="J345" t="str">
        <f t="shared" si="5"/>
        <v>Insert into SC_Matieres (ligne,typePresta,designation,categorie,fournisseur,unite,prix,detail,prixHorsTransport,Reference) values (331,'MATIERE','KIT FV RELEVAGE VANGUI63','REGARDS_ET_REPARTITEURS','SASKIT','pc',167.08,'-',null,'');</v>
      </c>
    </row>
    <row r="346" spans="1:10" x14ac:dyDescent="0.3">
      <c r="A346">
        <v>332</v>
      </c>
      <c r="B346" t="s">
        <v>735</v>
      </c>
      <c r="C346" t="s">
        <v>1028</v>
      </c>
      <c r="D346" t="s">
        <v>717</v>
      </c>
      <c r="E346" t="s">
        <v>329</v>
      </c>
      <c r="F346">
        <v>167.89</v>
      </c>
      <c r="G346" t="s">
        <v>8</v>
      </c>
      <c r="H346" t="s">
        <v>393</v>
      </c>
      <c r="I346" t="s">
        <v>774</v>
      </c>
      <c r="J346" t="str">
        <f t="shared" si="5"/>
        <v>Insert into SC_Matieres (ligne,typePresta,designation,categorie,fournisseur,unite,prix,detail,prixHorsTransport,Reference) values (332,'MATIERE','KIT GRAVITAIRE PELLE INOX','REGARDS_ET_REPARTITEURS','SASKIT','pc',167.89,'-',null,'KITDIG01');</v>
      </c>
    </row>
    <row r="347" spans="1:10" x14ac:dyDescent="0.3">
      <c r="A347">
        <v>333</v>
      </c>
      <c r="B347" t="s">
        <v>736</v>
      </c>
      <c r="C347" t="s">
        <v>1029</v>
      </c>
      <c r="D347" t="s">
        <v>717</v>
      </c>
      <c r="E347" t="s">
        <v>329</v>
      </c>
      <c r="F347">
        <v>174.48</v>
      </c>
      <c r="G347" t="s">
        <v>8</v>
      </c>
      <c r="H347" t="s">
        <v>393</v>
      </c>
      <c r="I347" t="s">
        <v>774</v>
      </c>
      <c r="J347" t="str">
        <f t="shared" si="5"/>
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</c>
    </row>
    <row r="348" spans="1:10" x14ac:dyDescent="0.3">
      <c r="A348">
        <v>334</v>
      </c>
      <c r="B348" t="s">
        <v>737</v>
      </c>
      <c r="C348" t="s">
        <v>1025</v>
      </c>
      <c r="D348" t="s">
        <v>717</v>
      </c>
      <c r="E348" t="s">
        <v>329</v>
      </c>
      <c r="F348">
        <v>494.11</v>
      </c>
      <c r="G348" t="s">
        <v>8</v>
      </c>
      <c r="H348" t="s">
        <v>393</v>
      </c>
      <c r="I348" t="s">
        <v>774</v>
      </c>
      <c r="J348" t="str">
        <f t="shared" si="5"/>
        <v>Insert into SC_Matieres (ligne,typePresta,designation,categorie,fournisseur,unite,prix,detail,prixHorsTransport,Reference) values (334,'MATIERE','KIT RELEVAGE 3 VOIES MOTORISÉE DIAM 50 AVEC HORLOGE','REGARDS_ET_REPARTITEURS','SASKIT','pc',494.11,'-',null,'DIR023VMHI50');</v>
      </c>
    </row>
    <row r="349" spans="1:10" x14ac:dyDescent="0.3">
      <c r="A349">
        <v>335</v>
      </c>
      <c r="B349" t="s">
        <v>738</v>
      </c>
      <c r="C349" t="s">
        <v>1026</v>
      </c>
      <c r="D349" t="s">
        <v>717</v>
      </c>
      <c r="E349" t="s">
        <v>329</v>
      </c>
      <c r="F349">
        <v>520.05999999999995</v>
      </c>
      <c r="G349" t="s">
        <v>8</v>
      </c>
      <c r="H349" t="s">
        <v>393</v>
      </c>
      <c r="I349" t="s">
        <v>774</v>
      </c>
      <c r="J349" t="str">
        <f t="shared" si="5"/>
        <v>Insert into SC_Matieres (ligne,typePresta,designation,categorie,fournisseur,unite,prix,detail,prixHorsTransport,Reference) values (335,'MATIERE','KIT RELEVAGE 3 VOIES MOTORISEE DIAM 63 AVEC HORLOGE','REGARDS_ET_REPARTITEURS','SASKIT','pc',520.06,'-',null,'DIR023VMHI63');</v>
      </c>
    </row>
    <row r="350" spans="1:10" x14ac:dyDescent="0.3">
      <c r="A350">
        <v>336</v>
      </c>
      <c r="B350" t="s">
        <v>739</v>
      </c>
      <c r="C350" t="s">
        <v>739</v>
      </c>
      <c r="D350" t="s">
        <v>740</v>
      </c>
      <c r="E350" t="s">
        <v>329</v>
      </c>
      <c r="F350">
        <v>879</v>
      </c>
      <c r="G350" t="s">
        <v>8</v>
      </c>
      <c r="H350" t="s">
        <v>393</v>
      </c>
      <c r="I350" t="s">
        <v>774</v>
      </c>
      <c r="J350" t="str">
        <f t="shared" si="5"/>
        <v>Insert into SC_Matieres (ligne,typePresta,designation,categorie,fournisseur,unite,prix,detail,prixHorsTransport,Reference) values (336,'MATIERE','NSPR-1800','RELEVAGE','SASKIT','pc',879,'-',null,'NSPR-1800');</v>
      </c>
    </row>
    <row r="351" spans="1:10" x14ac:dyDescent="0.3">
      <c r="A351">
        <v>337</v>
      </c>
      <c r="B351" t="s">
        <v>741</v>
      </c>
      <c r="C351" t="s">
        <v>741</v>
      </c>
      <c r="D351" t="s">
        <v>740</v>
      </c>
      <c r="E351" t="s">
        <v>329</v>
      </c>
      <c r="F351">
        <v>369</v>
      </c>
      <c r="G351" t="s">
        <v>8</v>
      </c>
      <c r="H351" t="s">
        <v>393</v>
      </c>
      <c r="I351" t="s">
        <v>774</v>
      </c>
      <c r="J351" t="str">
        <f t="shared" si="5"/>
        <v>Insert into SC_Matieres (ligne,typePresta,designation,categorie,fournisseur,unite,prix,detail,prixHorsTransport,Reference) values (337,'MATIERE','ECSPR-900','RELEVAGE','SASKIT','pc',369,'-',null,'ECSPR-900');</v>
      </c>
    </row>
    <row r="352" spans="1:10" x14ac:dyDescent="0.3">
      <c r="A352">
        <v>338</v>
      </c>
      <c r="B352" t="s">
        <v>742</v>
      </c>
      <c r="C352" t="s">
        <v>742</v>
      </c>
      <c r="D352" t="s">
        <v>740</v>
      </c>
      <c r="E352" t="s">
        <v>329</v>
      </c>
      <c r="F352">
        <v>399</v>
      </c>
      <c r="G352" t="s">
        <v>8</v>
      </c>
      <c r="H352" t="s">
        <v>393</v>
      </c>
      <c r="I352" t="s">
        <v>774</v>
      </c>
      <c r="J352" t="str">
        <f t="shared" si="5"/>
        <v>Insert into SC_Matieres (ligne,typePresta,designation,categorie,fournisseur,unite,prix,detail,prixHorsTransport,Reference) values (338,'MATIERE','ECSPR-1200','RELEVAGE','SASKIT','pc',399,'-',null,'ECSPR-1200');</v>
      </c>
    </row>
    <row r="353" spans="1:10" x14ac:dyDescent="0.3">
      <c r="A353">
        <v>339</v>
      </c>
      <c r="B353" t="s">
        <v>743</v>
      </c>
      <c r="C353" t="s">
        <v>743</v>
      </c>
      <c r="D353" t="s">
        <v>740</v>
      </c>
      <c r="E353" t="s">
        <v>329</v>
      </c>
      <c r="F353">
        <v>459</v>
      </c>
      <c r="G353" t="s">
        <v>8</v>
      </c>
      <c r="H353" t="s">
        <v>393</v>
      </c>
      <c r="I353" t="s">
        <v>774</v>
      </c>
      <c r="J353" t="str">
        <f t="shared" si="5"/>
        <v>Insert into SC_Matieres (ligne,typePresta,designation,categorie,fournisseur,unite,prix,detail,prixHorsTransport,Reference) values (339,'MATIERE','ECSPR-1500','RELEVAGE','SASKIT','pc',459,'-',null,'ECSPR-1500');</v>
      </c>
    </row>
    <row r="354" spans="1:10" x14ac:dyDescent="0.3">
      <c r="A354">
        <v>340</v>
      </c>
      <c r="B354" t="s">
        <v>744</v>
      </c>
      <c r="C354" t="s">
        <v>744</v>
      </c>
      <c r="D354" t="s">
        <v>740</v>
      </c>
      <c r="E354" t="s">
        <v>329</v>
      </c>
      <c r="F354">
        <v>499</v>
      </c>
      <c r="G354" t="s">
        <v>8</v>
      </c>
      <c r="H354" t="s">
        <v>393</v>
      </c>
      <c r="I354" t="s">
        <v>774</v>
      </c>
      <c r="J354" t="str">
        <f t="shared" si="5"/>
        <v>Insert into SC_Matieres (ligne,typePresta,designation,categorie,fournisseur,unite,prix,detail,prixHorsTransport,Reference) values (340,'MATIERE','ECSPR-1800','RELEVAGE','SASKIT','pc',499,'-',null,'ECSPR-1800');</v>
      </c>
    </row>
    <row r="355" spans="1:10" x14ac:dyDescent="0.3">
      <c r="A355">
        <v>341</v>
      </c>
      <c r="B355" t="s">
        <v>745</v>
      </c>
      <c r="C355" t="s">
        <v>745</v>
      </c>
      <c r="D355" t="s">
        <v>740</v>
      </c>
      <c r="E355" t="s">
        <v>329</v>
      </c>
      <c r="F355">
        <v>559</v>
      </c>
      <c r="G355" t="s">
        <v>8</v>
      </c>
      <c r="H355" t="s">
        <v>393</v>
      </c>
      <c r="I355" t="s">
        <v>774</v>
      </c>
      <c r="J355" t="str">
        <f t="shared" si="5"/>
        <v>Insert into SC_Matieres (ligne,typePresta,designation,categorie,fournisseur,unite,prix,detail,prixHorsTransport,Reference) values (341,'MATIERE','ECSPR-2100','RELEVAGE','SASKIT','pc',559,'-',null,'ECSPR-2100');</v>
      </c>
    </row>
    <row r="356" spans="1:10" x14ac:dyDescent="0.3">
      <c r="A356">
        <v>342</v>
      </c>
      <c r="B356" t="s">
        <v>746</v>
      </c>
      <c r="C356" t="s">
        <v>746</v>
      </c>
      <c r="D356" t="s">
        <v>740</v>
      </c>
      <c r="E356" t="s">
        <v>329</v>
      </c>
      <c r="F356">
        <v>669</v>
      </c>
      <c r="G356" t="s">
        <v>8</v>
      </c>
      <c r="H356" t="s">
        <v>393</v>
      </c>
      <c r="I356" t="s">
        <v>774</v>
      </c>
      <c r="J356" t="str">
        <f t="shared" si="5"/>
        <v>Insert into SC_Matieres (ligne,typePresta,designation,categorie,fournisseur,unite,prix,detail,prixHorsTransport,Reference) values (342,'MATIERE','SPR-900-50','RELEVAGE','SASKIT','pc',669,'-',null,'SPR-900-50');</v>
      </c>
    </row>
    <row r="357" spans="1:10" x14ac:dyDescent="0.3">
      <c r="A357">
        <v>343</v>
      </c>
      <c r="B357" t="s">
        <v>747</v>
      </c>
      <c r="C357" t="s">
        <v>747</v>
      </c>
      <c r="D357" t="s">
        <v>740</v>
      </c>
      <c r="E357" t="s">
        <v>329</v>
      </c>
      <c r="F357">
        <v>729</v>
      </c>
      <c r="G357" t="s">
        <v>8</v>
      </c>
      <c r="H357" t="s">
        <v>393</v>
      </c>
      <c r="I357" t="s">
        <v>774</v>
      </c>
      <c r="J357" t="str">
        <f t="shared" si="5"/>
        <v>Insert into SC_Matieres (ligne,typePresta,designation,categorie,fournisseur,unite,prix,detail,prixHorsTransport,Reference) values (343,'MATIERE','SPR-1500-50','RELEVAGE','SASKIT','pc',729,'-',null,'SPR-1500-50');</v>
      </c>
    </row>
    <row r="358" spans="1:10" x14ac:dyDescent="0.3">
      <c r="A358">
        <v>344</v>
      </c>
      <c r="B358" t="s">
        <v>748</v>
      </c>
      <c r="C358" t="s">
        <v>748</v>
      </c>
      <c r="D358" t="s">
        <v>740</v>
      </c>
      <c r="E358" t="s">
        <v>329</v>
      </c>
      <c r="F358">
        <v>699</v>
      </c>
      <c r="G358" t="s">
        <v>8</v>
      </c>
      <c r="I358" t="s">
        <v>774</v>
      </c>
      <c r="J358" t="str">
        <f t="shared" si="5"/>
        <v>Insert into SC_Matieres (ligne,typePresta,designation,categorie,fournisseur,unite,prix,detail,prixHorsTransport,Reference) values (344,'MATIERE','SPR-1200-50','RELEVAGE','SASKIT','pc',699,'',null,'SPR-1200-50');</v>
      </c>
    </row>
    <row r="359" spans="1:10" x14ac:dyDescent="0.3">
      <c r="A359">
        <v>345</v>
      </c>
      <c r="B359" t="s">
        <v>749</v>
      </c>
      <c r="C359" t="s">
        <v>749</v>
      </c>
      <c r="D359" t="s">
        <v>740</v>
      </c>
      <c r="E359" t="s">
        <v>329</v>
      </c>
      <c r="F359">
        <v>755.67</v>
      </c>
      <c r="G359" t="s">
        <v>8</v>
      </c>
      <c r="H359" t="s">
        <v>393</v>
      </c>
      <c r="I359" t="s">
        <v>774</v>
      </c>
      <c r="J359" t="str">
        <f t="shared" si="5"/>
        <v>Insert into SC_Matieres (ligne,typePresta,designation,categorie,fournisseur,unite,prix,detail,prixHorsTransport,Reference) values (345,'MATIERE','NSPR-900','RELEVAGE','SASKIT','pc',755.67,'-',null,'NSPR-900');</v>
      </c>
    </row>
    <row r="360" spans="1:10" x14ac:dyDescent="0.3">
      <c r="A360">
        <v>346</v>
      </c>
      <c r="B360" t="s">
        <v>750</v>
      </c>
      <c r="C360" t="s">
        <v>750</v>
      </c>
      <c r="D360" t="s">
        <v>740</v>
      </c>
      <c r="E360" t="s">
        <v>329</v>
      </c>
      <c r="F360">
        <v>759</v>
      </c>
      <c r="G360" t="s">
        <v>8</v>
      </c>
      <c r="H360" t="s">
        <v>393</v>
      </c>
      <c r="I360" t="s">
        <v>774</v>
      </c>
      <c r="J360" t="str">
        <f t="shared" si="5"/>
        <v>Insert into SC_Matieres (ligne,typePresta,designation,categorie,fournisseur,unite,prix,detail,prixHorsTransport,Reference) values (346,'MATIERE','SPR-1800-50','RELEVAGE','SASKIT','pc',759,'-',null,'SPR-1800-50');</v>
      </c>
    </row>
    <row r="361" spans="1:10" x14ac:dyDescent="0.3">
      <c r="A361">
        <v>347</v>
      </c>
      <c r="B361" t="s">
        <v>751</v>
      </c>
      <c r="C361" t="s">
        <v>751</v>
      </c>
      <c r="D361" t="s">
        <v>740</v>
      </c>
      <c r="E361" t="s">
        <v>329</v>
      </c>
      <c r="F361">
        <v>785.7</v>
      </c>
      <c r="G361" t="s">
        <v>8</v>
      </c>
      <c r="H361" t="s">
        <v>393</v>
      </c>
      <c r="I361" t="s">
        <v>774</v>
      </c>
      <c r="J361" t="str">
        <f t="shared" si="5"/>
        <v>Insert into SC_Matieres (ligne,typePresta,designation,categorie,fournisseur,unite,prix,detail,prixHorsTransport,Reference) values (347,'MATIERE','SPR-900-63','RELEVAGE','SASKIT','pc',785.7,'-',null,'SPR-900-63');</v>
      </c>
    </row>
    <row r="362" spans="1:10" x14ac:dyDescent="0.3">
      <c r="A362">
        <v>348</v>
      </c>
      <c r="B362" t="s">
        <v>752</v>
      </c>
      <c r="C362" t="s">
        <v>752</v>
      </c>
      <c r="D362" t="s">
        <v>740</v>
      </c>
      <c r="E362" t="s">
        <v>329</v>
      </c>
      <c r="F362">
        <v>789</v>
      </c>
      <c r="G362" t="s">
        <v>8</v>
      </c>
      <c r="H362" t="s">
        <v>393</v>
      </c>
      <c r="I362" t="s">
        <v>774</v>
      </c>
      <c r="J362" t="str">
        <f t="shared" si="5"/>
        <v>Insert into SC_Matieres (ligne,typePresta,designation,categorie,fournisseur,unite,prix,detail,prixHorsTransport,Reference) values (348,'MATIERE','SPR-2100-50','RELEVAGE','SASKIT','pc',789,'-',null,'SPR-2100-50');</v>
      </c>
    </row>
    <row r="363" spans="1:10" x14ac:dyDescent="0.3">
      <c r="A363">
        <v>349</v>
      </c>
      <c r="B363" t="s">
        <v>753</v>
      </c>
      <c r="C363" t="s">
        <v>753</v>
      </c>
      <c r="D363" t="s">
        <v>740</v>
      </c>
      <c r="E363" t="s">
        <v>329</v>
      </c>
      <c r="F363">
        <v>815.3</v>
      </c>
      <c r="G363" t="s">
        <v>8</v>
      </c>
      <c r="H363" t="s">
        <v>393</v>
      </c>
      <c r="I363" t="s">
        <v>774</v>
      </c>
      <c r="J363" t="str">
        <f t="shared" si="5"/>
        <v>Insert into SC_Matieres (ligne,typePresta,designation,categorie,fournisseur,unite,prix,detail,prixHorsTransport,Reference) values (349,'MATIERE','SPR-1200-63','RELEVAGE','SASKIT','pc',815.3,'-',null,'SPR-1200-63');</v>
      </c>
    </row>
    <row r="364" spans="1:10" x14ac:dyDescent="0.3">
      <c r="A364">
        <v>350</v>
      </c>
      <c r="B364" t="s">
        <v>754</v>
      </c>
      <c r="C364" t="s">
        <v>754</v>
      </c>
      <c r="D364" t="s">
        <v>740</v>
      </c>
      <c r="E364" t="s">
        <v>329</v>
      </c>
      <c r="F364">
        <v>819</v>
      </c>
      <c r="G364" t="s">
        <v>8</v>
      </c>
      <c r="H364" t="s">
        <v>393</v>
      </c>
      <c r="I364" t="s">
        <v>774</v>
      </c>
      <c r="J364" t="str">
        <f t="shared" si="5"/>
        <v>Insert into SC_Matieres (ligne,typePresta,designation,categorie,fournisseur,unite,prix,detail,prixHorsTransport,Reference) values (350,'MATIERE','NSPR-1200','RELEVAGE','SASKIT','pc',819,'-',null,'NSPR-1200');</v>
      </c>
    </row>
    <row r="365" spans="1:10" x14ac:dyDescent="0.3">
      <c r="A365">
        <v>351</v>
      </c>
      <c r="B365" t="s">
        <v>755</v>
      </c>
      <c r="C365" t="s">
        <v>755</v>
      </c>
      <c r="D365" t="s">
        <v>740</v>
      </c>
      <c r="E365" t="s">
        <v>329</v>
      </c>
      <c r="F365">
        <v>849</v>
      </c>
      <c r="G365" t="s">
        <v>8</v>
      </c>
      <c r="H365" t="s">
        <v>393</v>
      </c>
      <c r="I365" t="s">
        <v>774</v>
      </c>
      <c r="J365" t="str">
        <f t="shared" si="5"/>
        <v>Insert into SC_Matieres (ligne,typePresta,designation,categorie,fournisseur,unite,prix,detail,prixHorsTransport,Reference) values (351,'MATIERE','NSPR-1500','RELEVAGE','SASKIT','pc',849,'-',null,'NSPR-1500');</v>
      </c>
    </row>
    <row r="366" spans="1:10" x14ac:dyDescent="0.3">
      <c r="A366">
        <v>352</v>
      </c>
      <c r="B366" t="s">
        <v>756</v>
      </c>
      <c r="C366" t="s">
        <v>756</v>
      </c>
      <c r="D366" t="s">
        <v>740</v>
      </c>
      <c r="E366" t="s">
        <v>329</v>
      </c>
      <c r="F366">
        <v>849</v>
      </c>
      <c r="G366" t="s">
        <v>8</v>
      </c>
      <c r="H366" t="s">
        <v>393</v>
      </c>
      <c r="I366" t="s">
        <v>774</v>
      </c>
      <c r="J366" t="str">
        <f t="shared" si="5"/>
        <v>Insert into SC_Matieres (ligne,typePresta,designation,categorie,fournisseur,unite,prix,detail,prixHorsTransport,Reference) values (352,'MATIERE','SPR-1500-63','RELEVAGE','SASKIT','pc',849,'-',null,'SPR-1500-63');</v>
      </c>
    </row>
    <row r="367" spans="1:10" x14ac:dyDescent="0.3">
      <c r="A367">
        <v>353</v>
      </c>
      <c r="B367" t="s">
        <v>757</v>
      </c>
      <c r="C367" t="s">
        <v>757</v>
      </c>
      <c r="D367" t="s">
        <v>740</v>
      </c>
      <c r="E367" t="s">
        <v>329</v>
      </c>
      <c r="F367">
        <v>879</v>
      </c>
      <c r="G367" t="s">
        <v>8</v>
      </c>
      <c r="H367" t="s">
        <v>393</v>
      </c>
      <c r="I367" t="s">
        <v>774</v>
      </c>
      <c r="J367" t="str">
        <f t="shared" si="5"/>
        <v>Insert into SC_Matieres (ligne,typePresta,designation,categorie,fournisseur,unite,prix,detail,prixHorsTransport,Reference) values (353,'MATIERE','SPR-1800-63','RELEVAGE','SASKIT','pc',879,'-',null,'SPR-1800-63');</v>
      </c>
    </row>
    <row r="368" spans="1:10" x14ac:dyDescent="0.3">
      <c r="A368">
        <v>354</v>
      </c>
      <c r="B368" t="s">
        <v>758</v>
      </c>
      <c r="C368" t="s">
        <v>758</v>
      </c>
      <c r="D368" t="s">
        <v>740</v>
      </c>
      <c r="E368" t="s">
        <v>329</v>
      </c>
      <c r="F368">
        <v>899</v>
      </c>
      <c r="G368" t="s">
        <v>8</v>
      </c>
      <c r="H368" t="s">
        <v>393</v>
      </c>
      <c r="I368" t="s">
        <v>774</v>
      </c>
      <c r="J368" t="str">
        <f t="shared" si="5"/>
        <v>Insert into SC_Matieres (ligne,typePresta,designation,categorie,fournisseur,unite,prix,detail,prixHorsTransport,Reference) values (354,'MATIERE','NSPR-1200-PA','RELEVAGE','SASKIT','pc',899,'-',null,'NSPR-1200-PA');</v>
      </c>
    </row>
    <row r="369" spans="1:10" x14ac:dyDescent="0.3">
      <c r="A369">
        <v>355</v>
      </c>
      <c r="B369" t="s">
        <v>759</v>
      </c>
      <c r="C369" t="s">
        <v>759</v>
      </c>
      <c r="D369" t="s">
        <v>740</v>
      </c>
      <c r="E369" t="s">
        <v>329</v>
      </c>
      <c r="F369">
        <v>909</v>
      </c>
      <c r="G369" t="s">
        <v>8</v>
      </c>
      <c r="H369" t="s">
        <v>393</v>
      </c>
      <c r="I369" t="s">
        <v>774</v>
      </c>
      <c r="J369" t="str">
        <f t="shared" si="5"/>
        <v>Insert into SC_Matieres (ligne,typePresta,designation,categorie,fournisseur,unite,prix,detail,prixHorsTransport,Reference) values (355,'MATIERE','SPR-2100-63','RELEVAGE','SASKIT','pc',909,'-',null,'SPR-2100-63');</v>
      </c>
    </row>
    <row r="370" spans="1:10" x14ac:dyDescent="0.3">
      <c r="A370">
        <v>356</v>
      </c>
      <c r="B370" t="s">
        <v>760</v>
      </c>
      <c r="C370" t="s">
        <v>760</v>
      </c>
      <c r="D370" t="s">
        <v>740</v>
      </c>
      <c r="E370" t="s">
        <v>329</v>
      </c>
      <c r="F370">
        <v>910</v>
      </c>
      <c r="G370" t="s">
        <v>8</v>
      </c>
      <c r="H370" t="s">
        <v>393</v>
      </c>
      <c r="I370" t="s">
        <v>774</v>
      </c>
      <c r="J370" t="str">
        <f t="shared" si="5"/>
        <v>Insert into SC_Matieres (ligne,typePresta,designation,categorie,fournisseur,unite,prix,detail,prixHorsTransport,Reference) values (356,'MATIERE','NSPR-2100','RELEVAGE','SASKIT','pc',910,'-',null,'NSPR-2100');</v>
      </c>
    </row>
    <row r="371" spans="1:10" x14ac:dyDescent="0.3">
      <c r="A371">
        <v>357</v>
      </c>
      <c r="B371" t="s">
        <v>761</v>
      </c>
      <c r="C371" t="s">
        <v>761</v>
      </c>
      <c r="D371" t="s">
        <v>740</v>
      </c>
      <c r="E371" t="s">
        <v>329</v>
      </c>
      <c r="F371">
        <v>929</v>
      </c>
      <c r="G371" t="s">
        <v>8</v>
      </c>
      <c r="H371" t="s">
        <v>393</v>
      </c>
      <c r="I371" t="s">
        <v>774</v>
      </c>
      <c r="J371" t="str">
        <f t="shared" si="5"/>
        <v>Insert into SC_Matieres (ligne,typePresta,designation,categorie,fournisseur,unite,prix,detail,prixHorsTransport,Reference) values (357,'MATIERE','NSPR-1500-PA','RELEVAGE','SASKIT','pc',929,'-',null,'NSPR-1500-PA');</v>
      </c>
    </row>
    <row r="372" spans="1:10" x14ac:dyDescent="0.3">
      <c r="A372">
        <v>358</v>
      </c>
      <c r="B372" t="s">
        <v>762</v>
      </c>
      <c r="C372" t="s">
        <v>762</v>
      </c>
      <c r="D372" t="s">
        <v>740</v>
      </c>
      <c r="E372" t="s">
        <v>329</v>
      </c>
      <c r="F372">
        <v>990</v>
      </c>
      <c r="G372" t="s">
        <v>8</v>
      </c>
      <c r="H372" t="s">
        <v>393</v>
      </c>
      <c r="I372" t="s">
        <v>774</v>
      </c>
      <c r="J372" t="str">
        <f t="shared" si="5"/>
        <v>Insert into SC_Matieres (ligne,typePresta,designation,categorie,fournisseur,unite,prix,detail,prixHorsTransport,Reference) values (358,'MATIERE','NSPR-1800-PA','RELEVAGE','SASKIT','pc',990,'-',null,'NSPR-1800-PA');</v>
      </c>
    </row>
    <row r="373" spans="1:10" x14ac:dyDescent="0.3">
      <c r="A373">
        <v>359</v>
      </c>
      <c r="B373" t="s">
        <v>763</v>
      </c>
      <c r="C373" t="s">
        <v>763</v>
      </c>
      <c r="D373" t="s">
        <v>740</v>
      </c>
      <c r="E373" t="s">
        <v>329</v>
      </c>
      <c r="F373">
        <v>1049</v>
      </c>
      <c r="G373" t="s">
        <v>8</v>
      </c>
      <c r="H373" t="s">
        <v>393</v>
      </c>
      <c r="I373" t="s">
        <v>774</v>
      </c>
      <c r="J373" t="str">
        <f t="shared" si="5"/>
        <v>Insert into SC_Matieres (ligne,typePresta,designation,categorie,fournisseur,unite,prix,detail,prixHorsTransport,Reference) values (359,'MATIERE','NSPR-2100-PA','RELEVAGE','SASKIT','pc',1049,'-',null,'NSPR-2100-PA');</v>
      </c>
    </row>
    <row r="374" spans="1:10" x14ac:dyDescent="0.3">
      <c r="A374">
        <v>360</v>
      </c>
      <c r="B374" t="s">
        <v>305</v>
      </c>
      <c r="D374" t="s">
        <v>304</v>
      </c>
      <c r="E374" t="s">
        <v>392</v>
      </c>
      <c r="F374">
        <v>1.99</v>
      </c>
      <c r="G374" t="s">
        <v>47</v>
      </c>
      <c r="H374" t="s">
        <v>393</v>
      </c>
      <c r="I374">
        <v>1.99</v>
      </c>
      <c r="J374" t="str">
        <f t="shared" si="5"/>
        <v>Insert into SC_Matieres (ligne,typePresta,designation,categorie,fournisseur,unite,prix,detail,prixHorsTransport,Reference) values (360,'MATIERE','Tube drain DIA 100 CR4','TUBES','PUM','ml',1.99,'-',1.99,'');</v>
      </c>
    </row>
    <row r="375" spans="1:10" x14ac:dyDescent="0.3">
      <c r="A375">
        <v>361</v>
      </c>
      <c r="B375" t="s">
        <v>139</v>
      </c>
      <c r="D375" t="s">
        <v>304</v>
      </c>
      <c r="E375" t="s">
        <v>392</v>
      </c>
      <c r="F375">
        <v>1.89</v>
      </c>
      <c r="G375" t="s">
        <v>47</v>
      </c>
      <c r="H375" t="s">
        <v>393</v>
      </c>
      <c r="I375">
        <v>1.89</v>
      </c>
      <c r="J375" t="str">
        <f t="shared" si="5"/>
        <v>Insert into SC_Matieres (ligne,typePresta,designation,categorie,fournisseur,unite,prix,detail,prixHorsTransport,Reference) values (361,'MATIERE','Tube DIA 100','TUBES','PUM','ml',1.89,'-',1.89,'');</v>
      </c>
    </row>
    <row r="376" spans="1:10" x14ac:dyDescent="0.3">
      <c r="A376">
        <v>362</v>
      </c>
      <c r="B376" t="s">
        <v>764</v>
      </c>
      <c r="D376" t="s">
        <v>304</v>
      </c>
      <c r="E376" t="s">
        <v>392</v>
      </c>
      <c r="F376">
        <v>2.27</v>
      </c>
      <c r="G376" t="s">
        <v>47</v>
      </c>
      <c r="H376" t="s">
        <v>393</v>
      </c>
      <c r="I376">
        <v>2.27</v>
      </c>
      <c r="J376" t="str">
        <f t="shared" si="5"/>
        <v>Insert into SC_Matieres (ligne,typePresta,designation,categorie,fournisseur,unite,prix,detail,prixHorsTransport,Reference) values (362,'MATIERE','Tube 100 CR 4','TUBES','PUM','ml',2.27,'-',2.27,'');</v>
      </c>
    </row>
    <row r="377" spans="1:10" x14ac:dyDescent="0.3">
      <c r="A377">
        <v>363</v>
      </c>
      <c r="B377" t="s">
        <v>765</v>
      </c>
      <c r="D377" t="s">
        <v>304</v>
      </c>
      <c r="E377" t="s">
        <v>392</v>
      </c>
      <c r="F377">
        <v>2.5</v>
      </c>
      <c r="G377" t="s">
        <v>47</v>
      </c>
      <c r="H377" t="s">
        <v>393</v>
      </c>
      <c r="I377">
        <v>2.5</v>
      </c>
      <c r="J377" t="str">
        <f t="shared" si="5"/>
        <v>Insert into SC_Matieres (ligne,typePresta,designation,categorie,fournisseur,unite,prix,detail,prixHorsTransport,Reference) values (363,'MATIERE','Tube 100 CR 8','TUBES','PUM','ml',2.5,'-',2.5,'');</v>
      </c>
    </row>
    <row r="378" spans="1:10" x14ac:dyDescent="0.3">
      <c r="A378">
        <v>364</v>
      </c>
      <c r="B378" t="s">
        <v>766</v>
      </c>
      <c r="E378" t="s">
        <v>329</v>
      </c>
      <c r="F378">
        <v>4.42</v>
      </c>
      <c r="G378" t="s">
        <v>8</v>
      </c>
      <c r="H378" t="s">
        <v>393</v>
      </c>
      <c r="I378" t="s">
        <v>774</v>
      </c>
      <c r="J378" t="str">
        <f t="shared" si="5"/>
        <v>Insert into SC_Matieres (ligne,typePresta,designation,categorie,fournisseur,unite,prix,detail,prixHorsTransport,Reference) values (364,'MATIERE','Joint forsheda bacs additionnels','','SASKIT','pc',4.42,'-',null,'');</v>
      </c>
    </row>
    <row r="379" spans="1:10" x14ac:dyDescent="0.3">
      <c r="A379">
        <v>365</v>
      </c>
      <c r="B379" t="s">
        <v>767</v>
      </c>
      <c r="E379" t="s">
        <v>329</v>
      </c>
      <c r="F379">
        <v>4.6100000000000003</v>
      </c>
      <c r="G379" t="s">
        <v>8</v>
      </c>
      <c r="H379" t="s">
        <v>393</v>
      </c>
      <c r="I379" t="s">
        <v>774</v>
      </c>
      <c r="J379" t="str">
        <f t="shared" si="5"/>
        <v>Insert into SC_Matieres (ligne,typePresta,designation,categorie,fournisseur,unite,prix,detail,prixHorsTransport,Reference) values (365,'MATIERE','Bouchons + manchons pour BACS','','SASKIT','pc',4.61,'-',null,'');</v>
      </c>
    </row>
    <row r="380" spans="1:10" x14ac:dyDescent="0.3">
      <c r="A380">
        <v>366</v>
      </c>
      <c r="B380" t="s">
        <v>109</v>
      </c>
      <c r="E380" t="s">
        <v>329</v>
      </c>
      <c r="F380">
        <v>5.85</v>
      </c>
      <c r="G380" t="s">
        <v>8</v>
      </c>
      <c r="H380" t="s">
        <v>393</v>
      </c>
      <c r="I380" t="s">
        <v>774</v>
      </c>
      <c r="J380" t="str">
        <f t="shared" si="5"/>
        <v>Insert into SC_Matieres (ligne,typePresta,designation,categorie,fournisseur,unite,prix,detail,prixHorsTransport,Reference) values (366,'MATIERE','barre PVC dia 50','','SASKIT','pc',5.85,'-',null,'');</v>
      </c>
    </row>
    <row r="381" spans="1:10" x14ac:dyDescent="0.3">
      <c r="A381">
        <v>367</v>
      </c>
      <c r="B381" t="s">
        <v>768</v>
      </c>
      <c r="E381" t="s">
        <v>329</v>
      </c>
      <c r="F381">
        <v>6.2</v>
      </c>
      <c r="G381" t="s">
        <v>8</v>
      </c>
      <c r="H381" t="s">
        <v>393</v>
      </c>
      <c r="I381" t="s">
        <v>774</v>
      </c>
      <c r="J381" t="str">
        <f t="shared" si="5"/>
        <v>Insert into SC_Matieres (ligne,typePresta,designation,categorie,fournisseur,unite,prix,detail,prixHorsTransport,Reference) values (367,'MATIERE','rehausse béton','','SASKIT','pc',6.2,'-',null,'');</v>
      </c>
    </row>
    <row r="382" spans="1:10" x14ac:dyDescent="0.3">
      <c r="A382">
        <v>368</v>
      </c>
      <c r="B382" t="s">
        <v>769</v>
      </c>
      <c r="E382" t="s">
        <v>329</v>
      </c>
      <c r="F382">
        <v>12</v>
      </c>
      <c r="G382" t="s">
        <v>8</v>
      </c>
      <c r="H382" t="s">
        <v>393</v>
      </c>
      <c r="I382" t="s">
        <v>774</v>
      </c>
      <c r="J382" t="str">
        <f t="shared" si="5"/>
        <v>Insert into SC_Matieres (ligne,typePresta,designation,categorie,fournisseur,unite,prix,detail,prixHorsTransport,Reference) values (368,'MATIERE','Aération filtres','','SASKIT','pc',12,'-',null,'');</v>
      </c>
    </row>
    <row r="383" spans="1:10" x14ac:dyDescent="0.3">
      <c r="A383">
        <v>369</v>
      </c>
      <c r="B383" t="s">
        <v>132</v>
      </c>
      <c r="E383" t="s">
        <v>329</v>
      </c>
      <c r="F383">
        <v>15.77</v>
      </c>
      <c r="G383" t="s">
        <v>8</v>
      </c>
      <c r="H383" t="s">
        <v>393</v>
      </c>
      <c r="I383" t="s">
        <v>774</v>
      </c>
      <c r="J383" t="str">
        <f t="shared" si="5"/>
        <v>Insert into SC_Matieres (ligne,typePresta,designation,categorie,fournisseur,unite,prix,detail,prixHorsTransport,Reference) values (369,'MATIERE','raccord PE – PVC','','SASKIT','pc',15.77,'-',null,'');</v>
      </c>
    </row>
    <row r="384" spans="1:10" x14ac:dyDescent="0.3">
      <c r="A384">
        <v>370</v>
      </c>
      <c r="B384" t="s">
        <v>770</v>
      </c>
      <c r="E384" t="s">
        <v>329</v>
      </c>
      <c r="F384">
        <v>19.27</v>
      </c>
      <c r="G384" t="s">
        <v>8</v>
      </c>
      <c r="H384" t="s">
        <v>393</v>
      </c>
      <c r="I384" t="s">
        <v>774</v>
      </c>
      <c r="J384" t="str">
        <f t="shared" si="5"/>
        <v>Insert into SC_Matieres (ligne,typePresta,designation,categorie,fournisseur,unite,prix,detail,prixHorsTransport,Reference) values (370,'MATIERE','Aération pompe','','SASKIT','pc',19.27,'-',null,'');</v>
      </c>
    </row>
    <row r="385" spans="1:10" x14ac:dyDescent="0.3">
      <c r="A385">
        <v>371</v>
      </c>
      <c r="B385" t="s">
        <v>771</v>
      </c>
      <c r="D385" t="s">
        <v>281</v>
      </c>
      <c r="E385" t="s">
        <v>512</v>
      </c>
      <c r="F385">
        <v>40</v>
      </c>
      <c r="G385" t="s">
        <v>318</v>
      </c>
      <c r="I385" t="s">
        <v>774</v>
      </c>
      <c r="J385" t="str">
        <f t="shared" si="5"/>
        <v>Insert into SC_Matieres (ligne,typePresta,designation,categorie,fournisseur,unite,prix,detail,prixHorsTransport,Reference) values (371,'MATIERE','Graviers 2/4','GRANULATS','PIGEON','t',40,'',null,'');</v>
      </c>
    </row>
    <row r="386" spans="1:10" x14ac:dyDescent="0.3">
      <c r="A386">
        <v>372</v>
      </c>
      <c r="B386" t="s">
        <v>772</v>
      </c>
      <c r="D386" t="s">
        <v>281</v>
      </c>
      <c r="E386" t="s">
        <v>512</v>
      </c>
      <c r="F386">
        <v>30</v>
      </c>
      <c r="G386" t="s">
        <v>318</v>
      </c>
      <c r="I386" t="s">
        <v>774</v>
      </c>
      <c r="J386" t="str">
        <f t="shared" si="5"/>
        <v>Insert into SC_Matieres (ligne,typePresta,designation,categorie,fournisseur,unite,prix,detail,prixHorsTransport,Reference) values (372,'MATIERE','Graviers 4/6,3','GRANULATS','PIGEON','t',30,'',null,'');</v>
      </c>
    </row>
    <row r="387" spans="1:10" x14ac:dyDescent="0.3">
      <c r="A387">
        <v>373</v>
      </c>
      <c r="B387" t="s">
        <v>283</v>
      </c>
      <c r="D387" t="s">
        <v>281</v>
      </c>
      <c r="E387" t="s">
        <v>512</v>
      </c>
      <c r="F387">
        <v>50</v>
      </c>
      <c r="G387" t="s">
        <v>318</v>
      </c>
      <c r="I387" t="s">
        <v>774</v>
      </c>
      <c r="J387" t="str">
        <f t="shared" ref="J387:J393" si="6">SUBSTITUTE(SUBSTITUTE(SUBSTITUTE(SUBSTITUTE(SUBSTITUTE(SUBSTITUTE(SUBSTITUTE(SUBSTITUTE(SUBSTITUTE($J$1,"#LIBELLE#",B387),"#CATEGORIE#",D387),"#FOURNISSEUR#",E387),"#UNITE#",G387),"#PRIX#",SUBSTITUTE(F387,",",".")),"#DETAIL#",SUBSTITUTE(H387,"'","\'")),"#LIGNE#",A387),"#TRANSPORT#",SUBSTITUTE(I387,",",".")),"#REFERENCE#",C387)</f>
        <v>Insert into SC_Matieres (ligne,typePresta,designation,categorie,fournisseur,unite,prix,detail,prixHorsTransport,Reference) values (373,'MATIERE','Sable filtrant','GRANULATS','PIGEON','t',50,'',null,'');</v>
      </c>
    </row>
    <row r="388" spans="1:10" x14ac:dyDescent="0.3">
      <c r="A388">
        <v>374</v>
      </c>
      <c r="B388" t="s">
        <v>310</v>
      </c>
      <c r="D388" t="s">
        <v>281</v>
      </c>
      <c r="E388" t="s">
        <v>512</v>
      </c>
      <c r="F388">
        <v>20</v>
      </c>
      <c r="G388" t="s">
        <v>318</v>
      </c>
      <c r="I388" t="s">
        <v>774</v>
      </c>
      <c r="J388" t="str">
        <f t="shared" si="6"/>
        <v>Insert into SC_Matieres (ligne,typePresta,designation,categorie,fournisseur,unite,prix,detail,prixHorsTransport,Reference) values (374,'MATIERE','Sable tranchée','GRANULATS','PIGEON','t',20,'',null,'');</v>
      </c>
    </row>
    <row r="389" spans="1:10" x14ac:dyDescent="0.3">
      <c r="A389">
        <v>375</v>
      </c>
      <c r="B389" t="s">
        <v>282</v>
      </c>
      <c r="D389" t="s">
        <v>281</v>
      </c>
      <c r="E389" t="s">
        <v>512</v>
      </c>
      <c r="F389">
        <v>30</v>
      </c>
      <c r="G389" t="s">
        <v>318</v>
      </c>
      <c r="I389" t="s">
        <v>774</v>
      </c>
      <c r="J389" t="str">
        <f t="shared" si="6"/>
        <v>Insert into SC_Matieres (ligne,typePresta,designation,categorie,fournisseur,unite,prix,detail,prixHorsTransport,Reference) values (375,'MATIERE','Graviers 6,3/10','GRANULATS','PIGEON','t',30,'',null,'');</v>
      </c>
    </row>
    <row r="390" spans="1:10" x14ac:dyDescent="0.3">
      <c r="A390">
        <v>376</v>
      </c>
      <c r="B390" t="s">
        <v>284</v>
      </c>
      <c r="D390" t="s">
        <v>281</v>
      </c>
      <c r="E390" t="s">
        <v>512</v>
      </c>
      <c r="F390">
        <v>30</v>
      </c>
      <c r="G390" t="s">
        <v>318</v>
      </c>
      <c r="I390" t="s">
        <v>774</v>
      </c>
      <c r="J390" t="str">
        <f t="shared" si="6"/>
        <v>Insert into SC_Matieres (ligne,typePresta,designation,categorie,fournisseur,unite,prix,detail,prixHorsTransport,Reference) values (376,'MATIERE','Graviers 16/31,5','GRANULATS','PIGEON','t',30,'',null,'');</v>
      </c>
    </row>
    <row r="391" spans="1:10" x14ac:dyDescent="0.3">
      <c r="A391">
        <v>377</v>
      </c>
      <c r="B391" t="s">
        <v>380</v>
      </c>
      <c r="D391" t="s">
        <v>773</v>
      </c>
      <c r="E391" t="s">
        <v>512</v>
      </c>
      <c r="F391">
        <v>2</v>
      </c>
      <c r="G391" t="s">
        <v>8</v>
      </c>
      <c r="I391" t="s">
        <v>774</v>
      </c>
      <c r="J391" t="str">
        <f t="shared" si="6"/>
        <v>Insert into SC_Matieres (ligne,typePresta,designation,categorie,fournisseur,unite,prix,detail,prixHorsTransport,Reference) values (377,'MATIERE','PARPAINGS 25*50*15','BETON','PIGEON','pc',2,'',null,'');</v>
      </c>
    </row>
    <row r="392" spans="1:10" x14ac:dyDescent="0.3">
      <c r="A392">
        <v>378</v>
      </c>
      <c r="B392" t="s">
        <v>775</v>
      </c>
      <c r="D392" t="s">
        <v>773</v>
      </c>
      <c r="E392" t="s">
        <v>512</v>
      </c>
      <c r="F392">
        <v>2.1</v>
      </c>
      <c r="G392" t="s">
        <v>8</v>
      </c>
      <c r="I392" t="s">
        <v>774</v>
      </c>
      <c r="J392" t="str">
        <f t="shared" si="6"/>
        <v>Insert into SC_Matieres (ligne,typePresta,designation,categorie,fournisseur,unite,prix,detail,prixHorsTransport,Reference) values (378,'MATIERE','PARPAINGS D\'ANGLE','BETON','PIGEON','pc',2.1,'',null,'');</v>
      </c>
    </row>
    <row r="393" spans="1:10" x14ac:dyDescent="0.3">
      <c r="A393">
        <v>379</v>
      </c>
      <c r="B393" t="s">
        <v>382</v>
      </c>
      <c r="D393" t="s">
        <v>773</v>
      </c>
      <c r="E393" t="s">
        <v>512</v>
      </c>
      <c r="F393">
        <v>1.9</v>
      </c>
      <c r="G393" t="s">
        <v>8</v>
      </c>
      <c r="I393" t="s">
        <v>774</v>
      </c>
      <c r="J393" t="str">
        <f t="shared" si="6"/>
        <v>Insert into SC_Matieres (ligne,typePresta,designation,categorie,fournisseur,unite,prix,detail,prixHorsTransport,Reference) values (379,'MATIERE','PARPAINGS EN U (bloc linteau)','BETON','PIGEON','pc',1.9,'',null,'');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H52"/>
  <sheetViews>
    <sheetView workbookViewId="0">
      <selection activeCell="BE11" sqref="BE11"/>
    </sheetView>
  </sheetViews>
  <sheetFormatPr baseColWidth="10" defaultRowHeight="14.4" x14ac:dyDescent="0.3"/>
  <cols>
    <col min="3" max="3" width="38" customWidth="1"/>
    <col min="5" max="5" width="11.5546875" customWidth="1"/>
    <col min="6" max="6" width="7.33203125" style="14" customWidth="1"/>
    <col min="7" max="7" width="4" style="14" customWidth="1"/>
    <col min="8" max="8" width="4.44140625" customWidth="1"/>
    <col min="9" max="10" width="4" style="14" customWidth="1"/>
    <col min="11" max="11" width="4.44140625" customWidth="1"/>
    <col min="12" max="13" width="4" style="14" customWidth="1"/>
    <col min="14" max="14" width="9.88671875" customWidth="1"/>
    <col min="15" max="15" width="15.88671875" style="14" customWidth="1"/>
    <col min="16" max="16" width="12.5546875" style="14" customWidth="1"/>
    <col min="17" max="17" width="4.44140625" customWidth="1"/>
    <col min="18" max="19" width="4" style="14" customWidth="1"/>
    <col min="20" max="20" width="4.44140625" customWidth="1"/>
    <col min="21" max="22" width="4" style="14" customWidth="1"/>
    <col min="23" max="23" width="4.44140625" customWidth="1"/>
    <col min="24" max="25" width="4" style="14" customWidth="1"/>
    <col min="26" max="26" width="4.44140625" customWidth="1"/>
    <col min="27" max="28" width="4" style="14" customWidth="1"/>
    <col min="29" max="29" width="4.44140625" customWidth="1"/>
    <col min="30" max="31" width="4" style="14" customWidth="1"/>
    <col min="32" max="32" width="4.44140625" customWidth="1"/>
    <col min="33" max="34" width="4" style="14" customWidth="1"/>
    <col min="35" max="35" width="4.44140625" customWidth="1"/>
    <col min="36" max="37" width="4" style="14" customWidth="1"/>
    <col min="38" max="38" width="4.44140625" customWidth="1"/>
    <col min="39" max="40" width="4" style="14" customWidth="1"/>
    <col min="41" max="41" width="4.44140625" customWidth="1"/>
    <col min="42" max="43" width="4" style="14" customWidth="1"/>
    <col min="44" max="44" width="4.44140625" customWidth="1"/>
    <col min="45" max="46" width="4" style="14" customWidth="1"/>
    <col min="47" max="47" width="4.44140625" customWidth="1"/>
    <col min="48" max="49" width="4" style="14" customWidth="1"/>
    <col min="50" max="50" width="4.44140625" customWidth="1"/>
    <col min="51" max="52" width="4" style="14" customWidth="1"/>
    <col min="53" max="53" width="4.44140625" customWidth="1"/>
    <col min="54" max="55" width="4" style="14" customWidth="1"/>
    <col min="56" max="56" width="4.44140625" customWidth="1"/>
    <col min="57" max="58" width="4" style="14" customWidth="1"/>
    <col min="59" max="112" width="3.5546875" customWidth="1"/>
  </cols>
  <sheetData>
    <row r="1" spans="1:112" x14ac:dyDescent="0.3">
      <c r="A1" t="s">
        <v>924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320</v>
      </c>
      <c r="AI2" t="s">
        <v>321</v>
      </c>
      <c r="AL2" t="s">
        <v>322</v>
      </c>
      <c r="AO2" t="s">
        <v>323</v>
      </c>
      <c r="AR2">
        <v>16</v>
      </c>
      <c r="AU2" t="s">
        <v>324</v>
      </c>
      <c r="AX2" t="s">
        <v>325</v>
      </c>
      <c r="BA2" t="s">
        <v>326</v>
      </c>
      <c r="BD2" t="s">
        <v>327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320</v>
      </c>
      <c r="CI2" s="14"/>
      <c r="CJ2" s="14"/>
      <c r="CK2" t="s">
        <v>321</v>
      </c>
      <c r="CL2" s="14"/>
      <c r="CM2" s="14"/>
      <c r="CN2" t="s">
        <v>322</v>
      </c>
      <c r="CO2" s="14"/>
      <c r="CP2" s="14"/>
      <c r="CQ2" t="s">
        <v>323</v>
      </c>
      <c r="CR2" s="14"/>
      <c r="CS2" s="14"/>
      <c r="CT2">
        <v>16</v>
      </c>
      <c r="CU2" s="14"/>
      <c r="CV2" s="14"/>
      <c r="CW2" t="s">
        <v>324</v>
      </c>
      <c r="CX2" s="14"/>
      <c r="CY2" s="14"/>
      <c r="CZ2" t="s">
        <v>325</v>
      </c>
      <c r="DA2" s="14"/>
      <c r="DB2" s="14"/>
      <c r="DC2" t="s">
        <v>326</v>
      </c>
      <c r="DD2" s="14"/>
      <c r="DE2" s="14"/>
      <c r="DF2" t="s">
        <v>327</v>
      </c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3">
      <c r="A4" s="12">
        <f>VLOOKUP($C4,[1]MATIERES!$A$2:$K$379,11,0)</f>
        <v>180</v>
      </c>
      <c r="B4" t="s">
        <v>328</v>
      </c>
      <c r="C4" t="s">
        <v>280</v>
      </c>
      <c r="D4" t="s">
        <v>8</v>
      </c>
      <c r="E4">
        <v>24</v>
      </c>
      <c r="F4" s="14" t="s">
        <v>910</v>
      </c>
      <c r="G4" s="14" t="s">
        <v>911</v>
      </c>
      <c r="H4">
        <v>36</v>
      </c>
      <c r="I4" s="14" t="s">
        <v>910</v>
      </c>
      <c r="J4" s="14" t="s">
        <v>911</v>
      </c>
      <c r="K4">
        <v>48</v>
      </c>
      <c r="L4" s="14" t="s">
        <v>910</v>
      </c>
      <c r="M4" s="14" t="s">
        <v>911</v>
      </c>
      <c r="N4">
        <v>60</v>
      </c>
      <c r="O4" s="14" t="s">
        <v>910</v>
      </c>
      <c r="P4" s="14" t="s">
        <v>911</v>
      </c>
      <c r="Q4">
        <v>72</v>
      </c>
      <c r="R4" s="14" t="s">
        <v>910</v>
      </c>
      <c r="S4" s="14" t="s">
        <v>911</v>
      </c>
      <c r="T4">
        <v>84</v>
      </c>
      <c r="U4" s="14" t="s">
        <v>910</v>
      </c>
      <c r="V4" s="14" t="s">
        <v>911</v>
      </c>
      <c r="W4">
        <v>96</v>
      </c>
      <c r="X4" s="14" t="s">
        <v>910</v>
      </c>
      <c r="Y4" s="14" t="s">
        <v>911</v>
      </c>
      <c r="Z4">
        <v>108</v>
      </c>
      <c r="AA4" s="14" t="s">
        <v>910</v>
      </c>
      <c r="AB4" s="14" t="s">
        <v>911</v>
      </c>
      <c r="AC4">
        <v>120</v>
      </c>
      <c r="AD4" s="14" t="s">
        <v>910</v>
      </c>
      <c r="AE4" s="14" t="s">
        <v>911</v>
      </c>
      <c r="AF4">
        <v>144</v>
      </c>
      <c r="AG4" s="14" t="s">
        <v>910</v>
      </c>
      <c r="AH4" s="14" t="s">
        <v>911</v>
      </c>
      <c r="AI4">
        <v>144</v>
      </c>
      <c r="AJ4" s="14" t="s">
        <v>910</v>
      </c>
      <c r="AK4" s="14" t="s">
        <v>911</v>
      </c>
      <c r="AL4">
        <v>168</v>
      </c>
      <c r="AM4" s="14" t="s">
        <v>910</v>
      </c>
      <c r="AN4" s="14" t="s">
        <v>911</v>
      </c>
      <c r="AO4">
        <v>168</v>
      </c>
      <c r="AP4" s="14" t="s">
        <v>910</v>
      </c>
      <c r="AQ4" s="14" t="s">
        <v>911</v>
      </c>
      <c r="AR4">
        <v>168</v>
      </c>
      <c r="AS4" s="14" t="s">
        <v>910</v>
      </c>
      <c r="AT4" s="14" t="s">
        <v>911</v>
      </c>
      <c r="AU4">
        <v>216</v>
      </c>
      <c r="AV4" s="14" t="s">
        <v>910</v>
      </c>
      <c r="AW4" s="14" t="s">
        <v>911</v>
      </c>
      <c r="AX4">
        <v>216</v>
      </c>
      <c r="AY4" s="14" t="s">
        <v>910</v>
      </c>
      <c r="AZ4" s="14" t="s">
        <v>911</v>
      </c>
      <c r="BA4">
        <v>240</v>
      </c>
      <c r="BB4" s="14" t="s">
        <v>910</v>
      </c>
      <c r="BC4" s="14" t="s">
        <v>911</v>
      </c>
      <c r="BD4">
        <v>240</v>
      </c>
      <c r="BE4" s="14" t="s">
        <v>910</v>
      </c>
      <c r="BF4" s="14" t="s">
        <v>911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(1,'TCFV15','MATIERE',180,null,'6*CTE1','SURFACE',now());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(2,'TCFV15','MATIERE',180,null,'6*CTE1','SURFACE',now());
</v>
      </c>
      <c r="BM4" t="str">
        <f t="shared" si="0"/>
        <v xml:space="preserve">INSERT INTO SC_SystemeProduits(RefDimension,NomSysteme,typePresta,ligne,Quantite,formule,cte1,DateModif) values (3,'TCFV15','MATIERE',180,null,'6*CTE1','SURFACE',now());
</v>
      </c>
      <c r="BP4" t="str">
        <f t="shared" si="0"/>
        <v xml:space="preserve">INSERT INTO SC_SystemeProduits(RefDimension,NomSysteme,typePresta,ligne,Quantite,formule,cte1,DateModif) values (4,'TCFV15','MATIERE',180,null,'6*CTE1','SURFACE',now());
</v>
      </c>
      <c r="BS4" t="str">
        <f t="shared" si="0"/>
        <v xml:space="preserve">INSERT INTO SC_SystemeProduits(RefDimension,NomSysteme,typePresta,ligne,Quantite,formule,cte1,DateModif) values (5,'TCFV15','MATIERE',180,null,'6*CTE1','SURFACE',now());
</v>
      </c>
      <c r="BV4" t="str">
        <f t="shared" si="0"/>
        <v xml:space="preserve">INSERT INTO SC_SystemeProduits(RefDimension,NomSysteme,typePresta,ligne,Quantite,formule,cte1,DateModif) values (6,'TCFV15','MATIERE',180,null,'6*CTE1','SURFACE',now());
</v>
      </c>
      <c r="BY4" t="str">
        <f t="shared" si="0"/>
        <v xml:space="preserve">INSERT INTO SC_SystemeProduits(RefDimension,NomSysteme,typePresta,ligne,Quantite,formule,cte1,DateModif) values (7,'TCFV15','MATIERE',180,null,'6*CTE1','SURFACE',now());
</v>
      </c>
      <c r="CB4" t="str">
        <f t="shared" si="0"/>
        <v xml:space="preserve">INSERT INTO SC_SystemeProduits(RefDimension,NomSysteme,typePresta,ligne,Quantite,formule,cte1,DateModif) values (8,'TCFV15','MATIERE',180,null,'6*CTE1','SURFACE',now());
</v>
      </c>
      <c r="CE4" t="str">
        <f t="shared" si="0"/>
        <v xml:space="preserve">INSERT INTO SC_SystemeProduits(RefDimension,NomSysteme,typePresta,ligne,Quantite,formule,cte1,DateModif) values (9,'TCFV15','MATIERE',180,null,'6*CTE1','SURFACE',now());
</v>
      </c>
      <c r="CH4" t="str">
        <f t="shared" si="0"/>
        <v xml:space="preserve">INSERT INTO SC_SystemeProduits(RefDimension,NomSysteme,typePresta,ligne,Quantite,formule,cte1,DateModif) values (10,'TCFV15','MATIERE',180,null,'6*CTE1','SURFACE',now());
</v>
      </c>
      <c r="CK4" t="str">
        <f t="shared" si="0"/>
        <v xml:space="preserve">INSERT INTO SC_SystemeProduits(RefDimension,NomSysteme,typePresta,ligne,Quantite,formule,cte1,DateModif) values (11,'TCFV15','MATIERE',180,null,'6*CTE1','SURFACE',now());
</v>
      </c>
      <c r="CN4" t="str">
        <f t="shared" si="0"/>
        <v xml:space="preserve">INSERT INTO SC_SystemeProduits(RefDimension,NomSysteme,typePresta,ligne,Quantite,formule,cte1,DateModif) values (12,'TCFV15','MATIERE',180,null,'6*CTE1','SURFACE',now());
</v>
      </c>
      <c r="CQ4" t="str">
        <f t="shared" si="0"/>
        <v xml:space="preserve">INSERT INTO SC_SystemeProduits(RefDimension,NomSysteme,typePresta,ligne,Quantite,formule,cte1,DateModif) values (13,'TCFV15','MATIERE',180,null,'6*CTE1','SURFACE',now());
</v>
      </c>
      <c r="CT4" t="str">
        <f t="shared" si="0"/>
        <v xml:space="preserve">INSERT INTO SC_SystemeProduits(RefDimension,NomSysteme,typePresta,ligne,Quantite,formule,cte1,DateModif) values (14,'TCFV15','MATIERE',180,null,'6*CTE1','SURFACE',now());
</v>
      </c>
      <c r="CW4" t="str">
        <f t="shared" si="0"/>
        <v xml:space="preserve">INSERT INTO SC_SystemeProduits(RefDimension,NomSysteme,typePresta,ligne,Quantite,formule,cte1,DateModif) values (15,'TCFV15','MATIERE',180,null,'6*CTE1','SURFACE',now());
</v>
      </c>
      <c r="CZ4" t="str">
        <f t="shared" si="0"/>
        <v xml:space="preserve">INSERT INTO SC_SystemeProduits(RefDimension,NomSysteme,typePresta,ligne,Quantite,formule,cte1,DateModif) values (16,'TCFV15','MATIERE',180,null,'6*CTE1','SURFACE',now());
</v>
      </c>
      <c r="DC4" t="str">
        <f t="shared" si="0"/>
        <v xml:space="preserve">INSERT INTO SC_SystemeProduits(RefDimension,NomSysteme,typePresta,ligne,Quantite,formule,cte1,DateModif) values (17,'TCFV15','MATIERE',180,null,'6*CTE1','SURFACE',now());
</v>
      </c>
      <c r="DF4" t="str">
        <f t="shared" si="0"/>
        <v xml:space="preserve">INSERT INTO SC_SystemeProduits(RefDimension,NomSysteme,typePresta,ligne,Quantite,formule,cte1,DateModif) values (18,'TCFV15','MATIERE',180,null,'6*CTE1','SURFACE',now());
</v>
      </c>
    </row>
    <row r="5" spans="1:112" x14ac:dyDescent="0.3">
      <c r="A5" s="12">
        <f>VLOOKUP($C5,[1]MATIERES!$A$2:$K$379,11,0)</f>
        <v>375</v>
      </c>
      <c r="B5" t="s">
        <v>328</v>
      </c>
      <c r="C5" t="s">
        <v>282</v>
      </c>
      <c r="D5" t="s">
        <v>318</v>
      </c>
      <c r="E5">
        <v>3.92</v>
      </c>
      <c r="F5" s="14" t="s">
        <v>919</v>
      </c>
      <c r="G5" s="14" t="s">
        <v>911</v>
      </c>
      <c r="H5">
        <v>4.8800000000000008</v>
      </c>
      <c r="I5" s="14" t="s">
        <v>919</v>
      </c>
      <c r="J5" s="14" t="s">
        <v>911</v>
      </c>
      <c r="K5">
        <v>5.84</v>
      </c>
      <c r="L5" s="14" t="s">
        <v>919</v>
      </c>
      <c r="M5" s="14" t="s">
        <v>911</v>
      </c>
      <c r="N5">
        <v>6.8</v>
      </c>
      <c r="O5" s="14" t="s">
        <v>919</v>
      </c>
      <c r="P5" s="14" t="s">
        <v>911</v>
      </c>
      <c r="Q5">
        <v>7.7600000000000007</v>
      </c>
      <c r="R5" s="14" t="s">
        <v>919</v>
      </c>
      <c r="S5" s="14" t="s">
        <v>911</v>
      </c>
      <c r="T5">
        <v>8.7200000000000006</v>
      </c>
      <c r="U5" s="14" t="s">
        <v>919</v>
      </c>
      <c r="V5" s="14" t="s">
        <v>911</v>
      </c>
      <c r="W5">
        <v>9.68</v>
      </c>
      <c r="X5" s="14" t="s">
        <v>919</v>
      </c>
      <c r="Y5" s="14" t="s">
        <v>911</v>
      </c>
      <c r="Z5">
        <v>10.64</v>
      </c>
      <c r="AA5" s="14" t="s">
        <v>919</v>
      </c>
      <c r="AB5" s="14" t="s">
        <v>911</v>
      </c>
      <c r="AC5">
        <v>11.6</v>
      </c>
      <c r="AD5" s="14" t="s">
        <v>919</v>
      </c>
      <c r="AE5" s="14" t="s">
        <v>911</v>
      </c>
      <c r="AF5">
        <v>13.520000000000001</v>
      </c>
      <c r="AG5" s="14" t="s">
        <v>919</v>
      </c>
      <c r="AH5" s="14" t="s">
        <v>911</v>
      </c>
      <c r="AI5">
        <v>13.520000000000001</v>
      </c>
      <c r="AJ5" s="14" t="s">
        <v>919</v>
      </c>
      <c r="AK5" s="14" t="s">
        <v>911</v>
      </c>
      <c r="AL5">
        <v>15.440000000000001</v>
      </c>
      <c r="AM5" s="14" t="s">
        <v>919</v>
      </c>
      <c r="AN5" s="14" t="s">
        <v>911</v>
      </c>
      <c r="AO5">
        <v>15.440000000000001</v>
      </c>
      <c r="AP5" s="14" t="s">
        <v>919</v>
      </c>
      <c r="AQ5" s="14" t="s">
        <v>911</v>
      </c>
      <c r="AR5">
        <v>17.36</v>
      </c>
      <c r="AS5" s="14" t="s">
        <v>919</v>
      </c>
      <c r="AT5" s="14" t="s">
        <v>911</v>
      </c>
      <c r="AU5">
        <v>19.28</v>
      </c>
      <c r="AV5" s="14" t="s">
        <v>919</v>
      </c>
      <c r="AW5" s="14" t="s">
        <v>911</v>
      </c>
      <c r="AX5">
        <v>19.28</v>
      </c>
      <c r="AY5" s="14" t="s">
        <v>919</v>
      </c>
      <c r="AZ5" s="14" t="s">
        <v>911</v>
      </c>
      <c r="BA5">
        <v>21.2</v>
      </c>
      <c r="BB5" s="14" t="s">
        <v>919</v>
      </c>
      <c r="BC5" s="14" t="s">
        <v>911</v>
      </c>
      <c r="BD5">
        <v>21.2</v>
      </c>
      <c r="BE5" s="14" t="s">
        <v>919</v>
      </c>
      <c r="BF5" s="14" t="s">
        <v>911</v>
      </c>
      <c r="BG5" t="str">
        <f t="shared" ref="BG5:BG5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(1,'TCFV15','MATIERE',375,null,'1.6*0.25*CTE1','SURFACE',now());
</v>
      </c>
      <c r="BJ5" t="str">
        <f t="shared" si="0"/>
        <v xml:space="preserve">INSERT INTO SC_SystemeProduits(RefDimension,NomSysteme,typePresta,ligne,Quantite,formule,cte1,DateModif) values (2,'TCFV15','MATIERE',375,null,'1.6*0.25*CTE1','SURFACE',now());
</v>
      </c>
      <c r="BM5" t="str">
        <f t="shared" si="0"/>
        <v xml:space="preserve">INSERT INTO SC_SystemeProduits(RefDimension,NomSysteme,typePresta,ligne,Quantite,formule,cte1,DateModif) values (3,'TCFV15','MATIERE',375,null,'1.6*0.25*CTE1','SURFACE',now());
</v>
      </c>
      <c r="BP5" t="str">
        <f t="shared" si="0"/>
        <v xml:space="preserve">INSERT INTO SC_SystemeProduits(RefDimension,NomSysteme,typePresta,ligne,Quantite,formule,cte1,DateModif) values (4,'TCFV15','MATIERE',375,null,'1.6*0.25*CTE1','SURFACE',now());
</v>
      </c>
      <c r="BS5" t="str">
        <f t="shared" si="0"/>
        <v xml:space="preserve">INSERT INTO SC_SystemeProduits(RefDimension,NomSysteme,typePresta,ligne,Quantite,formule,cte1,DateModif) values (5,'TCFV15','MATIERE',375,null,'1.6*0.25*CTE1','SURFACE',now());
</v>
      </c>
      <c r="BV5" t="str">
        <f t="shared" si="0"/>
        <v xml:space="preserve">INSERT INTO SC_SystemeProduits(RefDimension,NomSysteme,typePresta,ligne,Quantite,formule,cte1,DateModif) values (6,'TCFV15','MATIERE',375,null,'1.6*0.25*CTE1','SURFACE',now());
</v>
      </c>
      <c r="BY5" t="str">
        <f t="shared" si="0"/>
        <v xml:space="preserve">INSERT INTO SC_SystemeProduits(RefDimension,NomSysteme,typePresta,ligne,Quantite,formule,cte1,DateModif) values (7,'TCFV15','MATIERE',375,null,'1.6*0.25*CTE1','SURFACE',now());
</v>
      </c>
      <c r="CB5" t="str">
        <f t="shared" si="0"/>
        <v xml:space="preserve">INSERT INTO SC_SystemeProduits(RefDimension,NomSysteme,typePresta,ligne,Quantite,formule,cte1,DateModif) values (8,'TCFV15','MATIERE',375,null,'1.6*0.25*CTE1','SURFACE',now());
</v>
      </c>
      <c r="CE5" t="str">
        <f t="shared" si="0"/>
        <v xml:space="preserve">INSERT INTO SC_SystemeProduits(RefDimension,NomSysteme,typePresta,ligne,Quantite,formule,cte1,DateModif) values (9,'TCFV15','MATIERE',375,null,'1.6*0.25*CTE1','SURFACE',now());
</v>
      </c>
      <c r="CH5" t="str">
        <f t="shared" si="0"/>
        <v xml:space="preserve">INSERT INTO SC_SystemeProduits(RefDimension,NomSysteme,typePresta,ligne,Quantite,formule,cte1,DateModif) values (10,'TCFV15','MATIERE',375,null,'1.6*0.25*CTE1','SURFACE',now());
</v>
      </c>
      <c r="CK5" t="str">
        <f t="shared" si="0"/>
        <v xml:space="preserve">INSERT INTO SC_SystemeProduits(RefDimension,NomSysteme,typePresta,ligne,Quantite,formule,cte1,DateModif) values (11,'TCFV15','MATIERE',375,null,'1.6*0.25*CTE1','SURFACE',now());
</v>
      </c>
      <c r="CN5" t="str">
        <f t="shared" si="0"/>
        <v xml:space="preserve">INSERT INTO SC_SystemeProduits(RefDimension,NomSysteme,typePresta,ligne,Quantite,formule,cte1,DateModif) values (12,'TCFV15','MATIERE',375,null,'1.6*0.25*CTE1','SURFACE',now());
</v>
      </c>
      <c r="CQ5" t="str">
        <f t="shared" si="0"/>
        <v xml:space="preserve">INSERT INTO SC_SystemeProduits(RefDimension,NomSysteme,typePresta,ligne,Quantite,formule,cte1,DateModif) values (13,'TCFV15','MATIERE',375,null,'1.6*0.25*CTE1','SURFACE',now());
</v>
      </c>
      <c r="CT5" t="str">
        <f t="shared" si="0"/>
        <v xml:space="preserve">INSERT INTO SC_SystemeProduits(RefDimension,NomSysteme,typePresta,ligne,Quantite,formule,cte1,DateModif) values (14,'TCFV15','MATIERE',375,null,'1.6*0.25*CTE1','SURFACE',now());
</v>
      </c>
      <c r="CW5" t="str">
        <f t="shared" si="0"/>
        <v xml:space="preserve">INSERT INTO SC_SystemeProduits(RefDimension,NomSysteme,typePresta,ligne,Quantite,formule,cte1,DateModif) values (15,'TCFV15','MATIERE',375,null,'1.6*0.25*CTE1','SURFACE',now());
</v>
      </c>
      <c r="CZ5" t="str">
        <f t="shared" si="0"/>
        <v xml:space="preserve">INSERT INTO SC_SystemeProduits(RefDimension,NomSysteme,typePresta,ligne,Quantite,formule,cte1,DateModif) values (16,'TCFV15','MATIERE',375,null,'1.6*0.25*CTE1','SURFACE',now());
</v>
      </c>
      <c r="DC5" t="str">
        <f t="shared" si="0"/>
        <v xml:space="preserve">INSERT INTO SC_SystemeProduits(RefDimension,NomSysteme,typePresta,ligne,Quantite,formule,cte1,DateModif) values (17,'TCFV15','MATIERE',375,null,'1.6*0.25*CTE1','SURFACE',now());
</v>
      </c>
      <c r="DF5" t="str">
        <f t="shared" si="0"/>
        <v xml:space="preserve">INSERT INTO SC_SystemeProduits(RefDimension,NomSysteme,typePresta,ligne,Quantite,formule,cte1,DateModif) values (18,'TCFV15','MATIERE',375,null,'1.6*0.25*CTE1','SURFACE',now());
</v>
      </c>
    </row>
    <row r="6" spans="1:112" x14ac:dyDescent="0.3">
      <c r="A6" s="12">
        <f>VLOOKUP($C6,[1]MATIERES!$A$2:$K$379,11,0)</f>
        <v>373</v>
      </c>
      <c r="B6" t="s">
        <v>328</v>
      </c>
      <c r="C6" t="s">
        <v>283</v>
      </c>
      <c r="D6" t="s">
        <v>318</v>
      </c>
      <c r="E6">
        <v>2.08</v>
      </c>
      <c r="F6" s="14" t="s">
        <v>920</v>
      </c>
      <c r="G6" s="14" t="s">
        <v>911</v>
      </c>
      <c r="H6">
        <v>2.62</v>
      </c>
      <c r="I6" s="14" t="s">
        <v>920</v>
      </c>
      <c r="J6" s="14" t="s">
        <v>911</v>
      </c>
      <c r="K6">
        <v>3.16</v>
      </c>
      <c r="L6" s="14" t="s">
        <v>920</v>
      </c>
      <c r="M6" s="14" t="s">
        <v>911</v>
      </c>
      <c r="N6">
        <v>3.6999999999999997</v>
      </c>
      <c r="O6" s="14" t="s">
        <v>920</v>
      </c>
      <c r="P6" s="14" t="s">
        <v>911</v>
      </c>
      <c r="Q6">
        <v>4.24</v>
      </c>
      <c r="R6" s="14" t="s">
        <v>920</v>
      </c>
      <c r="S6" s="14" t="s">
        <v>911</v>
      </c>
      <c r="T6">
        <v>4.7799999999999994</v>
      </c>
      <c r="U6" s="14" t="s">
        <v>920</v>
      </c>
      <c r="V6" s="14" t="s">
        <v>911</v>
      </c>
      <c r="W6">
        <v>5.32</v>
      </c>
      <c r="X6" s="14" t="s">
        <v>920</v>
      </c>
      <c r="Y6" s="14" t="s">
        <v>911</v>
      </c>
      <c r="Z6">
        <v>5.8599999999999994</v>
      </c>
      <c r="AA6" s="14" t="s">
        <v>920</v>
      </c>
      <c r="AB6" s="14" t="s">
        <v>911</v>
      </c>
      <c r="AC6">
        <v>6.3999999999999995</v>
      </c>
      <c r="AD6" s="14" t="s">
        <v>920</v>
      </c>
      <c r="AE6" s="14" t="s">
        <v>911</v>
      </c>
      <c r="AF6">
        <v>7.48</v>
      </c>
      <c r="AG6" s="14" t="s">
        <v>920</v>
      </c>
      <c r="AH6" s="14" t="s">
        <v>911</v>
      </c>
      <c r="AI6">
        <v>7.48</v>
      </c>
      <c r="AJ6" s="14" t="s">
        <v>920</v>
      </c>
      <c r="AK6" s="14" t="s">
        <v>911</v>
      </c>
      <c r="AL6">
        <v>8.5599999999999987</v>
      </c>
      <c r="AM6" s="14" t="s">
        <v>920</v>
      </c>
      <c r="AN6" s="14" t="s">
        <v>911</v>
      </c>
      <c r="AO6">
        <v>8.5599999999999987</v>
      </c>
      <c r="AP6" s="14" t="s">
        <v>920</v>
      </c>
      <c r="AQ6" s="14" t="s">
        <v>911</v>
      </c>
      <c r="AR6">
        <v>9.64</v>
      </c>
      <c r="AS6" s="14" t="s">
        <v>920</v>
      </c>
      <c r="AT6" s="14" t="s">
        <v>911</v>
      </c>
      <c r="AU6">
        <v>10.719999999999999</v>
      </c>
      <c r="AV6" s="14" t="s">
        <v>920</v>
      </c>
      <c r="AW6" s="14" t="s">
        <v>911</v>
      </c>
      <c r="AX6">
        <v>10.719999999999999</v>
      </c>
      <c r="AY6" s="14" t="s">
        <v>920</v>
      </c>
      <c r="AZ6" s="14" t="s">
        <v>911</v>
      </c>
      <c r="BA6">
        <v>11.799999999999999</v>
      </c>
      <c r="BB6" s="14" t="s">
        <v>920</v>
      </c>
      <c r="BC6" s="14" t="s">
        <v>911</v>
      </c>
      <c r="BD6">
        <v>11.799999999999999</v>
      </c>
      <c r="BE6" s="14" t="s">
        <v>920</v>
      </c>
      <c r="BF6" s="14" t="s">
        <v>911</v>
      </c>
      <c r="BG6" t="str">
        <f t="shared" si="1"/>
        <v xml:space="preserve">INSERT INTO SC_SystemeProduits(RefDimension,NomSysteme,typePresta,ligne,Quantite,formule,cte1,DateModif) values (1,'TCFV15','MATIERE',373,null,'1.8*0.15*CTE1','SURFACE',now());
</v>
      </c>
      <c r="BJ6" t="str">
        <f t="shared" si="0"/>
        <v xml:space="preserve">INSERT INTO SC_SystemeProduits(RefDimension,NomSysteme,typePresta,ligne,Quantite,formule,cte1,DateModif) values (2,'TCFV15','MATIERE',373,null,'1.8*0.15*CTE1','SURFACE',now());
</v>
      </c>
      <c r="BM6" t="str">
        <f t="shared" si="0"/>
        <v xml:space="preserve">INSERT INTO SC_SystemeProduits(RefDimension,NomSysteme,typePresta,ligne,Quantite,formule,cte1,DateModif) values (3,'TCFV15','MATIERE',373,null,'1.8*0.15*CTE1','SURFACE',now());
</v>
      </c>
      <c r="BP6" t="str">
        <f t="shared" si="0"/>
        <v xml:space="preserve">INSERT INTO SC_SystemeProduits(RefDimension,NomSysteme,typePresta,ligne,Quantite,formule,cte1,DateModif) values (4,'TCFV15','MATIERE',373,null,'1.8*0.15*CTE1','SURFACE',now());
</v>
      </c>
      <c r="BS6" t="str">
        <f t="shared" si="0"/>
        <v xml:space="preserve">INSERT INTO SC_SystemeProduits(RefDimension,NomSysteme,typePresta,ligne,Quantite,formule,cte1,DateModif) values (5,'TCFV15','MATIERE',373,null,'1.8*0.15*CTE1','SURFACE',now());
</v>
      </c>
      <c r="BV6" t="str">
        <f t="shared" si="0"/>
        <v xml:space="preserve">INSERT INTO SC_SystemeProduits(RefDimension,NomSysteme,typePresta,ligne,Quantite,formule,cte1,DateModif) values (6,'TCFV15','MATIERE',373,null,'1.8*0.15*CTE1','SURFACE',now());
</v>
      </c>
      <c r="BY6" t="str">
        <f t="shared" si="0"/>
        <v xml:space="preserve">INSERT INTO SC_SystemeProduits(RefDimension,NomSysteme,typePresta,ligne,Quantite,formule,cte1,DateModif) values (7,'TCFV15','MATIERE',373,null,'1.8*0.15*CTE1','SURFACE',now());
</v>
      </c>
      <c r="CB6" t="str">
        <f t="shared" si="0"/>
        <v xml:space="preserve">INSERT INTO SC_SystemeProduits(RefDimension,NomSysteme,typePresta,ligne,Quantite,formule,cte1,DateModif) values (8,'TCFV15','MATIERE',373,null,'1.8*0.15*CTE1','SURFACE',now());
</v>
      </c>
      <c r="CE6" t="str">
        <f t="shared" si="0"/>
        <v xml:space="preserve">INSERT INTO SC_SystemeProduits(RefDimension,NomSysteme,typePresta,ligne,Quantite,formule,cte1,DateModif) values (9,'TCFV15','MATIERE',373,null,'1.8*0.15*CTE1','SURFACE',now());
</v>
      </c>
      <c r="CH6" t="str">
        <f t="shared" si="0"/>
        <v xml:space="preserve">INSERT INTO SC_SystemeProduits(RefDimension,NomSysteme,typePresta,ligne,Quantite,formule,cte1,DateModif) values (10,'TCFV15','MATIERE',373,null,'1.8*0.15*CTE1','SURFACE',now());
</v>
      </c>
      <c r="CK6" t="str">
        <f t="shared" si="0"/>
        <v xml:space="preserve">INSERT INTO SC_SystemeProduits(RefDimension,NomSysteme,typePresta,ligne,Quantite,formule,cte1,DateModif) values (11,'TCFV15','MATIERE',373,null,'1.8*0.15*CTE1','SURFACE',now());
</v>
      </c>
      <c r="CN6" t="str">
        <f t="shared" si="0"/>
        <v xml:space="preserve">INSERT INTO SC_SystemeProduits(RefDimension,NomSysteme,typePresta,ligne,Quantite,formule,cte1,DateModif) values (12,'TCFV15','MATIERE',373,null,'1.8*0.15*CTE1','SURFACE',now());
</v>
      </c>
      <c r="CQ6" t="str">
        <f t="shared" si="0"/>
        <v xml:space="preserve">INSERT INTO SC_SystemeProduits(RefDimension,NomSysteme,typePresta,ligne,Quantite,formule,cte1,DateModif) values (13,'TCFV15','MATIERE',373,null,'1.8*0.15*CTE1','SURFACE',now());
</v>
      </c>
      <c r="CT6" t="str">
        <f t="shared" si="0"/>
        <v xml:space="preserve">INSERT INTO SC_SystemeProduits(RefDimension,NomSysteme,typePresta,ligne,Quantite,formule,cte1,DateModif) values (14,'TCFV15','MATIERE',373,null,'1.8*0.15*CTE1','SURFACE',now());
</v>
      </c>
      <c r="CW6" t="str">
        <f t="shared" si="0"/>
        <v xml:space="preserve">INSERT INTO SC_SystemeProduits(RefDimension,NomSysteme,typePresta,ligne,Quantite,formule,cte1,DateModif) values (15,'TCFV15','MATIERE',373,null,'1.8*0.15*CTE1','SURFACE',now());
</v>
      </c>
      <c r="CZ6" t="str">
        <f t="shared" si="0"/>
        <v xml:space="preserve">INSERT INTO SC_SystemeProduits(RefDimension,NomSysteme,typePresta,ligne,Quantite,formule,cte1,DateModif) values (16,'TCFV15','MATIERE',373,null,'1.8*0.15*CTE1','SURFACE',now());
</v>
      </c>
      <c r="DC6" t="str">
        <f t="shared" si="0"/>
        <v xml:space="preserve">INSERT INTO SC_SystemeProduits(RefDimension,NomSysteme,typePresta,ligne,Quantite,formule,cte1,DateModif) values (17,'TCFV15','MATIERE',373,null,'1.8*0.15*CTE1','SURFACE',now());
</v>
      </c>
      <c r="DF6" t="str">
        <f t="shared" si="0"/>
        <v xml:space="preserve">INSERT INTO SC_SystemeProduits(RefDimension,NomSysteme,typePresta,ligne,Quantite,formule,cte1,DateModif) values (18,'TCFV15','MATIERE',373,null,'1.8*0.15*CTE1','SURFACE',now());
</v>
      </c>
    </row>
    <row r="7" spans="1:112" x14ac:dyDescent="0.3">
      <c r="A7" s="12">
        <f>VLOOKUP($C7,[1]MATIERES!$A$2:$K$379,11,0)</f>
        <v>376</v>
      </c>
      <c r="B7" t="s">
        <v>328</v>
      </c>
      <c r="C7" t="s">
        <v>284</v>
      </c>
      <c r="D7" t="s">
        <v>318</v>
      </c>
      <c r="E7">
        <v>3.6</v>
      </c>
      <c r="F7" s="14" t="s">
        <v>919</v>
      </c>
      <c r="G7" s="14" t="s">
        <v>911</v>
      </c>
      <c r="H7">
        <v>4.4000000000000004</v>
      </c>
      <c r="I7" s="14" t="s">
        <v>919</v>
      </c>
      <c r="J7" s="14" t="s">
        <v>911</v>
      </c>
      <c r="K7">
        <v>5.2</v>
      </c>
      <c r="L7" s="14" t="s">
        <v>919</v>
      </c>
      <c r="M7" s="14" t="s">
        <v>911</v>
      </c>
      <c r="N7">
        <v>6</v>
      </c>
      <c r="O7" s="14" t="s">
        <v>919</v>
      </c>
      <c r="P7" s="14" t="s">
        <v>911</v>
      </c>
      <c r="Q7">
        <v>6.8000000000000007</v>
      </c>
      <c r="R7" s="14" t="s">
        <v>919</v>
      </c>
      <c r="S7" s="14" t="s">
        <v>911</v>
      </c>
      <c r="T7">
        <v>7.6000000000000005</v>
      </c>
      <c r="U7" s="14" t="s">
        <v>919</v>
      </c>
      <c r="V7" s="14" t="s">
        <v>911</v>
      </c>
      <c r="W7">
        <v>8.4</v>
      </c>
      <c r="X7" s="14" t="s">
        <v>919</v>
      </c>
      <c r="Y7" s="14" t="s">
        <v>911</v>
      </c>
      <c r="Z7">
        <v>9.1999999999999993</v>
      </c>
      <c r="AA7" s="14" t="s">
        <v>919</v>
      </c>
      <c r="AB7" s="14" t="s">
        <v>911</v>
      </c>
      <c r="AC7">
        <v>10</v>
      </c>
      <c r="AD7" s="14" t="s">
        <v>919</v>
      </c>
      <c r="AE7" s="14" t="s">
        <v>911</v>
      </c>
      <c r="AF7">
        <v>11.600000000000001</v>
      </c>
      <c r="AG7" s="14" t="s">
        <v>919</v>
      </c>
      <c r="AH7" s="14" t="s">
        <v>911</v>
      </c>
      <c r="AI7">
        <v>11.600000000000001</v>
      </c>
      <c r="AJ7" s="14" t="s">
        <v>919</v>
      </c>
      <c r="AK7" s="14" t="s">
        <v>911</v>
      </c>
      <c r="AL7">
        <v>13.200000000000001</v>
      </c>
      <c r="AM7" s="14" t="s">
        <v>919</v>
      </c>
      <c r="AN7" s="14" t="s">
        <v>911</v>
      </c>
      <c r="AO7">
        <v>13.200000000000001</v>
      </c>
      <c r="AP7" s="14" t="s">
        <v>919</v>
      </c>
      <c r="AQ7" s="14" t="s">
        <v>911</v>
      </c>
      <c r="AR7">
        <v>14.8</v>
      </c>
      <c r="AS7" s="14" t="s">
        <v>919</v>
      </c>
      <c r="AT7" s="14" t="s">
        <v>911</v>
      </c>
      <c r="AU7">
        <v>16.399999999999999</v>
      </c>
      <c r="AV7" s="14" t="s">
        <v>919</v>
      </c>
      <c r="AW7" s="14" t="s">
        <v>911</v>
      </c>
      <c r="AX7">
        <v>16.399999999999999</v>
      </c>
      <c r="AY7" s="14" t="s">
        <v>919</v>
      </c>
      <c r="AZ7" s="14" t="s">
        <v>911</v>
      </c>
      <c r="BA7">
        <v>18</v>
      </c>
      <c r="BB7" s="14" t="s">
        <v>919</v>
      </c>
      <c r="BC7" s="14" t="s">
        <v>911</v>
      </c>
      <c r="BD7">
        <v>18</v>
      </c>
      <c r="BE7" s="14" t="s">
        <v>919</v>
      </c>
      <c r="BF7" s="14" t="s">
        <v>911</v>
      </c>
      <c r="BG7" t="str">
        <f t="shared" si="1"/>
        <v xml:space="preserve">INSERT INTO SC_SystemeProduits(RefDimension,NomSysteme,typePresta,ligne,Quantite,formule,cte1,DateModif) values (1,'TCFV15','MATIERE',376,null,'1.6*0.25*CTE1','SURFACE',now());
</v>
      </c>
      <c r="BJ7" t="str">
        <f t="shared" si="0"/>
        <v xml:space="preserve">INSERT INTO SC_SystemeProduits(RefDimension,NomSysteme,typePresta,ligne,Quantite,formule,cte1,DateModif) values (2,'TCFV15','MATIERE',376,null,'1.6*0.25*CTE1','SURFACE',now());
</v>
      </c>
      <c r="BM7" t="str">
        <f t="shared" si="0"/>
        <v xml:space="preserve">INSERT INTO SC_SystemeProduits(RefDimension,NomSysteme,typePresta,ligne,Quantite,formule,cte1,DateModif) values (3,'TCFV15','MATIERE',376,null,'1.6*0.25*CTE1','SURFACE',now());
</v>
      </c>
      <c r="BP7" t="str">
        <f t="shared" si="0"/>
        <v xml:space="preserve">INSERT INTO SC_SystemeProduits(RefDimension,NomSysteme,typePresta,ligne,Quantite,formule,cte1,DateModif) values (4,'TCFV15','MATIERE',376,null,'1.6*0.25*CTE1','SURFACE',now());
</v>
      </c>
      <c r="BS7" t="str">
        <f t="shared" si="0"/>
        <v xml:space="preserve">INSERT INTO SC_SystemeProduits(RefDimension,NomSysteme,typePresta,ligne,Quantite,formule,cte1,DateModif) values (5,'TCFV15','MATIERE',376,null,'1.6*0.25*CTE1','SURFACE',now());
</v>
      </c>
      <c r="BV7" t="str">
        <f t="shared" si="0"/>
        <v xml:space="preserve">INSERT INTO SC_SystemeProduits(RefDimension,NomSysteme,typePresta,ligne,Quantite,formule,cte1,DateModif) values (6,'TCFV15','MATIERE',376,null,'1.6*0.25*CTE1','SURFACE',now());
</v>
      </c>
      <c r="BY7" t="str">
        <f t="shared" si="0"/>
        <v xml:space="preserve">INSERT INTO SC_SystemeProduits(RefDimension,NomSysteme,typePresta,ligne,Quantite,formule,cte1,DateModif) values (7,'TCFV15','MATIERE',376,null,'1.6*0.25*CTE1','SURFACE',now());
</v>
      </c>
      <c r="CB7" t="str">
        <f t="shared" si="0"/>
        <v xml:space="preserve">INSERT INTO SC_SystemeProduits(RefDimension,NomSysteme,typePresta,ligne,Quantite,formule,cte1,DateModif) values (8,'TCFV15','MATIERE',376,null,'1.6*0.25*CTE1','SURFACE',now());
</v>
      </c>
      <c r="CE7" t="str">
        <f t="shared" si="0"/>
        <v xml:space="preserve">INSERT INTO SC_SystemeProduits(RefDimension,NomSysteme,typePresta,ligne,Quantite,formule,cte1,DateModif) values (9,'TCFV15','MATIERE',376,null,'1.6*0.25*CTE1','SURFACE',now());
</v>
      </c>
      <c r="CH7" t="str">
        <f t="shared" si="0"/>
        <v xml:space="preserve">INSERT INTO SC_SystemeProduits(RefDimension,NomSysteme,typePresta,ligne,Quantite,formule,cte1,DateModif) values (10,'TCFV15','MATIERE',376,null,'1.6*0.25*CTE1','SURFACE',now());
</v>
      </c>
      <c r="CK7" t="str">
        <f t="shared" si="0"/>
        <v xml:space="preserve">INSERT INTO SC_SystemeProduits(RefDimension,NomSysteme,typePresta,ligne,Quantite,formule,cte1,DateModif) values (11,'TCFV15','MATIERE',376,null,'1.6*0.25*CTE1','SURFACE',now());
</v>
      </c>
      <c r="CN7" t="str">
        <f t="shared" si="0"/>
        <v xml:space="preserve">INSERT INTO SC_SystemeProduits(RefDimension,NomSysteme,typePresta,ligne,Quantite,formule,cte1,DateModif) values (12,'TCFV15','MATIERE',376,null,'1.6*0.25*CTE1','SURFACE',now());
</v>
      </c>
      <c r="CQ7" t="str">
        <f t="shared" si="0"/>
        <v xml:space="preserve">INSERT INTO SC_SystemeProduits(RefDimension,NomSysteme,typePresta,ligne,Quantite,formule,cte1,DateModif) values (13,'TCFV15','MATIERE',376,null,'1.6*0.25*CTE1','SURFACE',now());
</v>
      </c>
      <c r="CT7" t="str">
        <f t="shared" si="0"/>
        <v xml:space="preserve">INSERT INTO SC_SystemeProduits(RefDimension,NomSysteme,typePresta,ligne,Quantite,formule,cte1,DateModif) values (14,'TCFV15','MATIERE',376,null,'1.6*0.25*CTE1','SURFACE',now());
</v>
      </c>
      <c r="CW7" t="str">
        <f t="shared" si="0"/>
        <v xml:space="preserve">INSERT INTO SC_SystemeProduits(RefDimension,NomSysteme,typePresta,ligne,Quantite,formule,cte1,DateModif) values (15,'TCFV15','MATIERE',376,null,'1.6*0.25*CTE1','SURFACE',now());
</v>
      </c>
      <c r="CZ7" t="str">
        <f t="shared" si="0"/>
        <v xml:space="preserve">INSERT INTO SC_SystemeProduits(RefDimension,NomSysteme,typePresta,ligne,Quantite,formule,cte1,DateModif) values (16,'TCFV15','MATIERE',376,null,'1.6*0.25*CTE1','SURFACE',now());
</v>
      </c>
      <c r="DC7" t="str">
        <f t="shared" si="0"/>
        <v xml:space="preserve">INSERT INTO SC_SystemeProduits(RefDimension,NomSysteme,typePresta,ligne,Quantite,formule,cte1,DateModif) values (17,'TCFV15','MATIERE',376,null,'1.6*0.25*CTE1','SURFACE',now());
</v>
      </c>
      <c r="DF7" t="str">
        <f t="shared" si="0"/>
        <v xml:space="preserve">INSERT INTO SC_SystemeProduits(RefDimension,NomSysteme,typePresta,ligne,Quantite,formule,cte1,DateModif) values (18,'TCFV15','MATIERE',376,null,'1.6*0.25*CTE1','SURFACE',now());
</v>
      </c>
    </row>
    <row r="8" spans="1:112" x14ac:dyDescent="0.3">
      <c r="A8" s="12">
        <f>VLOOKUP($C8,[3]MATIERES!$A$2:$K$379,11,0)</f>
        <v>379</v>
      </c>
      <c r="B8" t="s">
        <v>328</v>
      </c>
      <c r="C8" s="24" t="s">
        <v>925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(1,'TCFV15','MATIERE',379,1,null,null,now());
</v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3">
      <c r="A9" s="12">
        <f>VLOOKUP($C9,[3]MATIERES!$A$2:$K$379,11,0)</f>
        <v>380</v>
      </c>
      <c r="B9" t="s">
        <v>328</v>
      </c>
      <c r="C9" s="24" t="s">
        <v>926</v>
      </c>
      <c r="D9" t="s">
        <v>8</v>
      </c>
      <c r="H9">
        <v>1</v>
      </c>
      <c r="BG9" t="str">
        <f t="shared" si="1"/>
        <v/>
      </c>
      <c r="BJ9" t="str">
        <f t="shared" ref="BJ9:BJ52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(2,'TCFV15','MATIERE',380,1,null,null,now());
</v>
      </c>
      <c r="BM9" t="str">
        <f t="shared" ref="BM9:BM52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2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2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52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52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2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2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2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2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2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2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2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2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2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2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2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12">
        <f>VLOOKUP($C10,[3]MATIERES!$A$2:$K$379,11,0)</f>
        <v>381</v>
      </c>
      <c r="B10" t="s">
        <v>328</v>
      </c>
      <c r="C10" s="24" t="s">
        <v>927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(3,'TCFV15','MATIERE',381,1,null,null,now());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VLOOKUP($C11,[3]MATIERES!$A$2:$K$379,11,0)</f>
        <v>382</v>
      </c>
      <c r="B11" t="s">
        <v>328</v>
      </c>
      <c r="C11" s="24" t="s">
        <v>928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(4,'TCFV15','MATIERE',382,1,null,null,now());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12">
        <f>VLOOKUP($C12,[3]MATIERES!$A$2:$K$379,11,0)</f>
        <v>383</v>
      </c>
      <c r="B12" t="s">
        <v>328</v>
      </c>
      <c r="C12" s="24" t="s">
        <v>929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(5,'TCFV15','MATIERE',383,1,null,null,now());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12">
        <f>VLOOKUP($C13,[3]MATIERES!$A$2:$K$379,11,0)</f>
        <v>384</v>
      </c>
      <c r="B13" t="s">
        <v>328</v>
      </c>
      <c r="C13" s="24" t="s">
        <v>930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(6,'TCFV15','MATIERE',384,1,null,null,now());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12">
        <f>VLOOKUP($C14,[3]MATIERES!$A$2:$K$379,11,0)</f>
        <v>385</v>
      </c>
      <c r="B14" t="s">
        <v>328</v>
      </c>
      <c r="C14" s="24" t="s">
        <v>931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(7,'TCFV15','MATIERE',385,1,null,null,now());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VLOOKUP($C15,[3]MATIERES!$A$2:$K$379,11,0)</f>
        <v>386</v>
      </c>
      <c r="B15" t="s">
        <v>328</v>
      </c>
      <c r="C15" s="24" t="s">
        <v>932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(8,'TCFV15','MATIERE',386,1,null,null,now());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12">
        <f>VLOOKUP($C16,[3]MATIERES!$A$2:$K$379,11,0)</f>
        <v>387</v>
      </c>
      <c r="B16" t="s">
        <v>328</v>
      </c>
      <c r="C16" s="24" t="s">
        <v>933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(9,'TCFV15','MATIERE',387,1,null,null,now());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VLOOKUP($C17,[3]MATIERES!$A$2:$K$379,11,0)</f>
        <v>388</v>
      </c>
      <c r="B17" t="s">
        <v>328</v>
      </c>
      <c r="C17" s="24" t="s">
        <v>934</v>
      </c>
      <c r="D17" t="s">
        <v>8</v>
      </c>
      <c r="AF17">
        <v>1</v>
      </c>
      <c r="AI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(10,'TCFV15','MATIERE',388,1,null,null,now());
</v>
      </c>
      <c r="CK17" t="str">
        <f t="shared" si="11"/>
        <v xml:space="preserve">INSERT INTO SC_SystemeProduits(RefDimension,NomSysteme,typePresta,ligne,Quantite,formule,cte1,DateModif) values (11,'TCFV15','MATIERE',388,1,null,null,now());
</v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3">
      <c r="A18" s="12">
        <f>VLOOKUP($C18,[3]MATIERES!$A$2:$K$379,11,0)</f>
        <v>389</v>
      </c>
      <c r="B18" t="s">
        <v>328</v>
      </c>
      <c r="C18" s="24" t="s">
        <v>935</v>
      </c>
      <c r="D18" t="s">
        <v>8</v>
      </c>
      <c r="AL18">
        <v>1</v>
      </c>
      <c r="AO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 xml:space="preserve">INSERT INTO SC_SystemeProduits(RefDimension,NomSysteme,typePresta,ligne,Quantite,formule,cte1,DateModif) values (12,'TCFV15','MATIERE',389,1,null,null,now());
</v>
      </c>
      <c r="CQ18" t="str">
        <f t="shared" si="13"/>
        <v xml:space="preserve">INSERT INTO SC_SystemeProduits(RefDimension,NomSysteme,typePresta,ligne,Quantite,formule,cte1,DateModif) values (13,'TCFV15','MATIERE',389,1,null,null,now());
</v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12">
        <f>VLOOKUP($C19,[3]MATIERES!$A$2:$K$379,11,0)</f>
        <v>390</v>
      </c>
      <c r="B19" t="s">
        <v>328</v>
      </c>
      <c r="C19" s="24" t="s">
        <v>936</v>
      </c>
      <c r="D19" t="s">
        <v>8</v>
      </c>
      <c r="AR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 xml:space="preserve">INSERT INTO SC_SystemeProduits(RefDimension,NomSysteme,typePresta,ligne,Quantite,formule,cte1,DateModif) values (14,'TCFV15','MATIERE',390,1,null,null,now());
</v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A20" s="12">
        <f>VLOOKUP($C20,[3]MATIERES!$A$2:$K$379,11,0)</f>
        <v>391</v>
      </c>
      <c r="B20" t="s">
        <v>328</v>
      </c>
      <c r="C20" s="24" t="s">
        <v>937</v>
      </c>
      <c r="D20" t="s">
        <v>8</v>
      </c>
      <c r="AU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 xml:space="preserve">INSERT INTO SC_SystemeProduits(RefDimension,NomSysteme,typePresta,ligne,Quantite,formule,cte1,DateModif) values (15,'TCFV15','MATIERE',391,1,null,null,now());
</v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A21" s="12">
        <f>VLOOKUP($C21,[3]MATIERES!$A$2:$K$379,11,0)</f>
        <v>391</v>
      </c>
      <c r="B21" t="s">
        <v>328</v>
      </c>
      <c r="C21" s="24" t="s">
        <v>937</v>
      </c>
      <c r="D21" t="s">
        <v>8</v>
      </c>
      <c r="AX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 xml:space="preserve">INSERT INTO SC_SystemeProduits(RefDimension,NomSysteme,typePresta,ligne,Quantite,formule,cte1,DateModif) values (16,'TCFV15','MATIERE',391,1,null,null,now());
</v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VLOOKUP($C22,[3]MATIERES!$A$2:$K$379,11,0)</f>
        <v>392</v>
      </c>
      <c r="B22" t="s">
        <v>328</v>
      </c>
      <c r="C22" s="24" t="s">
        <v>938</v>
      </c>
      <c r="D22" t="s">
        <v>8</v>
      </c>
      <c r="BA22">
        <v>1</v>
      </c>
      <c r="BD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 xml:space="preserve">INSERT INTO SC_SystemeProduits(RefDimension,NomSysteme,typePresta,ligne,Quantite,formule,cte1,DateModif) values (17,'TCFV15','MATIERE',392,1,null,null,now());
</v>
      </c>
      <c r="DF22" t="str">
        <f t="shared" si="18"/>
        <v xml:space="preserve">INSERT INTO SC_SystemeProduits(RefDimension,NomSysteme,typePresta,ligne,Quantite,formule,cte1,DateModif) values (18,'TCFV15','MATIERE',392,1,null,null,now());
</v>
      </c>
    </row>
    <row r="23" spans="1:110" x14ac:dyDescent="0.3">
      <c r="A23" s="12">
        <f>VLOOKUP($C23,[1]MATIERES!$A$2:$K$379,11,0)</f>
        <v>360</v>
      </c>
      <c r="B23" t="s">
        <v>328</v>
      </c>
      <c r="C23" t="s">
        <v>305</v>
      </c>
      <c r="D23" t="s">
        <v>47</v>
      </c>
      <c r="E23">
        <v>2.5</v>
      </c>
      <c r="F23" s="14" t="s">
        <v>866</v>
      </c>
      <c r="G23" s="14" t="s">
        <v>867</v>
      </c>
      <c r="H23">
        <v>2.5</v>
      </c>
      <c r="I23" s="14" t="s">
        <v>866</v>
      </c>
      <c r="J23" s="14" t="s">
        <v>867</v>
      </c>
      <c r="K23">
        <v>2.5</v>
      </c>
      <c r="L23" s="14" t="s">
        <v>866</v>
      </c>
      <c r="M23" s="14" t="s">
        <v>867</v>
      </c>
      <c r="N23">
        <v>2.5</v>
      </c>
      <c r="O23" s="14" t="s">
        <v>866</v>
      </c>
      <c r="P23" s="14" t="s">
        <v>867</v>
      </c>
      <c r="Q23">
        <v>2.5</v>
      </c>
      <c r="R23" s="14" t="s">
        <v>866</v>
      </c>
      <c r="S23" s="14" t="s">
        <v>867</v>
      </c>
      <c r="T23">
        <v>2.5</v>
      </c>
      <c r="U23" s="14" t="s">
        <v>866</v>
      </c>
      <c r="V23" s="14" t="s">
        <v>867</v>
      </c>
      <c r="W23">
        <v>2.5</v>
      </c>
      <c r="X23" s="14" t="s">
        <v>866</v>
      </c>
      <c r="Y23" s="14" t="s">
        <v>867</v>
      </c>
      <c r="Z23">
        <v>2.5</v>
      </c>
      <c r="AA23" s="14" t="s">
        <v>866</v>
      </c>
      <c r="AB23" s="14" t="s">
        <v>867</v>
      </c>
      <c r="AC23">
        <v>2.5</v>
      </c>
      <c r="AD23" s="14" t="s">
        <v>866</v>
      </c>
      <c r="AE23" s="14" t="s">
        <v>867</v>
      </c>
      <c r="AF23">
        <v>2.5</v>
      </c>
      <c r="AG23" s="14" t="s">
        <v>866</v>
      </c>
      <c r="AH23" s="14" t="s">
        <v>867</v>
      </c>
      <c r="AI23">
        <v>2.5</v>
      </c>
      <c r="AJ23" s="14" t="s">
        <v>866</v>
      </c>
      <c r="AK23" s="14" t="s">
        <v>867</v>
      </c>
      <c r="AL23">
        <v>2.5</v>
      </c>
      <c r="AM23" s="14" t="s">
        <v>866</v>
      </c>
      <c r="AN23" s="14" t="s">
        <v>867</v>
      </c>
      <c r="AO23">
        <v>2.5</v>
      </c>
      <c r="AP23" s="14" t="s">
        <v>866</v>
      </c>
      <c r="AQ23" s="14" t="s">
        <v>867</v>
      </c>
      <c r="AR23">
        <v>2.5</v>
      </c>
      <c r="AS23" s="14" t="s">
        <v>866</v>
      </c>
      <c r="AT23" s="14" t="s">
        <v>867</v>
      </c>
      <c r="AU23">
        <v>2.5</v>
      </c>
      <c r="AV23" s="14" t="s">
        <v>866</v>
      </c>
      <c r="AW23" s="14" t="s">
        <v>867</v>
      </c>
      <c r="AX23">
        <v>2.5</v>
      </c>
      <c r="AY23" s="14" t="s">
        <v>866</v>
      </c>
      <c r="AZ23" s="14" t="s">
        <v>867</v>
      </c>
      <c r="BA23">
        <v>2.5</v>
      </c>
      <c r="BB23" s="14" t="s">
        <v>866</v>
      </c>
      <c r="BC23" s="14" t="s">
        <v>867</v>
      </c>
      <c r="BD23">
        <v>2.5</v>
      </c>
      <c r="BE23" s="14" t="s">
        <v>866</v>
      </c>
      <c r="BF23" s="14" t="s">
        <v>867</v>
      </c>
      <c r="BG23" t="str">
        <f t="shared" si="1"/>
        <v xml:space="preserve">INSERT INTO SC_SystemeProduits(RefDimension,NomSysteme,typePresta,ligne,Quantite,formule,cte1,DateModif) values (1,'TCFV15','MATIERE',360,null,'CTE1*1','LARGEUR',now());
</v>
      </c>
      <c r="BJ23" t="str">
        <f t="shared" si="2"/>
        <v xml:space="preserve">INSERT INTO SC_SystemeProduits(RefDimension,NomSysteme,typePresta,ligne,Quantite,formule,cte1,DateModif) values (2,'TCFV15','MATIERE',360,null,'CTE1*1','LARGEUR',now());
</v>
      </c>
      <c r="BM23" t="str">
        <f t="shared" si="3"/>
        <v xml:space="preserve">INSERT INTO SC_SystemeProduits(RefDimension,NomSysteme,typePresta,ligne,Quantite,formule,cte1,DateModif) values (3,'TCFV15','MATIERE',360,null,'CTE1*1','LARGEUR',now());
</v>
      </c>
      <c r="BP23" t="str">
        <f t="shared" si="4"/>
        <v xml:space="preserve">INSERT INTO SC_SystemeProduits(RefDimension,NomSysteme,typePresta,ligne,Quantite,formule,cte1,DateModif) values (4,'TCFV15','MATIERE',360,null,'CTE1*1','LARGEUR',now());
</v>
      </c>
      <c r="BS23" t="str">
        <f t="shared" si="5"/>
        <v xml:space="preserve">INSERT INTO SC_SystemeProduits(RefDimension,NomSysteme,typePresta,ligne,Quantite,formule,cte1,DateModif) values (5,'TCFV15','MATIERE',360,null,'CTE1*1','LARGEUR',now());
</v>
      </c>
      <c r="BV23" t="str">
        <f t="shared" si="6"/>
        <v xml:space="preserve">INSERT INTO SC_SystemeProduits(RefDimension,NomSysteme,typePresta,ligne,Quantite,formule,cte1,DateModif) values (6,'TCFV15','MATIERE',360,null,'CTE1*1','LARGEUR',now());
</v>
      </c>
      <c r="BY23" t="str">
        <f t="shared" si="7"/>
        <v xml:space="preserve">INSERT INTO SC_SystemeProduits(RefDimension,NomSysteme,typePresta,ligne,Quantite,formule,cte1,DateModif) values (7,'TCFV15','MATIERE',360,null,'CTE1*1','LARGEUR',now());
</v>
      </c>
      <c r="CB23" t="str">
        <f t="shared" si="8"/>
        <v xml:space="preserve">INSERT INTO SC_SystemeProduits(RefDimension,NomSysteme,typePresta,ligne,Quantite,formule,cte1,DateModif) values (8,'TCFV15','MATIERE',360,null,'CTE1*1','LARGEUR',now());
</v>
      </c>
      <c r="CE23" t="str">
        <f t="shared" si="9"/>
        <v xml:space="preserve">INSERT INTO SC_SystemeProduits(RefDimension,NomSysteme,typePresta,ligne,Quantite,formule,cte1,DateModif) values (9,'TCFV15','MATIERE',360,null,'CTE1*1','LARGEUR',now());
</v>
      </c>
      <c r="CH23" t="str">
        <f t="shared" si="10"/>
        <v xml:space="preserve">INSERT INTO SC_SystemeProduits(RefDimension,NomSysteme,typePresta,ligne,Quantite,formule,cte1,DateModif) values (10,'TCFV15','MATIERE',360,null,'CTE1*1','LARGEUR',now());
</v>
      </c>
      <c r="CK23" t="str">
        <f t="shared" si="11"/>
        <v xml:space="preserve">INSERT INTO SC_SystemeProduits(RefDimension,NomSysteme,typePresta,ligne,Quantite,formule,cte1,DateModif) values (11,'TCFV15','MATIERE',360,null,'CTE1*1','LARGEUR',now());
</v>
      </c>
      <c r="CN23" t="str">
        <f t="shared" si="12"/>
        <v xml:space="preserve">INSERT INTO SC_SystemeProduits(RefDimension,NomSysteme,typePresta,ligne,Quantite,formule,cte1,DateModif) values (12,'TCFV15','MATIERE',360,null,'CTE1*1','LARGEUR',now());
</v>
      </c>
      <c r="CQ23" t="str">
        <f t="shared" si="13"/>
        <v xml:space="preserve">INSERT INTO SC_SystemeProduits(RefDimension,NomSysteme,typePresta,ligne,Quantite,formule,cte1,DateModif) values (13,'TCFV15','MATIERE',360,null,'CTE1*1','LARGEUR',now());
</v>
      </c>
      <c r="CT23" t="str">
        <f t="shared" si="14"/>
        <v xml:space="preserve">INSERT INTO SC_SystemeProduits(RefDimension,NomSysteme,typePresta,ligne,Quantite,formule,cte1,DateModif) values (14,'TCFV15','MATIERE',360,null,'CTE1*1','LARGEUR',now());
</v>
      </c>
      <c r="CW23" t="str">
        <f t="shared" si="15"/>
        <v xml:space="preserve">INSERT INTO SC_SystemeProduits(RefDimension,NomSysteme,typePresta,ligne,Quantite,formule,cte1,DateModif) values (15,'TCFV15','MATIERE',360,null,'CTE1*1','LARGEUR',now());
</v>
      </c>
      <c r="CZ23" t="str">
        <f t="shared" si="16"/>
        <v xml:space="preserve">INSERT INTO SC_SystemeProduits(RefDimension,NomSysteme,typePresta,ligne,Quantite,formule,cte1,DateModif) values (16,'TCFV15','MATIERE',360,null,'CTE1*1','LARGEUR',now());
</v>
      </c>
      <c r="DC23" t="str">
        <f t="shared" si="17"/>
        <v xml:space="preserve">INSERT INTO SC_SystemeProduits(RefDimension,NomSysteme,typePresta,ligne,Quantite,formule,cte1,DateModif) values (17,'TCFV15','MATIERE',360,null,'CTE1*1','LARGEUR',now());
</v>
      </c>
      <c r="DF23" t="str">
        <f t="shared" si="18"/>
        <v xml:space="preserve">INSERT INTO SC_SystemeProduits(RefDimension,NomSysteme,typePresta,ligne,Quantite,formule,cte1,DateModif) values (18,'TCFV15','MATIERE',360,null,'CTE1*1','LARGEUR',now());
</v>
      </c>
    </row>
    <row r="24" spans="1:110" x14ac:dyDescent="0.3">
      <c r="A24" s="12">
        <f>VLOOKUP($C24,[1]MATIERES!$A$2:$K$379,11,0)</f>
        <v>85</v>
      </c>
      <c r="B24" t="s">
        <v>328</v>
      </c>
      <c r="C24" t="s">
        <v>309</v>
      </c>
      <c r="D24" t="s">
        <v>8</v>
      </c>
      <c r="E24">
        <v>2</v>
      </c>
      <c r="H24">
        <v>2</v>
      </c>
      <c r="K24">
        <v>2</v>
      </c>
      <c r="N24">
        <v>2</v>
      </c>
      <c r="Q24">
        <v>2</v>
      </c>
      <c r="T24">
        <v>2</v>
      </c>
      <c r="W24">
        <v>2</v>
      </c>
      <c r="Z24">
        <v>2</v>
      </c>
      <c r="AC24">
        <v>2</v>
      </c>
      <c r="AF24">
        <v>2</v>
      </c>
      <c r="AI24">
        <v>2</v>
      </c>
      <c r="AL24">
        <v>2</v>
      </c>
      <c r="AO24">
        <v>2</v>
      </c>
      <c r="AR24">
        <v>2</v>
      </c>
      <c r="AU24">
        <v>2</v>
      </c>
      <c r="AX24">
        <v>2</v>
      </c>
      <c r="BA24">
        <v>2</v>
      </c>
      <c r="BD24">
        <v>2</v>
      </c>
      <c r="BG24" t="str">
        <f t="shared" si="1"/>
        <v xml:space="preserve">INSERT INTO SC_SystemeProduits(RefDimension,NomSysteme,typePresta,ligne,Quantite,formule,cte1,DateModif) values (1,'TCFV15','MATIERE',85,2,null,null,now());
</v>
      </c>
      <c r="BJ24" t="str">
        <f t="shared" si="2"/>
        <v xml:space="preserve">INSERT INTO SC_SystemeProduits(RefDimension,NomSysteme,typePresta,ligne,Quantite,formule,cte1,DateModif) values (2,'TCFV15','MATIERE',85,2,null,null,now());
</v>
      </c>
      <c r="BM24" t="str">
        <f t="shared" si="3"/>
        <v xml:space="preserve">INSERT INTO SC_SystemeProduits(RefDimension,NomSysteme,typePresta,ligne,Quantite,formule,cte1,DateModif) values (3,'TCFV15','MATIERE',85,2,null,null,now());
</v>
      </c>
      <c r="BP24" t="str">
        <f t="shared" si="4"/>
        <v xml:space="preserve">INSERT INTO SC_SystemeProduits(RefDimension,NomSysteme,typePresta,ligne,Quantite,formule,cte1,DateModif) values (4,'TCFV15','MATIERE',85,2,null,null,now());
</v>
      </c>
      <c r="BS24" t="str">
        <f t="shared" si="5"/>
        <v xml:space="preserve">INSERT INTO SC_SystemeProduits(RefDimension,NomSysteme,typePresta,ligne,Quantite,formule,cte1,DateModif) values (5,'TCFV15','MATIERE',85,2,null,null,now());
</v>
      </c>
      <c r="BV24" t="str">
        <f t="shared" si="6"/>
        <v xml:space="preserve">INSERT INTO SC_SystemeProduits(RefDimension,NomSysteme,typePresta,ligne,Quantite,formule,cte1,DateModif) values (6,'TCFV15','MATIERE',85,2,null,null,now());
</v>
      </c>
      <c r="BY24" t="str">
        <f t="shared" si="7"/>
        <v xml:space="preserve">INSERT INTO SC_SystemeProduits(RefDimension,NomSysteme,typePresta,ligne,Quantite,formule,cte1,DateModif) values (7,'TCFV15','MATIERE',85,2,null,null,now());
</v>
      </c>
      <c r="CB24" t="str">
        <f t="shared" si="8"/>
        <v xml:space="preserve">INSERT INTO SC_SystemeProduits(RefDimension,NomSysteme,typePresta,ligne,Quantite,formule,cte1,DateModif) values (8,'TCFV15','MATIERE',85,2,null,null,now());
</v>
      </c>
      <c r="CE24" t="str">
        <f t="shared" si="9"/>
        <v xml:space="preserve">INSERT INTO SC_SystemeProduits(RefDimension,NomSysteme,typePresta,ligne,Quantite,formule,cte1,DateModif) values (9,'TCFV15','MATIERE',85,2,null,null,now());
</v>
      </c>
      <c r="CH24" t="str">
        <f t="shared" si="10"/>
        <v xml:space="preserve">INSERT INTO SC_SystemeProduits(RefDimension,NomSysteme,typePresta,ligne,Quantite,formule,cte1,DateModif) values (10,'TCFV15','MATIERE',85,2,null,null,now());
</v>
      </c>
      <c r="CK24" t="str">
        <f t="shared" si="11"/>
        <v xml:space="preserve">INSERT INTO SC_SystemeProduits(RefDimension,NomSysteme,typePresta,ligne,Quantite,formule,cte1,DateModif) values (11,'TCFV15','MATIERE',85,2,null,null,now());
</v>
      </c>
      <c r="CN24" t="str">
        <f t="shared" si="12"/>
        <v xml:space="preserve">INSERT INTO SC_SystemeProduits(RefDimension,NomSysteme,typePresta,ligne,Quantite,formule,cte1,DateModif) values (12,'TCFV15','MATIERE',85,2,null,null,now());
</v>
      </c>
      <c r="CQ24" t="str">
        <f t="shared" si="13"/>
        <v xml:space="preserve">INSERT INTO SC_SystemeProduits(RefDimension,NomSysteme,typePresta,ligne,Quantite,formule,cte1,DateModif) values (13,'TCFV15','MATIERE',85,2,null,null,now());
</v>
      </c>
      <c r="CT24" t="str">
        <f t="shared" si="14"/>
        <v xml:space="preserve">INSERT INTO SC_SystemeProduits(RefDimension,NomSysteme,typePresta,ligne,Quantite,formule,cte1,DateModif) values (14,'TCFV15','MATIERE',85,2,null,null,now());
</v>
      </c>
      <c r="CW24" t="str">
        <f t="shared" si="15"/>
        <v xml:space="preserve">INSERT INTO SC_SystemeProduits(RefDimension,NomSysteme,typePresta,ligne,Quantite,formule,cte1,DateModif) values (15,'TCFV15','MATIERE',85,2,null,null,now());
</v>
      </c>
      <c r="CZ24" t="str">
        <f t="shared" si="16"/>
        <v xml:space="preserve">INSERT INTO SC_SystemeProduits(RefDimension,NomSysteme,typePresta,ligne,Quantite,formule,cte1,DateModif) values (16,'TCFV15','MATIERE',85,2,null,null,now());
</v>
      </c>
      <c r="DC24" t="str">
        <f t="shared" si="17"/>
        <v xml:space="preserve">INSERT INTO SC_SystemeProduits(RefDimension,NomSysteme,typePresta,ligne,Quantite,formule,cte1,DateModif) values (17,'TCFV15','MATIERE',85,2,null,null,now());
</v>
      </c>
      <c r="DF24" t="str">
        <f t="shared" si="18"/>
        <v xml:space="preserve">INSERT INTO SC_SystemeProduits(RefDimension,NomSysteme,typePresta,ligne,Quantite,formule,cte1,DateModif) values (18,'TCFV15','MATIERE',85,2,null,null,now());
</v>
      </c>
    </row>
    <row r="25" spans="1:110" x14ac:dyDescent="0.3">
      <c r="A25" s="12">
        <f>VLOOKUP($C25,[1]MATIERES!$A$2:$K$379,11,0)</f>
        <v>374</v>
      </c>
      <c r="B25" t="s">
        <v>328</v>
      </c>
      <c r="C25" t="s">
        <v>310</v>
      </c>
      <c r="D25" t="s">
        <v>8</v>
      </c>
      <c r="E25">
        <v>0.36000000000000004</v>
      </c>
      <c r="F25" s="14" t="s">
        <v>914</v>
      </c>
      <c r="G25" s="14" t="s">
        <v>911</v>
      </c>
      <c r="H25">
        <v>0.36000000000000004</v>
      </c>
      <c r="I25" s="14" t="s">
        <v>914</v>
      </c>
      <c r="J25" s="14" t="s">
        <v>911</v>
      </c>
      <c r="K25">
        <v>0.36000000000000004</v>
      </c>
      <c r="L25" s="14" t="s">
        <v>914</v>
      </c>
      <c r="M25" s="14" t="s">
        <v>911</v>
      </c>
      <c r="N25">
        <v>0.36000000000000004</v>
      </c>
      <c r="O25" s="14" t="s">
        <v>914</v>
      </c>
      <c r="P25" s="14" t="s">
        <v>911</v>
      </c>
      <c r="Q25">
        <v>0.36000000000000004</v>
      </c>
      <c r="R25" s="14" t="s">
        <v>914</v>
      </c>
      <c r="S25" s="14" t="s">
        <v>911</v>
      </c>
      <c r="T25">
        <v>0.36000000000000004</v>
      </c>
      <c r="U25" s="14" t="s">
        <v>914</v>
      </c>
      <c r="V25" s="14" t="s">
        <v>911</v>
      </c>
      <c r="W25">
        <v>0.36000000000000004</v>
      </c>
      <c r="X25" s="14" t="s">
        <v>914</v>
      </c>
      <c r="Y25" s="14" t="s">
        <v>911</v>
      </c>
      <c r="Z25">
        <v>0.36000000000000004</v>
      </c>
      <c r="AA25" s="14" t="s">
        <v>914</v>
      </c>
      <c r="AB25" s="14" t="s">
        <v>911</v>
      </c>
      <c r="AC25">
        <v>0.36000000000000004</v>
      </c>
      <c r="AD25" s="14" t="s">
        <v>914</v>
      </c>
      <c r="AE25" s="14" t="s">
        <v>911</v>
      </c>
      <c r="AF25">
        <v>0.36000000000000004</v>
      </c>
      <c r="AG25" s="14" t="s">
        <v>914</v>
      </c>
      <c r="AH25" s="14" t="s">
        <v>911</v>
      </c>
      <c r="AI25">
        <v>0.36000000000000004</v>
      </c>
      <c r="AJ25" s="14" t="s">
        <v>914</v>
      </c>
      <c r="AK25" s="14" t="s">
        <v>911</v>
      </c>
      <c r="AL25">
        <v>0.36000000000000004</v>
      </c>
      <c r="AM25" s="14" t="s">
        <v>914</v>
      </c>
      <c r="AN25" s="14" t="s">
        <v>911</v>
      </c>
      <c r="AO25">
        <v>0.36000000000000004</v>
      </c>
      <c r="AP25" s="14" t="s">
        <v>914</v>
      </c>
      <c r="AQ25" s="14" t="s">
        <v>911</v>
      </c>
      <c r="AR25">
        <v>0.36000000000000004</v>
      </c>
      <c r="AS25" s="14" t="s">
        <v>914</v>
      </c>
      <c r="AT25" s="14" t="s">
        <v>911</v>
      </c>
      <c r="AU25">
        <v>0.36000000000000004</v>
      </c>
      <c r="AV25" s="14" t="s">
        <v>914</v>
      </c>
      <c r="AW25" s="14" t="s">
        <v>911</v>
      </c>
      <c r="AX25">
        <v>0.36000000000000004</v>
      </c>
      <c r="AY25" s="14" t="s">
        <v>914</v>
      </c>
      <c r="AZ25" s="14" t="s">
        <v>911</v>
      </c>
      <c r="BA25">
        <v>0.36000000000000004</v>
      </c>
      <c r="BB25" s="14" t="s">
        <v>914</v>
      </c>
      <c r="BC25" s="14" t="s">
        <v>911</v>
      </c>
      <c r="BD25">
        <v>0.36000000000000004</v>
      </c>
      <c r="BE25" s="14" t="s">
        <v>914</v>
      </c>
      <c r="BF25" s="14" t="s">
        <v>911</v>
      </c>
      <c r="BG25" t="str">
        <f t="shared" si="1"/>
        <v xml:space="preserve">INSERT INTO SC_SystemeProduits(RefDimension,NomSysteme,typePresta,ligne,Quantite,formule,cte1,DateModif) values (1,'TCFV15','MATIERE',374,null,'1.8*0.05*CTE1','SURFACE',now());
</v>
      </c>
      <c r="BJ25" t="str">
        <f t="shared" si="2"/>
        <v xml:space="preserve">INSERT INTO SC_SystemeProduits(RefDimension,NomSysteme,typePresta,ligne,Quantite,formule,cte1,DateModif) values (2,'TCFV15','MATIERE',374,null,'1.8*0.05*CTE1','SURFACE',now());
</v>
      </c>
      <c r="BM25" t="str">
        <f t="shared" si="3"/>
        <v xml:space="preserve">INSERT INTO SC_SystemeProduits(RefDimension,NomSysteme,typePresta,ligne,Quantite,formule,cte1,DateModif) values (3,'TCFV15','MATIERE',374,null,'1.8*0.05*CTE1','SURFACE',now());
</v>
      </c>
      <c r="BP25" t="str">
        <f t="shared" si="4"/>
        <v xml:space="preserve">INSERT INTO SC_SystemeProduits(RefDimension,NomSysteme,typePresta,ligne,Quantite,formule,cte1,DateModif) values (4,'TCFV15','MATIERE',374,null,'1.8*0.05*CTE1','SURFACE',now());
</v>
      </c>
      <c r="BS25" t="str">
        <f t="shared" si="5"/>
        <v xml:space="preserve">INSERT INTO SC_SystemeProduits(RefDimension,NomSysteme,typePresta,ligne,Quantite,formule,cte1,DateModif) values (5,'TCFV15','MATIERE',374,null,'1.8*0.05*CTE1','SURFACE',now());
</v>
      </c>
      <c r="BV25" t="str">
        <f t="shared" si="6"/>
        <v xml:space="preserve">INSERT INTO SC_SystemeProduits(RefDimension,NomSysteme,typePresta,ligne,Quantite,formule,cte1,DateModif) values (6,'TCFV15','MATIERE',374,null,'1.8*0.05*CTE1','SURFACE',now());
</v>
      </c>
      <c r="BY25" t="str">
        <f t="shared" si="7"/>
        <v xml:space="preserve">INSERT INTO SC_SystemeProduits(RefDimension,NomSysteme,typePresta,ligne,Quantite,formule,cte1,DateModif) values (7,'TCFV15','MATIERE',374,null,'1.8*0.05*CTE1','SURFACE',now());
</v>
      </c>
      <c r="CB25" t="str">
        <f t="shared" si="8"/>
        <v xml:space="preserve">INSERT INTO SC_SystemeProduits(RefDimension,NomSysteme,typePresta,ligne,Quantite,formule,cte1,DateModif) values (8,'TCFV15','MATIERE',374,null,'1.8*0.05*CTE1','SURFACE',now());
</v>
      </c>
      <c r="CE25" t="str">
        <f t="shared" si="9"/>
        <v xml:space="preserve">INSERT INTO SC_SystemeProduits(RefDimension,NomSysteme,typePresta,ligne,Quantite,formule,cte1,DateModif) values (9,'TCFV15','MATIERE',374,null,'1.8*0.05*CTE1','SURFACE',now());
</v>
      </c>
      <c r="CH25" t="str">
        <f t="shared" si="10"/>
        <v xml:space="preserve">INSERT INTO SC_SystemeProduits(RefDimension,NomSysteme,typePresta,ligne,Quantite,formule,cte1,DateModif) values (10,'TCFV15','MATIERE',374,null,'1.8*0.05*CTE1','SURFACE',now());
</v>
      </c>
      <c r="CK25" t="str">
        <f t="shared" si="11"/>
        <v xml:space="preserve">INSERT INTO SC_SystemeProduits(RefDimension,NomSysteme,typePresta,ligne,Quantite,formule,cte1,DateModif) values (11,'TCFV15','MATIERE',374,null,'1.8*0.05*CTE1','SURFACE',now());
</v>
      </c>
      <c r="CN25" t="str">
        <f t="shared" si="12"/>
        <v xml:space="preserve">INSERT INTO SC_SystemeProduits(RefDimension,NomSysteme,typePresta,ligne,Quantite,formule,cte1,DateModif) values (12,'TCFV15','MATIERE',374,null,'1.8*0.05*CTE1','SURFACE',now());
</v>
      </c>
      <c r="CQ25" t="str">
        <f t="shared" si="13"/>
        <v xml:space="preserve">INSERT INTO SC_SystemeProduits(RefDimension,NomSysteme,typePresta,ligne,Quantite,formule,cte1,DateModif) values (13,'TCFV15','MATIERE',374,null,'1.8*0.05*CTE1','SURFACE',now());
</v>
      </c>
      <c r="CT25" t="str">
        <f t="shared" si="14"/>
        <v xml:space="preserve">INSERT INTO SC_SystemeProduits(RefDimension,NomSysteme,typePresta,ligne,Quantite,formule,cte1,DateModif) values (14,'TCFV15','MATIERE',374,null,'1.8*0.05*CTE1','SURFACE',now());
</v>
      </c>
      <c r="CW25" t="str">
        <f t="shared" si="15"/>
        <v xml:space="preserve">INSERT INTO SC_SystemeProduits(RefDimension,NomSysteme,typePresta,ligne,Quantite,formule,cte1,DateModif) values (15,'TCFV15','MATIERE',374,null,'1.8*0.05*CTE1','SURFACE',now());
</v>
      </c>
      <c r="CZ25" t="str">
        <f t="shared" si="16"/>
        <v xml:space="preserve">INSERT INTO SC_SystemeProduits(RefDimension,NomSysteme,typePresta,ligne,Quantite,formule,cte1,DateModif) values (16,'TCFV15','MATIERE',374,null,'1.8*0.05*CTE1','SURFACE',now());
</v>
      </c>
      <c r="DC25" t="str">
        <f t="shared" si="17"/>
        <v xml:space="preserve">INSERT INTO SC_SystemeProduits(RefDimension,NomSysteme,typePresta,ligne,Quantite,formule,cte1,DateModif) values (17,'TCFV15','MATIERE',374,null,'1.8*0.05*CTE1','SURFACE',now());
</v>
      </c>
      <c r="DF25" t="str">
        <f t="shared" si="18"/>
        <v xml:space="preserve">INSERT INTO SC_SystemeProduits(RefDimension,NomSysteme,typePresta,ligne,Quantite,formule,cte1,DateModif) values (18,'TCFV15','MATIERE',374,null,'1.8*0.05*CTE1','SURFACE',now());
</v>
      </c>
    </row>
    <row r="26" spans="1:110" x14ac:dyDescent="0.3">
      <c r="A26" s="12">
        <f>VLOOKUP($C26,[1]MATIERES!$A$2:$K$379,11,0)</f>
        <v>361</v>
      </c>
      <c r="B26" t="s">
        <v>328</v>
      </c>
      <c r="C26" t="s">
        <v>139</v>
      </c>
      <c r="D26" t="s">
        <v>318</v>
      </c>
      <c r="E26">
        <v>0.5</v>
      </c>
      <c r="H26">
        <v>0.5</v>
      </c>
      <c r="K26">
        <v>0.5</v>
      </c>
      <c r="N26">
        <v>0.5</v>
      </c>
      <c r="Q26">
        <v>0.5</v>
      </c>
      <c r="T26">
        <v>0.5</v>
      </c>
      <c r="W26">
        <v>0.5</v>
      </c>
      <c r="Z26">
        <v>0.5</v>
      </c>
      <c r="AC26">
        <v>0.5</v>
      </c>
      <c r="AF26">
        <v>0.5</v>
      </c>
      <c r="AI26">
        <v>0.5</v>
      </c>
      <c r="AL26">
        <v>0.5</v>
      </c>
      <c r="AO26">
        <v>0.5</v>
      </c>
      <c r="AR26">
        <v>0.5</v>
      </c>
      <c r="AU26">
        <v>0.5</v>
      </c>
      <c r="AX26">
        <v>0.5</v>
      </c>
      <c r="BA26">
        <v>0.5</v>
      </c>
      <c r="BD26">
        <v>0.5</v>
      </c>
      <c r="BG26" t="str">
        <f t="shared" si="1"/>
        <v xml:space="preserve">INSERT INTO SC_SystemeProduits(RefDimension,NomSysteme,typePresta,ligne,Quantite,formule,cte1,DateModif) values (1,'TCFV15','MATIERE',361,0.5,null,null,now());
</v>
      </c>
      <c r="BJ26" t="str">
        <f t="shared" si="2"/>
        <v xml:space="preserve">INSERT INTO SC_SystemeProduits(RefDimension,NomSysteme,typePresta,ligne,Quantite,formule,cte1,DateModif) values (2,'TCFV15','MATIERE',361,0.5,null,null,now());
</v>
      </c>
      <c r="BM26" t="str">
        <f t="shared" si="3"/>
        <v xml:space="preserve">INSERT INTO SC_SystemeProduits(RefDimension,NomSysteme,typePresta,ligne,Quantite,formule,cte1,DateModif) values (3,'TCFV15','MATIERE',361,0.5,null,null,now());
</v>
      </c>
      <c r="BP26" t="str">
        <f t="shared" si="4"/>
        <v xml:space="preserve">INSERT INTO SC_SystemeProduits(RefDimension,NomSysteme,typePresta,ligne,Quantite,formule,cte1,DateModif) values (4,'TCFV15','MATIERE',361,0.5,null,null,now());
</v>
      </c>
      <c r="BS26" t="str">
        <f t="shared" si="5"/>
        <v xml:space="preserve">INSERT INTO SC_SystemeProduits(RefDimension,NomSysteme,typePresta,ligne,Quantite,formule,cte1,DateModif) values (5,'TCFV15','MATIERE',361,0.5,null,null,now());
</v>
      </c>
      <c r="BV26" t="str">
        <f t="shared" si="6"/>
        <v xml:space="preserve">INSERT INTO SC_SystemeProduits(RefDimension,NomSysteme,typePresta,ligne,Quantite,formule,cte1,DateModif) values (6,'TCFV15','MATIERE',361,0.5,null,null,now());
</v>
      </c>
      <c r="BY26" t="str">
        <f t="shared" si="7"/>
        <v xml:space="preserve">INSERT INTO SC_SystemeProduits(RefDimension,NomSysteme,typePresta,ligne,Quantite,formule,cte1,DateModif) values (7,'TCFV15','MATIERE',361,0.5,null,null,now());
</v>
      </c>
      <c r="CB26" t="str">
        <f t="shared" si="8"/>
        <v xml:space="preserve">INSERT INTO SC_SystemeProduits(RefDimension,NomSysteme,typePresta,ligne,Quantite,formule,cte1,DateModif) values (8,'TCFV15','MATIERE',361,0.5,null,null,now());
</v>
      </c>
      <c r="CE26" t="str">
        <f t="shared" si="9"/>
        <v xml:space="preserve">INSERT INTO SC_SystemeProduits(RefDimension,NomSysteme,typePresta,ligne,Quantite,formule,cte1,DateModif) values (9,'TCFV15','MATIERE',361,0.5,null,null,now());
</v>
      </c>
      <c r="CH26" t="str">
        <f t="shared" si="10"/>
        <v xml:space="preserve">INSERT INTO SC_SystemeProduits(RefDimension,NomSysteme,typePresta,ligne,Quantite,formule,cte1,DateModif) values (10,'TCFV15','MATIERE',361,0.5,null,null,now());
</v>
      </c>
      <c r="CK26" t="str">
        <f t="shared" si="11"/>
        <v xml:space="preserve">INSERT INTO SC_SystemeProduits(RefDimension,NomSysteme,typePresta,ligne,Quantite,formule,cte1,DateModif) values (11,'TCFV15','MATIERE',361,0.5,null,null,now());
</v>
      </c>
      <c r="CN26" t="str">
        <f t="shared" si="12"/>
        <v xml:space="preserve">INSERT INTO SC_SystemeProduits(RefDimension,NomSysteme,typePresta,ligne,Quantite,formule,cte1,DateModif) values (12,'TCFV15','MATIERE',361,0.5,null,null,now());
</v>
      </c>
      <c r="CQ26" t="str">
        <f t="shared" si="13"/>
        <v xml:space="preserve">INSERT INTO SC_SystemeProduits(RefDimension,NomSysteme,typePresta,ligne,Quantite,formule,cte1,DateModif) values (13,'TCFV15','MATIERE',361,0.5,null,null,now());
</v>
      </c>
      <c r="CT26" t="str">
        <f t="shared" si="14"/>
        <v xml:space="preserve">INSERT INTO SC_SystemeProduits(RefDimension,NomSysteme,typePresta,ligne,Quantite,formule,cte1,DateModif) values (14,'TCFV15','MATIERE',361,0.5,null,null,now());
</v>
      </c>
      <c r="CW26" t="str">
        <f t="shared" si="15"/>
        <v xml:space="preserve">INSERT INTO SC_SystemeProduits(RefDimension,NomSysteme,typePresta,ligne,Quantite,formule,cte1,DateModif) values (15,'TCFV15','MATIERE',361,0.5,null,null,now());
</v>
      </c>
      <c r="CZ26" t="str">
        <f t="shared" si="16"/>
        <v xml:space="preserve">INSERT INTO SC_SystemeProduits(RefDimension,NomSysteme,typePresta,ligne,Quantite,formule,cte1,DateModif) values (16,'TCFV15','MATIERE',361,0.5,null,null,now());
</v>
      </c>
      <c r="DC26" t="str">
        <f t="shared" si="17"/>
        <v xml:space="preserve">INSERT INTO SC_SystemeProduits(RefDimension,NomSysteme,typePresta,ligne,Quantite,formule,cte1,DateModif) values (17,'TCFV15','MATIERE',361,0.5,null,null,now());
</v>
      </c>
      <c r="DF26" t="str">
        <f t="shared" si="18"/>
        <v xml:space="preserve">INSERT INTO SC_SystemeProduits(RefDimension,NomSysteme,typePresta,ligne,Quantite,formule,cte1,DateModif) values (18,'TCFV15','MATIERE',361,0.5,null,null,now());
</v>
      </c>
    </row>
    <row r="27" spans="1:110" x14ac:dyDescent="0.3">
      <c r="A27" s="12">
        <f>VLOOKUP($C27,[1]MATIERES!$A$2:$K$379,11,0)</f>
        <v>6</v>
      </c>
      <c r="B27" t="s">
        <v>328</v>
      </c>
      <c r="C27" t="s">
        <v>312</v>
      </c>
      <c r="D27" t="s">
        <v>47</v>
      </c>
      <c r="E27">
        <v>2</v>
      </c>
      <c r="H27">
        <v>2</v>
      </c>
      <c r="K27">
        <v>2</v>
      </c>
      <c r="N27">
        <v>2</v>
      </c>
      <c r="Q27">
        <v>2</v>
      </c>
      <c r="T27">
        <v>2</v>
      </c>
      <c r="W27">
        <v>2</v>
      </c>
      <c r="Z27">
        <v>2</v>
      </c>
      <c r="AC27">
        <v>2</v>
      </c>
      <c r="AF27">
        <v>2</v>
      </c>
      <c r="AI27">
        <v>2</v>
      </c>
      <c r="AL27">
        <v>2</v>
      </c>
      <c r="AO27">
        <v>2</v>
      </c>
      <c r="AR27">
        <v>2</v>
      </c>
      <c r="AU27">
        <v>2</v>
      </c>
      <c r="AX27">
        <v>2</v>
      </c>
      <c r="BA27">
        <v>2</v>
      </c>
      <c r="BD27">
        <v>2</v>
      </c>
      <c r="BG27" t="str">
        <f t="shared" si="1"/>
        <v xml:space="preserve">INSERT INTO SC_SystemeProduits(RefDimension,NomSysteme,typePresta,ligne,Quantite,formule,cte1,DateModif) values (1,'TCFV15','MATIERE',6,2,null,null,now());
</v>
      </c>
      <c r="BJ27" t="str">
        <f t="shared" si="2"/>
        <v xml:space="preserve">INSERT INTO SC_SystemeProduits(RefDimension,NomSysteme,typePresta,ligne,Quantite,formule,cte1,DateModif) values (2,'TCFV15','MATIERE',6,2,null,null,now());
</v>
      </c>
      <c r="BM27" t="str">
        <f t="shared" si="3"/>
        <v xml:space="preserve">INSERT INTO SC_SystemeProduits(RefDimension,NomSysteme,typePresta,ligne,Quantite,formule,cte1,DateModif) values (3,'TCFV15','MATIERE',6,2,null,null,now());
</v>
      </c>
      <c r="BP27" t="str">
        <f t="shared" si="4"/>
        <v xml:space="preserve">INSERT INTO SC_SystemeProduits(RefDimension,NomSysteme,typePresta,ligne,Quantite,formule,cte1,DateModif) values (4,'TCFV15','MATIERE',6,2,null,null,now());
</v>
      </c>
      <c r="BS27" t="str">
        <f t="shared" si="5"/>
        <v xml:space="preserve">INSERT INTO SC_SystemeProduits(RefDimension,NomSysteme,typePresta,ligne,Quantite,formule,cte1,DateModif) values (5,'TCFV15','MATIERE',6,2,null,null,now());
</v>
      </c>
      <c r="BV27" t="str">
        <f t="shared" si="6"/>
        <v xml:space="preserve">INSERT INTO SC_SystemeProduits(RefDimension,NomSysteme,typePresta,ligne,Quantite,formule,cte1,DateModif) values (6,'TCFV15','MATIERE',6,2,null,null,now());
</v>
      </c>
      <c r="BY27" t="str">
        <f t="shared" si="7"/>
        <v xml:space="preserve">INSERT INTO SC_SystemeProduits(RefDimension,NomSysteme,typePresta,ligne,Quantite,formule,cte1,DateModif) values (7,'TCFV15','MATIERE',6,2,null,null,now());
</v>
      </c>
      <c r="CB27" t="str">
        <f t="shared" si="8"/>
        <v xml:space="preserve">INSERT INTO SC_SystemeProduits(RefDimension,NomSysteme,typePresta,ligne,Quantite,formule,cte1,DateModif) values (8,'TCFV15','MATIERE',6,2,null,null,now());
</v>
      </c>
      <c r="CE27" t="str">
        <f t="shared" si="9"/>
        <v xml:space="preserve">INSERT INTO SC_SystemeProduits(RefDimension,NomSysteme,typePresta,ligne,Quantite,formule,cte1,DateModif) values (9,'TCFV15','MATIERE',6,2,null,null,now());
</v>
      </c>
      <c r="CH27" t="str">
        <f t="shared" si="10"/>
        <v xml:space="preserve">INSERT INTO SC_SystemeProduits(RefDimension,NomSysteme,typePresta,ligne,Quantite,formule,cte1,DateModif) values (10,'TCFV15','MATIERE',6,2,null,null,now());
</v>
      </c>
      <c r="CK27" t="str">
        <f t="shared" si="11"/>
        <v xml:space="preserve">INSERT INTO SC_SystemeProduits(RefDimension,NomSysteme,typePresta,ligne,Quantite,formule,cte1,DateModif) values (11,'TCFV15','MATIERE',6,2,null,null,now());
</v>
      </c>
      <c r="CN27" t="str">
        <f t="shared" si="12"/>
        <v xml:space="preserve">INSERT INTO SC_SystemeProduits(RefDimension,NomSysteme,typePresta,ligne,Quantite,formule,cte1,DateModif) values (12,'TCFV15','MATIERE',6,2,null,null,now());
</v>
      </c>
      <c r="CQ27" t="str">
        <f t="shared" si="13"/>
        <v xml:space="preserve">INSERT INTO SC_SystemeProduits(RefDimension,NomSysteme,typePresta,ligne,Quantite,formule,cte1,DateModif) values (13,'TCFV15','MATIERE',6,2,null,null,now());
</v>
      </c>
      <c r="CT27" t="str">
        <f t="shared" si="14"/>
        <v xml:space="preserve">INSERT INTO SC_SystemeProduits(RefDimension,NomSysteme,typePresta,ligne,Quantite,formule,cte1,DateModif) values (14,'TCFV15','MATIERE',6,2,null,null,now());
</v>
      </c>
      <c r="CW27" t="str">
        <f t="shared" si="15"/>
        <v xml:space="preserve">INSERT INTO SC_SystemeProduits(RefDimension,NomSysteme,typePresta,ligne,Quantite,formule,cte1,DateModif) values (15,'TCFV15','MATIERE',6,2,null,null,now());
</v>
      </c>
      <c r="CZ27" t="str">
        <f t="shared" si="16"/>
        <v xml:space="preserve">INSERT INTO SC_SystemeProduits(RefDimension,NomSysteme,typePresta,ligne,Quantite,formule,cte1,DateModif) values (16,'TCFV15','MATIERE',6,2,null,null,now());
</v>
      </c>
      <c r="DC27" t="str">
        <f t="shared" si="17"/>
        <v xml:space="preserve">INSERT INTO SC_SystemeProduits(RefDimension,NomSysteme,typePresta,ligne,Quantite,formule,cte1,DateModif) values (17,'TCFV15','MATIERE',6,2,null,null,now());
</v>
      </c>
      <c r="DF27" t="str">
        <f t="shared" si="18"/>
        <v xml:space="preserve">INSERT INTO SC_SystemeProduits(RefDimension,NomSysteme,typePresta,ligne,Quantite,formule,cte1,DateModif) values (18,'TCFV15','MATIERE',6,2,null,null,now());
</v>
      </c>
    </row>
    <row r="28" spans="1:110" x14ac:dyDescent="0.3">
      <c r="A28" s="12">
        <f>VLOOKUP($C28,[1]MATIERES!$A$2:$K$379,11,0)</f>
        <v>15</v>
      </c>
      <c r="B28" t="s">
        <v>328</v>
      </c>
      <c r="C28" t="s">
        <v>313</v>
      </c>
      <c r="D28" t="s">
        <v>8</v>
      </c>
      <c r="E28">
        <v>2</v>
      </c>
      <c r="H28">
        <v>2</v>
      </c>
      <c r="K28">
        <v>2</v>
      </c>
      <c r="N28">
        <v>2</v>
      </c>
      <c r="Q28">
        <v>2</v>
      </c>
      <c r="T28">
        <v>2</v>
      </c>
      <c r="W28">
        <v>2</v>
      </c>
      <c r="Z28">
        <v>2</v>
      </c>
      <c r="AC28">
        <v>2</v>
      </c>
      <c r="AF28">
        <v>2</v>
      </c>
      <c r="AI28">
        <v>2</v>
      </c>
      <c r="AL28">
        <v>2</v>
      </c>
      <c r="AO28">
        <v>2</v>
      </c>
      <c r="AR28">
        <v>2</v>
      </c>
      <c r="AU28">
        <v>2</v>
      </c>
      <c r="AX28">
        <v>2</v>
      </c>
      <c r="BA28">
        <v>2</v>
      </c>
      <c r="BD28">
        <v>2</v>
      </c>
      <c r="BG28" t="str">
        <f t="shared" si="1"/>
        <v xml:space="preserve">INSERT INTO SC_SystemeProduits(RefDimension,NomSysteme,typePresta,ligne,Quantite,formule,cte1,DateModif) values (1,'TCFV15','MATIERE',15,2,null,null,now());
</v>
      </c>
      <c r="BJ28" t="str">
        <f t="shared" si="2"/>
        <v xml:space="preserve">INSERT INTO SC_SystemeProduits(RefDimension,NomSysteme,typePresta,ligne,Quantite,formule,cte1,DateModif) values (2,'TCFV15','MATIERE',15,2,null,null,now());
</v>
      </c>
      <c r="BM28" t="str">
        <f t="shared" si="3"/>
        <v xml:space="preserve">INSERT INTO SC_SystemeProduits(RefDimension,NomSysteme,typePresta,ligne,Quantite,formule,cte1,DateModif) values (3,'TCFV15','MATIERE',15,2,null,null,now());
</v>
      </c>
      <c r="BP28" t="str">
        <f t="shared" si="4"/>
        <v xml:space="preserve">INSERT INTO SC_SystemeProduits(RefDimension,NomSysteme,typePresta,ligne,Quantite,formule,cte1,DateModif) values (4,'TCFV15','MATIERE',15,2,null,null,now());
</v>
      </c>
      <c r="BS28" t="str">
        <f t="shared" si="5"/>
        <v xml:space="preserve">INSERT INTO SC_SystemeProduits(RefDimension,NomSysteme,typePresta,ligne,Quantite,formule,cte1,DateModif) values (5,'TCFV15','MATIERE',15,2,null,null,now());
</v>
      </c>
      <c r="BV28" t="str">
        <f t="shared" si="6"/>
        <v xml:space="preserve">INSERT INTO SC_SystemeProduits(RefDimension,NomSysteme,typePresta,ligne,Quantite,formule,cte1,DateModif) values (6,'TCFV15','MATIERE',15,2,null,null,now());
</v>
      </c>
      <c r="BY28" t="str">
        <f t="shared" si="7"/>
        <v xml:space="preserve">INSERT INTO SC_SystemeProduits(RefDimension,NomSysteme,typePresta,ligne,Quantite,formule,cte1,DateModif) values (7,'TCFV15','MATIERE',15,2,null,null,now());
</v>
      </c>
      <c r="CB28" t="str">
        <f t="shared" si="8"/>
        <v xml:space="preserve">INSERT INTO SC_SystemeProduits(RefDimension,NomSysteme,typePresta,ligne,Quantite,formule,cte1,DateModif) values (8,'TCFV15','MATIERE',15,2,null,null,now());
</v>
      </c>
      <c r="CE28" t="str">
        <f t="shared" si="9"/>
        <v xml:space="preserve">INSERT INTO SC_SystemeProduits(RefDimension,NomSysteme,typePresta,ligne,Quantite,formule,cte1,DateModif) values (9,'TCFV15','MATIERE',15,2,null,null,now());
</v>
      </c>
      <c r="CH28" t="str">
        <f t="shared" si="10"/>
        <v xml:space="preserve">INSERT INTO SC_SystemeProduits(RefDimension,NomSysteme,typePresta,ligne,Quantite,formule,cte1,DateModif) values (10,'TCFV15','MATIERE',15,2,null,null,now());
</v>
      </c>
      <c r="CK28" t="str">
        <f t="shared" si="11"/>
        <v xml:space="preserve">INSERT INTO SC_SystemeProduits(RefDimension,NomSysteme,typePresta,ligne,Quantite,formule,cte1,DateModif) values (11,'TCFV15','MATIERE',15,2,null,null,now());
</v>
      </c>
      <c r="CN28" t="str">
        <f t="shared" si="12"/>
        <v xml:space="preserve">INSERT INTO SC_SystemeProduits(RefDimension,NomSysteme,typePresta,ligne,Quantite,formule,cte1,DateModif) values (12,'TCFV15','MATIERE',15,2,null,null,now());
</v>
      </c>
      <c r="CQ28" t="str">
        <f t="shared" si="13"/>
        <v xml:space="preserve">INSERT INTO SC_SystemeProduits(RefDimension,NomSysteme,typePresta,ligne,Quantite,formule,cte1,DateModif) values (13,'TCFV15','MATIERE',15,2,null,null,now());
</v>
      </c>
      <c r="CT28" t="str">
        <f t="shared" si="14"/>
        <v xml:space="preserve">INSERT INTO SC_SystemeProduits(RefDimension,NomSysteme,typePresta,ligne,Quantite,formule,cte1,DateModif) values (14,'TCFV15','MATIERE',15,2,null,null,now());
</v>
      </c>
      <c r="CW28" t="str">
        <f t="shared" si="15"/>
        <v xml:space="preserve">INSERT INTO SC_SystemeProduits(RefDimension,NomSysteme,typePresta,ligne,Quantite,formule,cte1,DateModif) values (15,'TCFV15','MATIERE',15,2,null,null,now());
</v>
      </c>
      <c r="CZ28" t="str">
        <f t="shared" si="16"/>
        <v xml:space="preserve">INSERT INTO SC_SystemeProduits(RefDimension,NomSysteme,typePresta,ligne,Quantite,formule,cte1,DateModif) values (16,'TCFV15','MATIERE',15,2,null,null,now());
</v>
      </c>
      <c r="DC28" t="str">
        <f t="shared" si="17"/>
        <v xml:space="preserve">INSERT INTO SC_SystemeProduits(RefDimension,NomSysteme,typePresta,ligne,Quantite,formule,cte1,DateModif) values (17,'TCFV15','MATIERE',15,2,null,null,now());
</v>
      </c>
      <c r="DF28" t="str">
        <f t="shared" si="18"/>
        <v xml:space="preserve">INSERT INTO SC_SystemeProduits(RefDimension,NomSysteme,typePresta,ligne,Quantite,formule,cte1,DateModif) values (18,'TCFV15','MATIERE',15,2,null,null,now());
</v>
      </c>
    </row>
    <row r="29" spans="1:110" x14ac:dyDescent="0.3">
      <c r="A29" s="12">
        <f>VLOOKUP($C29,[1]MATIERES!$A$2:$K$379,11,0)</f>
        <v>168</v>
      </c>
      <c r="B29" t="s">
        <v>328</v>
      </c>
      <c r="C29" t="s">
        <v>315</v>
      </c>
      <c r="D29" t="s">
        <v>8</v>
      </c>
      <c r="E29">
        <v>1.6</v>
      </c>
      <c r="F29" s="14" t="s">
        <v>866</v>
      </c>
      <c r="G29" s="14" t="s">
        <v>861</v>
      </c>
      <c r="H29">
        <v>1.6</v>
      </c>
      <c r="I29" s="14" t="s">
        <v>866</v>
      </c>
      <c r="J29" s="14" t="s">
        <v>861</v>
      </c>
      <c r="K29">
        <v>1.6</v>
      </c>
      <c r="L29" s="14" t="s">
        <v>866</v>
      </c>
      <c r="M29" s="14" t="s">
        <v>861</v>
      </c>
      <c r="N29">
        <v>1.6</v>
      </c>
      <c r="O29" s="14" t="s">
        <v>866</v>
      </c>
      <c r="P29" s="14" t="s">
        <v>861</v>
      </c>
      <c r="Q29">
        <v>1.6</v>
      </c>
      <c r="R29" s="14" t="s">
        <v>866</v>
      </c>
      <c r="S29" s="14" t="s">
        <v>861</v>
      </c>
      <c r="T29">
        <v>1.6</v>
      </c>
      <c r="U29" s="14" t="s">
        <v>866</v>
      </c>
      <c r="V29" s="14" t="s">
        <v>861</v>
      </c>
      <c r="W29">
        <v>1.6</v>
      </c>
      <c r="X29" s="14" t="s">
        <v>866</v>
      </c>
      <c r="Y29" s="14" t="s">
        <v>861</v>
      </c>
      <c r="Z29">
        <v>1.6</v>
      </c>
      <c r="AA29" s="14" t="s">
        <v>866</v>
      </c>
      <c r="AB29" s="14" t="s">
        <v>861</v>
      </c>
      <c r="AC29">
        <v>1.6</v>
      </c>
      <c r="AD29" s="14" t="s">
        <v>866</v>
      </c>
      <c r="AE29" s="14" t="s">
        <v>861</v>
      </c>
      <c r="AF29">
        <v>1.6</v>
      </c>
      <c r="AG29" s="14" t="s">
        <v>866</v>
      </c>
      <c r="AH29" s="14" t="s">
        <v>861</v>
      </c>
      <c r="AI29">
        <v>1.6</v>
      </c>
      <c r="AJ29" s="14" t="s">
        <v>866</v>
      </c>
      <c r="AK29" s="14" t="s">
        <v>861</v>
      </c>
      <c r="AL29">
        <v>1.6</v>
      </c>
      <c r="AM29" s="14" t="s">
        <v>866</v>
      </c>
      <c r="AN29" s="14" t="s">
        <v>861</v>
      </c>
      <c r="AO29">
        <v>1.6</v>
      </c>
      <c r="AP29" s="14" t="s">
        <v>866</v>
      </c>
      <c r="AQ29" s="14" t="s">
        <v>861</v>
      </c>
      <c r="AR29">
        <v>1.6</v>
      </c>
      <c r="AS29" s="14" t="s">
        <v>866</v>
      </c>
      <c r="AT29" s="14" t="s">
        <v>861</v>
      </c>
      <c r="AU29">
        <v>1.6</v>
      </c>
      <c r="AV29" s="14" t="s">
        <v>866</v>
      </c>
      <c r="AW29" s="14" t="s">
        <v>861</v>
      </c>
      <c r="AX29">
        <v>1.6</v>
      </c>
      <c r="AY29" s="14" t="s">
        <v>866</v>
      </c>
      <c r="AZ29" s="14" t="s">
        <v>861</v>
      </c>
      <c r="BA29">
        <v>1.6</v>
      </c>
      <c r="BB29" s="14" t="s">
        <v>866</v>
      </c>
      <c r="BC29" s="14" t="s">
        <v>861</v>
      </c>
      <c r="BD29">
        <v>1.6</v>
      </c>
      <c r="BE29" s="14" t="s">
        <v>866</v>
      </c>
      <c r="BF29" s="14" t="s">
        <v>861</v>
      </c>
      <c r="BG29" t="str">
        <f t="shared" si="1"/>
        <v xml:space="preserve">INSERT INTO SC_SystemeProduits(RefDimension,NomSysteme,typePresta,ligne,Quantite,formule,cte1,DateModif) values (1,'TCFV15','MATIERE',168,null,'CTE1*1','LONGUEUR',now());
</v>
      </c>
      <c r="BJ29" t="str">
        <f t="shared" si="2"/>
        <v xml:space="preserve">INSERT INTO SC_SystemeProduits(RefDimension,NomSysteme,typePresta,ligne,Quantite,formule,cte1,DateModif) values (2,'TCFV15','MATIERE',168,null,'CTE1*1','LONGUEUR',now());
</v>
      </c>
      <c r="BM29" t="str">
        <f t="shared" si="3"/>
        <v xml:space="preserve">INSERT INTO SC_SystemeProduits(RefDimension,NomSysteme,typePresta,ligne,Quantite,formule,cte1,DateModif) values (3,'TCFV15','MATIERE',168,null,'CTE1*1','LONGUEUR',now());
</v>
      </c>
      <c r="BP29" t="str">
        <f t="shared" si="4"/>
        <v xml:space="preserve">INSERT INTO SC_SystemeProduits(RefDimension,NomSysteme,typePresta,ligne,Quantite,formule,cte1,DateModif) values (4,'TCFV15','MATIERE',168,null,'CTE1*1','LONGUEUR',now());
</v>
      </c>
      <c r="BS29" t="str">
        <f t="shared" si="5"/>
        <v xml:space="preserve">INSERT INTO SC_SystemeProduits(RefDimension,NomSysteme,typePresta,ligne,Quantite,formule,cte1,DateModif) values (5,'TCFV15','MATIERE',168,null,'CTE1*1','LONGUEUR',now());
</v>
      </c>
      <c r="BV29" t="str">
        <f t="shared" si="6"/>
        <v xml:space="preserve">INSERT INTO SC_SystemeProduits(RefDimension,NomSysteme,typePresta,ligne,Quantite,formule,cte1,DateModif) values (6,'TCFV15','MATIERE',168,null,'CTE1*1','LONGUEUR',now());
</v>
      </c>
      <c r="BY29" t="str">
        <f t="shared" si="7"/>
        <v xml:space="preserve">INSERT INTO SC_SystemeProduits(RefDimension,NomSysteme,typePresta,ligne,Quantite,formule,cte1,DateModif) values (7,'TCFV15','MATIERE',168,null,'CTE1*1','LONGUEUR',now());
</v>
      </c>
      <c r="CB29" t="str">
        <f t="shared" si="8"/>
        <v xml:space="preserve">INSERT INTO SC_SystemeProduits(RefDimension,NomSysteme,typePresta,ligne,Quantite,formule,cte1,DateModif) values (8,'TCFV15','MATIERE',168,null,'CTE1*1','LONGUEUR',now());
</v>
      </c>
      <c r="CE29" t="str">
        <f t="shared" si="9"/>
        <v xml:space="preserve">INSERT INTO SC_SystemeProduits(RefDimension,NomSysteme,typePresta,ligne,Quantite,formule,cte1,DateModif) values (9,'TCFV15','MATIERE',168,null,'CTE1*1','LONGUEUR',now());
</v>
      </c>
      <c r="CH29" t="str">
        <f t="shared" si="10"/>
        <v xml:space="preserve">INSERT INTO SC_SystemeProduits(RefDimension,NomSysteme,typePresta,ligne,Quantite,formule,cte1,DateModif) values (10,'TCFV15','MATIERE',168,null,'CTE1*1','LONGUEUR',now());
</v>
      </c>
      <c r="CK29" t="str">
        <f t="shared" si="11"/>
        <v xml:space="preserve">INSERT INTO SC_SystemeProduits(RefDimension,NomSysteme,typePresta,ligne,Quantite,formule,cte1,DateModif) values (11,'TCFV15','MATIERE',168,null,'CTE1*1','LONGUEUR',now());
</v>
      </c>
      <c r="CN29" t="str">
        <f t="shared" si="12"/>
        <v xml:space="preserve">INSERT INTO SC_SystemeProduits(RefDimension,NomSysteme,typePresta,ligne,Quantite,formule,cte1,DateModif) values (12,'TCFV15','MATIERE',168,null,'CTE1*1','LONGUEUR',now());
</v>
      </c>
      <c r="CQ29" t="str">
        <f t="shared" si="13"/>
        <v xml:space="preserve">INSERT INTO SC_SystemeProduits(RefDimension,NomSysteme,typePresta,ligne,Quantite,formule,cte1,DateModif) values (13,'TCFV15','MATIERE',168,null,'CTE1*1','LONGUEUR',now());
</v>
      </c>
      <c r="CT29" t="str">
        <f t="shared" si="14"/>
        <v xml:space="preserve">INSERT INTO SC_SystemeProduits(RefDimension,NomSysteme,typePresta,ligne,Quantite,formule,cte1,DateModif) values (14,'TCFV15','MATIERE',168,null,'CTE1*1','LONGUEUR',now());
</v>
      </c>
      <c r="CW29" t="str">
        <f t="shared" si="15"/>
        <v xml:space="preserve">INSERT INTO SC_SystemeProduits(RefDimension,NomSysteme,typePresta,ligne,Quantite,formule,cte1,DateModif) values (15,'TCFV15','MATIERE',168,null,'CTE1*1','LONGUEUR',now());
</v>
      </c>
      <c r="CZ29" t="str">
        <f t="shared" si="16"/>
        <v xml:space="preserve">INSERT INTO SC_SystemeProduits(RefDimension,NomSysteme,typePresta,ligne,Quantite,formule,cte1,DateModif) values (16,'TCFV15','MATIERE',168,null,'CTE1*1','LONGUEUR',now());
</v>
      </c>
      <c r="DC29" t="str">
        <f t="shared" si="17"/>
        <v xml:space="preserve">INSERT INTO SC_SystemeProduits(RefDimension,NomSysteme,typePresta,ligne,Quantite,formule,cte1,DateModif) values (17,'TCFV15','MATIERE',168,null,'CTE1*1','LONGUEUR',now());
</v>
      </c>
      <c r="DF29" t="str">
        <f t="shared" si="18"/>
        <v xml:space="preserve">INSERT INTO SC_SystemeProduits(RefDimension,NomSysteme,typePresta,ligne,Quantite,formule,cte1,DateModif) values (18,'TCFV15','MATIERE',168,null,'CTE1*1','LONGUEUR',now());
</v>
      </c>
    </row>
    <row r="30" spans="1:110" x14ac:dyDescent="0.3">
      <c r="A30" s="12"/>
      <c r="BG30" t="str">
        <f t="shared" si="1"/>
        <v/>
      </c>
      <c r="BJ30" t="str">
        <f t="shared" si="2"/>
        <v/>
      </c>
      <c r="BM30" t="str">
        <f t="shared" si="3"/>
        <v/>
      </c>
      <c r="BP30" t="str">
        <f t="shared" si="4"/>
        <v/>
      </c>
      <c r="BS30" t="str">
        <f t="shared" si="5"/>
        <v/>
      </c>
      <c r="BV30" t="str">
        <f t="shared" si="6"/>
        <v/>
      </c>
      <c r="BY30" t="str">
        <f t="shared" si="7"/>
        <v/>
      </c>
      <c r="CB30" t="str">
        <f t="shared" si="8"/>
        <v/>
      </c>
      <c r="CE30" t="str">
        <f t="shared" si="9"/>
        <v/>
      </c>
      <c r="CH30" t="str">
        <f t="shared" si="10"/>
        <v/>
      </c>
      <c r="CK30" t="str">
        <f t="shared" si="11"/>
        <v/>
      </c>
      <c r="CN30" t="str">
        <f t="shared" si="12"/>
        <v/>
      </c>
      <c r="CQ30" t="str">
        <f t="shared" si="13"/>
        <v/>
      </c>
      <c r="CT30" t="str">
        <f t="shared" si="14"/>
        <v/>
      </c>
      <c r="CW30" t="str">
        <f t="shared" si="15"/>
        <v/>
      </c>
      <c r="CZ30" t="str">
        <f t="shared" si="16"/>
        <v/>
      </c>
      <c r="DC30" t="str">
        <f t="shared" si="17"/>
        <v/>
      </c>
      <c r="DF30" t="str">
        <f t="shared" si="18"/>
        <v/>
      </c>
    </row>
    <row r="31" spans="1:110" x14ac:dyDescent="0.3">
      <c r="BG31" t="str">
        <f t="shared" si="1"/>
        <v/>
      </c>
      <c r="BJ31" t="str">
        <f t="shared" si="2"/>
        <v/>
      </c>
      <c r="BM31" t="str">
        <f t="shared" si="3"/>
        <v/>
      </c>
      <c r="BP31" t="str">
        <f t="shared" si="4"/>
        <v/>
      </c>
      <c r="BS31" t="str">
        <f t="shared" si="5"/>
        <v/>
      </c>
      <c r="BV31" t="str">
        <f t="shared" si="6"/>
        <v/>
      </c>
      <c r="BY31" t="str">
        <f t="shared" si="7"/>
        <v/>
      </c>
      <c r="CB31" t="str">
        <f t="shared" si="8"/>
        <v/>
      </c>
      <c r="CE31" t="str">
        <f t="shared" si="9"/>
        <v/>
      </c>
      <c r="CH31" t="str">
        <f t="shared" si="10"/>
        <v/>
      </c>
      <c r="CK31" t="str">
        <f t="shared" si="11"/>
        <v/>
      </c>
      <c r="CN31" t="str">
        <f t="shared" si="12"/>
        <v/>
      </c>
      <c r="CQ31" t="str">
        <f t="shared" si="13"/>
        <v/>
      </c>
      <c r="CT31" t="str">
        <f t="shared" si="14"/>
        <v/>
      </c>
      <c r="CW31" t="str">
        <f t="shared" si="15"/>
        <v/>
      </c>
      <c r="CZ31" t="str">
        <f t="shared" si="16"/>
        <v/>
      </c>
      <c r="DC31" t="str">
        <f t="shared" si="17"/>
        <v/>
      </c>
      <c r="DF31" t="str">
        <f t="shared" si="18"/>
        <v/>
      </c>
    </row>
    <row r="32" spans="1:110" x14ac:dyDescent="0.3">
      <c r="BG32" t="str">
        <f t="shared" si="1"/>
        <v/>
      </c>
      <c r="BJ32" t="str">
        <f t="shared" si="2"/>
        <v/>
      </c>
      <c r="BM32" t="str">
        <f t="shared" si="3"/>
        <v/>
      </c>
      <c r="BP32" t="str">
        <f t="shared" si="4"/>
        <v/>
      </c>
      <c r="BS32" t="str">
        <f t="shared" si="5"/>
        <v/>
      </c>
      <c r="BV32" t="str">
        <f t="shared" si="6"/>
        <v/>
      </c>
      <c r="BY32" t="str">
        <f t="shared" si="7"/>
        <v/>
      </c>
      <c r="CB32" t="str">
        <f t="shared" si="8"/>
        <v/>
      </c>
      <c r="CE32" t="str">
        <f t="shared" si="9"/>
        <v/>
      </c>
      <c r="CH32" t="str">
        <f t="shared" si="10"/>
        <v/>
      </c>
      <c r="CK32" t="str">
        <f t="shared" si="11"/>
        <v/>
      </c>
      <c r="CN32" t="str">
        <f t="shared" si="12"/>
        <v/>
      </c>
      <c r="CQ32" t="str">
        <f t="shared" si="13"/>
        <v/>
      </c>
      <c r="CT32" t="str">
        <f t="shared" si="14"/>
        <v/>
      </c>
      <c r="CW32" t="str">
        <f t="shared" si="15"/>
        <v/>
      </c>
      <c r="CZ32" t="str">
        <f t="shared" si="16"/>
        <v/>
      </c>
      <c r="DC32" t="str">
        <f t="shared" si="17"/>
        <v/>
      </c>
      <c r="DF32" t="str">
        <f t="shared" si="18"/>
        <v/>
      </c>
    </row>
    <row r="33" spans="1:110" x14ac:dyDescent="0.3">
      <c r="A33" s="12">
        <f>VLOOKUP($C33,[1]ATELIER!$A$2:$K$291,11,0)</f>
        <v>33</v>
      </c>
      <c r="B33" t="s">
        <v>331</v>
      </c>
      <c r="C33" t="s">
        <v>75</v>
      </c>
      <c r="D33" t="s">
        <v>8</v>
      </c>
      <c r="E33"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(1,'TCFV15','MOA',33,1,null,null,now());
</v>
      </c>
      <c r="BJ33" t="str">
        <f t="shared" si="2"/>
        <v xml:space="preserve">INSERT INTO SC_SystemeProduits(RefDimension,NomSysteme,typePresta,ligne,Quantite,formule,cte1,DateModif) values (2,'TCFV15','MOA',33,1,null,null,now());
</v>
      </c>
      <c r="BM33" t="str">
        <f t="shared" si="3"/>
        <v xml:space="preserve">INSERT INTO SC_SystemeProduits(RefDimension,NomSysteme,typePresta,ligne,Quantite,formule,cte1,DateModif) values (3,'TCFV15','MOA',33,1,null,null,now());
</v>
      </c>
      <c r="BP33" t="str">
        <f t="shared" si="4"/>
        <v xml:space="preserve">INSERT INTO SC_SystemeProduits(RefDimension,NomSysteme,typePresta,ligne,Quantite,formule,cte1,DateModif) values (4,'TCFV15','MOA',33,1,null,null,now());
</v>
      </c>
      <c r="BS33" t="str">
        <f t="shared" si="5"/>
        <v xml:space="preserve">INSERT INTO SC_SystemeProduits(RefDimension,NomSysteme,typePresta,ligne,Quantite,formule,cte1,DateModif) values (5,'TCFV15','MOA',33,1,null,null,now());
</v>
      </c>
      <c r="BV33" t="str">
        <f t="shared" si="6"/>
        <v xml:space="preserve">INSERT INTO SC_SystemeProduits(RefDimension,NomSysteme,typePresta,ligne,Quantite,formule,cte1,DateModif) values (6,'TCFV15','MOA',33,1,null,null,now());
</v>
      </c>
      <c r="BY33" t="str">
        <f t="shared" si="7"/>
        <v xml:space="preserve">INSERT INTO SC_SystemeProduits(RefDimension,NomSysteme,typePresta,ligne,Quantite,formule,cte1,DateModif) values (7,'TCFV15','MOA',33,1,null,null,now());
</v>
      </c>
      <c r="CB33" t="str">
        <f t="shared" si="8"/>
        <v xml:space="preserve">INSERT INTO SC_SystemeProduits(RefDimension,NomSysteme,typePresta,ligne,Quantite,formule,cte1,DateModif) values (8,'TCFV15','MOA',33,1,null,null,now());
</v>
      </c>
      <c r="CE33" t="str">
        <f t="shared" si="9"/>
        <v xml:space="preserve">INSERT INTO SC_SystemeProduits(RefDimension,NomSysteme,typePresta,ligne,Quantite,formule,cte1,DateModif) values (9,'TCFV15','MOA',33,1,null,null,now());
</v>
      </c>
      <c r="CH33" t="str">
        <f t="shared" si="10"/>
        <v xml:space="preserve">INSERT INTO SC_SystemeProduits(RefDimension,NomSysteme,typePresta,ligne,Quantite,formule,cte1,DateModif) values (10,'TCFV15','MOA',33,1,null,null,now());
</v>
      </c>
      <c r="CK33" t="str">
        <f t="shared" si="11"/>
        <v xml:space="preserve">INSERT INTO SC_SystemeProduits(RefDimension,NomSysteme,typePresta,ligne,Quantite,formule,cte1,DateModif) values (11,'TCFV15','MOA',33,1,null,null,now());
</v>
      </c>
      <c r="CN33" t="str">
        <f t="shared" si="12"/>
        <v xml:space="preserve">INSERT INTO SC_SystemeProduits(RefDimension,NomSysteme,typePresta,ligne,Quantite,formule,cte1,DateModif) values (12,'TCFV15','MOA',33,1,null,null,now());
</v>
      </c>
      <c r="CQ33" t="str">
        <f t="shared" si="13"/>
        <v xml:space="preserve">INSERT INTO SC_SystemeProduits(RefDimension,NomSysteme,typePresta,ligne,Quantite,formule,cte1,DateModif) values (13,'TCFV15','MOA',33,1,null,null,now());
</v>
      </c>
      <c r="CT33" t="str">
        <f t="shared" si="14"/>
        <v xml:space="preserve">INSERT INTO SC_SystemeProduits(RefDimension,NomSysteme,typePresta,ligne,Quantite,formule,cte1,DateModif) values (14,'TCFV15','MOA',33,1,null,null,now());
</v>
      </c>
      <c r="CW33" t="str">
        <f t="shared" si="15"/>
        <v xml:space="preserve">INSERT INTO SC_SystemeProduits(RefDimension,NomSysteme,typePresta,ligne,Quantite,formule,cte1,DateModif) values (15,'TCFV15','MOA',33,1,null,null,now());
</v>
      </c>
      <c r="CZ33" t="str">
        <f t="shared" si="16"/>
        <v xml:space="preserve">INSERT INTO SC_SystemeProduits(RefDimension,NomSysteme,typePresta,ligne,Quantite,formule,cte1,DateModif) values (16,'TCFV15','MOA',33,1,null,null,now());
</v>
      </c>
      <c r="DC33" t="str">
        <f t="shared" si="17"/>
        <v xml:space="preserve">INSERT INTO SC_SystemeProduits(RefDimension,NomSysteme,typePresta,ligne,Quantite,formule,cte1,DateModif) values (17,'TCFV15','MOA',33,1,null,null,now());
</v>
      </c>
      <c r="DF33" t="str">
        <f t="shared" si="18"/>
        <v xml:space="preserve">INSERT INTO SC_SystemeProduits(RefDimension,NomSysteme,typePresta,ligne,Quantite,formule,cte1,DateModif) values (18,'TCFV15','MOA',33,1,null,null,now());
</v>
      </c>
    </row>
    <row r="34" spans="1:110" x14ac:dyDescent="0.3">
      <c r="A34" s="12">
        <f>VLOOKUP($C34,[1]ATELIER!$A$2:$K$291,11,0)</f>
        <v>36</v>
      </c>
      <c r="B34" t="s">
        <v>331</v>
      </c>
      <c r="C34" t="s">
        <v>317</v>
      </c>
      <c r="D34" t="s">
        <v>23</v>
      </c>
      <c r="E34">
        <v>1</v>
      </c>
      <c r="H34">
        <v>1</v>
      </c>
      <c r="K34">
        <v>1</v>
      </c>
      <c r="N34">
        <v>1</v>
      </c>
      <c r="Q34">
        <v>1</v>
      </c>
      <c r="T34">
        <v>1</v>
      </c>
      <c r="W34">
        <v>1</v>
      </c>
      <c r="Z34">
        <v>1</v>
      </c>
      <c r="AC34">
        <v>1</v>
      </c>
      <c r="AF34">
        <v>1</v>
      </c>
      <c r="AI34">
        <v>1</v>
      </c>
      <c r="AL34">
        <v>1</v>
      </c>
      <c r="AO34">
        <v>1</v>
      </c>
      <c r="AR34">
        <v>1</v>
      </c>
      <c r="AU34">
        <v>1</v>
      </c>
      <c r="AX34">
        <v>1</v>
      </c>
      <c r="BA34">
        <v>1</v>
      </c>
      <c r="BD34">
        <v>1</v>
      </c>
      <c r="BG34" t="str">
        <f t="shared" si="1"/>
        <v xml:space="preserve">INSERT INTO SC_SystemeProduits(RefDimension,NomSysteme,typePresta,ligne,Quantite,formule,cte1,DateModif) values (1,'TCFV15','MOA',36,1,null,null,now());
</v>
      </c>
      <c r="BJ34" t="str">
        <f t="shared" si="2"/>
        <v xml:space="preserve">INSERT INTO SC_SystemeProduits(RefDimension,NomSysteme,typePresta,ligne,Quantite,formule,cte1,DateModif) values (2,'TCFV15','MOA',36,1,null,null,now());
</v>
      </c>
      <c r="BM34" t="str">
        <f t="shared" si="3"/>
        <v xml:space="preserve">INSERT INTO SC_SystemeProduits(RefDimension,NomSysteme,typePresta,ligne,Quantite,formule,cte1,DateModif) values (3,'TCFV15','MOA',36,1,null,null,now());
</v>
      </c>
      <c r="BP34" t="str">
        <f t="shared" si="4"/>
        <v xml:space="preserve">INSERT INTO SC_SystemeProduits(RefDimension,NomSysteme,typePresta,ligne,Quantite,formule,cte1,DateModif) values (4,'TCFV15','MOA',36,1,null,null,now());
</v>
      </c>
      <c r="BS34" t="str">
        <f t="shared" si="5"/>
        <v xml:space="preserve">INSERT INTO SC_SystemeProduits(RefDimension,NomSysteme,typePresta,ligne,Quantite,formule,cte1,DateModif) values (5,'TCFV15','MOA',36,1,null,null,now());
</v>
      </c>
      <c r="BV34" t="str">
        <f t="shared" si="6"/>
        <v xml:space="preserve">INSERT INTO SC_SystemeProduits(RefDimension,NomSysteme,typePresta,ligne,Quantite,formule,cte1,DateModif) values (6,'TCFV15','MOA',36,1,null,null,now());
</v>
      </c>
      <c r="BY34" t="str">
        <f t="shared" si="7"/>
        <v xml:space="preserve">INSERT INTO SC_SystemeProduits(RefDimension,NomSysteme,typePresta,ligne,Quantite,formule,cte1,DateModif) values (7,'TCFV15','MOA',36,1,null,null,now());
</v>
      </c>
      <c r="CB34" t="str">
        <f t="shared" si="8"/>
        <v xml:space="preserve">INSERT INTO SC_SystemeProduits(RefDimension,NomSysteme,typePresta,ligne,Quantite,formule,cte1,DateModif) values (8,'TCFV15','MOA',36,1,null,null,now());
</v>
      </c>
      <c r="CE34" t="str">
        <f t="shared" si="9"/>
        <v xml:space="preserve">INSERT INTO SC_SystemeProduits(RefDimension,NomSysteme,typePresta,ligne,Quantite,formule,cte1,DateModif) values (9,'TCFV15','MOA',36,1,null,null,now());
</v>
      </c>
      <c r="CH34" t="str">
        <f t="shared" si="10"/>
        <v xml:space="preserve">INSERT INTO SC_SystemeProduits(RefDimension,NomSysteme,typePresta,ligne,Quantite,formule,cte1,DateModif) values (10,'TCFV15','MOA',36,1,null,null,now());
</v>
      </c>
      <c r="CK34" t="str">
        <f t="shared" si="11"/>
        <v xml:space="preserve">INSERT INTO SC_SystemeProduits(RefDimension,NomSysteme,typePresta,ligne,Quantite,formule,cte1,DateModif) values (11,'TCFV15','MOA',36,1,null,null,now());
</v>
      </c>
      <c r="CN34" t="str">
        <f t="shared" si="12"/>
        <v xml:space="preserve">INSERT INTO SC_SystemeProduits(RefDimension,NomSysteme,typePresta,ligne,Quantite,formule,cte1,DateModif) values (12,'TCFV15','MOA',36,1,null,null,now());
</v>
      </c>
      <c r="CQ34" t="str">
        <f t="shared" si="13"/>
        <v xml:space="preserve">INSERT INTO SC_SystemeProduits(RefDimension,NomSysteme,typePresta,ligne,Quantite,formule,cte1,DateModif) values (13,'TCFV15','MOA',36,1,null,null,now());
</v>
      </c>
      <c r="CT34" t="str">
        <f t="shared" si="14"/>
        <v xml:space="preserve">INSERT INTO SC_SystemeProduits(RefDimension,NomSysteme,typePresta,ligne,Quantite,formule,cte1,DateModif) values (14,'TCFV15','MOA',36,1,null,null,now());
</v>
      </c>
      <c r="CW34" t="str">
        <f t="shared" si="15"/>
        <v xml:space="preserve">INSERT INTO SC_SystemeProduits(RefDimension,NomSysteme,typePresta,ligne,Quantite,formule,cte1,DateModif) values (15,'TCFV15','MOA',36,1,null,null,now());
</v>
      </c>
      <c r="CZ34" t="str">
        <f t="shared" si="16"/>
        <v xml:space="preserve">INSERT INTO SC_SystemeProduits(RefDimension,NomSysteme,typePresta,ligne,Quantite,formule,cte1,DateModif) values (16,'TCFV15','MOA',36,1,null,null,now());
</v>
      </c>
      <c r="DC34" t="str">
        <f t="shared" si="17"/>
        <v xml:space="preserve">INSERT INTO SC_SystemeProduits(RefDimension,NomSysteme,typePresta,ligne,Quantite,formule,cte1,DateModif) values (17,'TCFV15','MOA',36,1,null,null,now());
</v>
      </c>
      <c r="DF34" t="str">
        <f t="shared" si="18"/>
        <v xml:space="preserve">INSERT INTO SC_SystemeProduits(RefDimension,NomSysteme,typePresta,ligne,Quantite,formule,cte1,DateModif) values (18,'TCFV15','MOA',36,1,null,null,now());
</v>
      </c>
    </row>
    <row r="35" spans="1:110" x14ac:dyDescent="0.3">
      <c r="A35" s="12">
        <f>VLOOKUP($C35,[1]ATELIER!$A$2:$K$291,11,0)</f>
        <v>9</v>
      </c>
      <c r="B35" t="s">
        <v>331</v>
      </c>
      <c r="C35" t="s">
        <v>25</v>
      </c>
      <c r="D35" t="s">
        <v>8</v>
      </c>
      <c r="E35">
        <v>1</v>
      </c>
      <c r="H35">
        <v>1</v>
      </c>
      <c r="K35">
        <v>2</v>
      </c>
      <c r="N35">
        <v>2</v>
      </c>
      <c r="Q35">
        <v>2</v>
      </c>
      <c r="T35">
        <v>2</v>
      </c>
      <c r="W35">
        <v>2</v>
      </c>
      <c r="Z35">
        <v>2</v>
      </c>
      <c r="AC35">
        <v>2</v>
      </c>
      <c r="AF35">
        <v>2</v>
      </c>
      <c r="AI35">
        <v>2</v>
      </c>
      <c r="AL35">
        <v>2</v>
      </c>
      <c r="AO35">
        <v>2</v>
      </c>
      <c r="AR35">
        <v>2</v>
      </c>
      <c r="AU35">
        <v>2</v>
      </c>
      <c r="AX35">
        <v>2</v>
      </c>
      <c r="BA35">
        <v>2</v>
      </c>
      <c r="BD35">
        <v>2</v>
      </c>
      <c r="BG35" t="str">
        <f t="shared" si="1"/>
        <v xml:space="preserve">INSERT INTO SC_SystemeProduits(RefDimension,NomSysteme,typePresta,ligne,Quantite,formule,cte1,DateModif) values (1,'TCFV15','MOA',9,1,null,null,now());
</v>
      </c>
      <c r="BJ35" t="str">
        <f t="shared" si="2"/>
        <v xml:space="preserve">INSERT INTO SC_SystemeProduits(RefDimension,NomSysteme,typePresta,ligne,Quantite,formule,cte1,DateModif) values (2,'TCFV15','MOA',9,1,null,null,now());
</v>
      </c>
      <c r="BM35" t="str">
        <f t="shared" si="3"/>
        <v xml:space="preserve">INSERT INTO SC_SystemeProduits(RefDimension,NomSysteme,typePresta,ligne,Quantite,formule,cte1,DateModif) values (3,'TCFV15','MOA',9,2,null,null,now());
</v>
      </c>
      <c r="BP35" t="str">
        <f t="shared" si="4"/>
        <v xml:space="preserve">INSERT INTO SC_SystemeProduits(RefDimension,NomSysteme,typePresta,ligne,Quantite,formule,cte1,DateModif) values (4,'TCFV15','MOA',9,2,null,null,now());
</v>
      </c>
      <c r="BS35" t="str">
        <f t="shared" si="5"/>
        <v xml:space="preserve">INSERT INTO SC_SystemeProduits(RefDimension,NomSysteme,typePresta,ligne,Quantite,formule,cte1,DateModif) values (5,'TCFV15','MOA',9,2,null,null,now());
</v>
      </c>
      <c r="BV35" t="str">
        <f t="shared" si="6"/>
        <v xml:space="preserve">INSERT INTO SC_SystemeProduits(RefDimension,NomSysteme,typePresta,ligne,Quantite,formule,cte1,DateModif) values (6,'TCFV15','MOA',9,2,null,null,now());
</v>
      </c>
      <c r="BY35" t="str">
        <f t="shared" si="7"/>
        <v xml:space="preserve">INSERT INTO SC_SystemeProduits(RefDimension,NomSysteme,typePresta,ligne,Quantite,formule,cte1,DateModif) values (7,'TCFV15','MOA',9,2,null,null,now());
</v>
      </c>
      <c r="CB35" t="str">
        <f t="shared" si="8"/>
        <v xml:space="preserve">INSERT INTO SC_SystemeProduits(RefDimension,NomSysteme,typePresta,ligne,Quantite,formule,cte1,DateModif) values (8,'TCFV15','MOA',9,2,null,null,now());
</v>
      </c>
      <c r="CE35" t="str">
        <f t="shared" si="9"/>
        <v xml:space="preserve">INSERT INTO SC_SystemeProduits(RefDimension,NomSysteme,typePresta,ligne,Quantite,formule,cte1,DateModif) values (9,'TCFV15','MOA',9,2,null,null,now());
</v>
      </c>
      <c r="CH35" t="str">
        <f t="shared" si="10"/>
        <v xml:space="preserve">INSERT INTO SC_SystemeProduits(RefDimension,NomSysteme,typePresta,ligne,Quantite,formule,cte1,DateModif) values (10,'TCFV15','MOA',9,2,null,null,now());
</v>
      </c>
      <c r="CK35" t="str">
        <f t="shared" si="11"/>
        <v xml:space="preserve">INSERT INTO SC_SystemeProduits(RefDimension,NomSysteme,typePresta,ligne,Quantite,formule,cte1,DateModif) values (11,'TCFV15','MOA',9,2,null,null,now());
</v>
      </c>
      <c r="CN35" t="str">
        <f t="shared" si="12"/>
        <v xml:space="preserve">INSERT INTO SC_SystemeProduits(RefDimension,NomSysteme,typePresta,ligne,Quantite,formule,cte1,DateModif) values (12,'TCFV15','MOA',9,2,null,null,now());
</v>
      </c>
      <c r="CQ35" t="str">
        <f t="shared" si="13"/>
        <v xml:space="preserve">INSERT INTO SC_SystemeProduits(RefDimension,NomSysteme,typePresta,ligne,Quantite,formule,cte1,DateModif) values (13,'TCFV15','MOA',9,2,null,null,now());
</v>
      </c>
      <c r="CT35" t="str">
        <f t="shared" si="14"/>
        <v xml:space="preserve">INSERT INTO SC_SystemeProduits(RefDimension,NomSysteme,typePresta,ligne,Quantite,formule,cte1,DateModif) values (14,'TCFV15','MOA',9,2,null,null,now());
</v>
      </c>
      <c r="CW35" t="str">
        <f t="shared" si="15"/>
        <v xml:space="preserve">INSERT INTO SC_SystemeProduits(RefDimension,NomSysteme,typePresta,ligne,Quantite,formule,cte1,DateModif) values (15,'TCFV15','MOA',9,2,null,null,now());
</v>
      </c>
      <c r="CZ35" t="str">
        <f t="shared" si="16"/>
        <v xml:space="preserve">INSERT INTO SC_SystemeProduits(RefDimension,NomSysteme,typePresta,ligne,Quantite,formule,cte1,DateModif) values (16,'TCFV15','MOA',9,2,null,null,now());
</v>
      </c>
      <c r="DC35" t="str">
        <f t="shared" si="17"/>
        <v xml:space="preserve">INSERT INTO SC_SystemeProduits(RefDimension,NomSysteme,typePresta,ligne,Quantite,formule,cte1,DateModif) values (17,'TCFV15','MOA',9,2,null,null,now());
</v>
      </c>
      <c r="DF35" t="str">
        <f t="shared" si="18"/>
        <v xml:space="preserve">INSERT INTO SC_SystemeProduits(RefDimension,NomSysteme,typePresta,ligne,Quantite,formule,cte1,DateModif) values (18,'TCFV15','MOA',9,2,null,null,now());
</v>
      </c>
    </row>
    <row r="36" spans="1:110" x14ac:dyDescent="0.3"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3">
      <c r="A37" s="12">
        <f>VLOOKUP($C37,[1]CHANTIER!$A$2:$K$291,11,0)</f>
        <v>61</v>
      </c>
      <c r="B37" t="s">
        <v>332</v>
      </c>
      <c r="C37" t="s">
        <v>205</v>
      </c>
      <c r="D37" t="s">
        <v>8</v>
      </c>
      <c r="E37">
        <v>24</v>
      </c>
      <c r="F37" s="14" t="s">
        <v>910</v>
      </c>
      <c r="G37" s="14" t="s">
        <v>911</v>
      </c>
      <c r="H37">
        <v>36</v>
      </c>
      <c r="I37" s="14" t="s">
        <v>910</v>
      </c>
      <c r="J37" s="14" t="s">
        <v>911</v>
      </c>
      <c r="K37">
        <v>48</v>
      </c>
      <c r="L37" s="14" t="s">
        <v>910</v>
      </c>
      <c r="M37" s="14" t="s">
        <v>911</v>
      </c>
      <c r="N37">
        <v>60</v>
      </c>
      <c r="O37" s="14" t="s">
        <v>910</v>
      </c>
      <c r="P37" s="14" t="s">
        <v>911</v>
      </c>
      <c r="Q37">
        <v>72</v>
      </c>
      <c r="R37" s="14" t="s">
        <v>910</v>
      </c>
      <c r="S37" s="14" t="s">
        <v>911</v>
      </c>
      <c r="T37">
        <v>84</v>
      </c>
      <c r="U37" s="14" t="s">
        <v>910</v>
      </c>
      <c r="V37" s="14" t="s">
        <v>911</v>
      </c>
      <c r="W37">
        <v>96</v>
      </c>
      <c r="X37" s="14" t="s">
        <v>910</v>
      </c>
      <c r="Y37" s="14" t="s">
        <v>911</v>
      </c>
      <c r="Z37">
        <v>108</v>
      </c>
      <c r="AA37" s="14" t="s">
        <v>910</v>
      </c>
      <c r="AB37" s="14" t="s">
        <v>911</v>
      </c>
      <c r="AC37">
        <v>120</v>
      </c>
      <c r="AD37" s="14" t="s">
        <v>910</v>
      </c>
      <c r="AE37" s="14" t="s">
        <v>911</v>
      </c>
      <c r="AF37">
        <v>144</v>
      </c>
      <c r="AG37" s="14" t="s">
        <v>910</v>
      </c>
      <c r="AH37" s="14" t="s">
        <v>911</v>
      </c>
      <c r="AI37">
        <v>144</v>
      </c>
      <c r="AJ37" s="14" t="s">
        <v>910</v>
      </c>
      <c r="AK37" s="14" t="s">
        <v>911</v>
      </c>
      <c r="AL37">
        <v>168</v>
      </c>
      <c r="AM37" s="14" t="s">
        <v>910</v>
      </c>
      <c r="AN37" s="14" t="s">
        <v>911</v>
      </c>
      <c r="AO37">
        <v>168</v>
      </c>
      <c r="AP37" s="14" t="s">
        <v>910</v>
      </c>
      <c r="AQ37" s="14" t="s">
        <v>911</v>
      </c>
      <c r="AR37">
        <v>168</v>
      </c>
      <c r="AS37" s="14" t="s">
        <v>910</v>
      </c>
      <c r="AT37" s="14" t="s">
        <v>911</v>
      </c>
      <c r="AU37">
        <v>216</v>
      </c>
      <c r="AV37" s="14" t="s">
        <v>910</v>
      </c>
      <c r="AW37" s="14" t="s">
        <v>911</v>
      </c>
      <c r="AX37">
        <v>216</v>
      </c>
      <c r="AY37" s="14" t="s">
        <v>910</v>
      </c>
      <c r="AZ37" s="14" t="s">
        <v>911</v>
      </c>
      <c r="BA37">
        <v>240</v>
      </c>
      <c r="BB37" s="14" t="s">
        <v>910</v>
      </c>
      <c r="BC37" s="14" t="s">
        <v>911</v>
      </c>
      <c r="BD37">
        <v>240</v>
      </c>
      <c r="BE37" s="14" t="s">
        <v>910</v>
      </c>
      <c r="BF37" s="14" t="s">
        <v>911</v>
      </c>
      <c r="BG37" t="str">
        <f t="shared" si="1"/>
        <v xml:space="preserve">INSERT INTO SC_SystemeProduits(RefDimension,NomSysteme,typePresta,ligne,Quantite,formule,cte1,DateModif) values (1,'TCFV15','MOC',61,null,'6*CTE1','SURFACE',now());
</v>
      </c>
      <c r="BJ37" t="str">
        <f t="shared" si="2"/>
        <v xml:space="preserve">INSERT INTO SC_SystemeProduits(RefDimension,NomSysteme,typePresta,ligne,Quantite,formule,cte1,DateModif) values (2,'TCFV15','MOC',61,null,'6*CTE1','SURFACE',now());
</v>
      </c>
      <c r="BM37" t="str">
        <f t="shared" si="3"/>
        <v xml:space="preserve">INSERT INTO SC_SystemeProduits(RefDimension,NomSysteme,typePresta,ligne,Quantite,formule,cte1,DateModif) values (3,'TCFV15','MOC',61,null,'6*CTE1','SURFACE',now());
</v>
      </c>
      <c r="BP37" t="str">
        <f t="shared" si="4"/>
        <v xml:space="preserve">INSERT INTO SC_SystemeProduits(RefDimension,NomSysteme,typePresta,ligne,Quantite,formule,cte1,DateModif) values (4,'TCFV15','MOC',61,null,'6*CTE1','SURFACE',now());
</v>
      </c>
      <c r="BS37" t="str">
        <f t="shared" si="5"/>
        <v xml:space="preserve">INSERT INTO SC_SystemeProduits(RefDimension,NomSysteme,typePresta,ligne,Quantite,formule,cte1,DateModif) values (5,'TCFV15','MOC',61,null,'6*CTE1','SURFACE',now());
</v>
      </c>
      <c r="BV37" t="str">
        <f t="shared" si="6"/>
        <v xml:space="preserve">INSERT INTO SC_SystemeProduits(RefDimension,NomSysteme,typePresta,ligne,Quantite,formule,cte1,DateModif) values (6,'TCFV15','MOC',61,null,'6*CTE1','SURFACE',now());
</v>
      </c>
      <c r="BY37" t="str">
        <f t="shared" si="7"/>
        <v xml:space="preserve">INSERT INTO SC_SystemeProduits(RefDimension,NomSysteme,typePresta,ligne,Quantite,formule,cte1,DateModif) values (7,'TCFV15','MOC',61,null,'6*CTE1','SURFACE',now());
</v>
      </c>
      <c r="CB37" t="str">
        <f t="shared" si="8"/>
        <v xml:space="preserve">INSERT INTO SC_SystemeProduits(RefDimension,NomSysteme,typePresta,ligne,Quantite,formule,cte1,DateModif) values (8,'TCFV15','MOC',61,null,'6*CTE1','SURFACE',now());
</v>
      </c>
      <c r="CE37" t="str">
        <f t="shared" si="9"/>
        <v xml:space="preserve">INSERT INTO SC_SystemeProduits(RefDimension,NomSysteme,typePresta,ligne,Quantite,formule,cte1,DateModif) values (9,'TCFV15','MOC',61,null,'6*CTE1','SURFACE',now());
</v>
      </c>
      <c r="CH37" t="str">
        <f t="shared" si="10"/>
        <v xml:space="preserve">INSERT INTO SC_SystemeProduits(RefDimension,NomSysteme,typePresta,ligne,Quantite,formule,cte1,DateModif) values (10,'TCFV15','MOC',61,null,'6*CTE1','SURFACE',now());
</v>
      </c>
      <c r="CK37" t="str">
        <f t="shared" si="11"/>
        <v xml:space="preserve">INSERT INTO SC_SystemeProduits(RefDimension,NomSysteme,typePresta,ligne,Quantite,formule,cte1,DateModif) values (11,'TCFV15','MOC',61,null,'6*CTE1','SURFACE',now());
</v>
      </c>
      <c r="CN37" t="str">
        <f t="shared" si="12"/>
        <v xml:space="preserve">INSERT INTO SC_SystemeProduits(RefDimension,NomSysteme,typePresta,ligne,Quantite,formule,cte1,DateModif) values (12,'TCFV15','MOC',61,null,'6*CTE1','SURFACE',now());
</v>
      </c>
      <c r="CQ37" t="str">
        <f t="shared" si="13"/>
        <v xml:space="preserve">INSERT INTO SC_SystemeProduits(RefDimension,NomSysteme,typePresta,ligne,Quantite,formule,cte1,DateModif) values (13,'TCFV15','MOC',61,null,'6*CTE1','SURFACE',now());
</v>
      </c>
      <c r="CT37" t="str">
        <f t="shared" si="14"/>
        <v xml:space="preserve">INSERT INTO SC_SystemeProduits(RefDimension,NomSysteme,typePresta,ligne,Quantite,formule,cte1,DateModif) values (14,'TCFV15','MOC',61,null,'6*CTE1','SURFACE',now());
</v>
      </c>
      <c r="CW37" t="str">
        <f t="shared" si="15"/>
        <v xml:space="preserve">INSERT INTO SC_SystemeProduits(RefDimension,NomSysteme,typePresta,ligne,Quantite,formule,cte1,DateModif) values (15,'TCFV15','MOC',61,null,'6*CTE1','SURFACE',now());
</v>
      </c>
      <c r="CZ37" t="str">
        <f t="shared" si="16"/>
        <v xml:space="preserve">INSERT INTO SC_SystemeProduits(RefDimension,NomSysteme,typePresta,ligne,Quantite,formule,cte1,DateModif) values (16,'TCFV15','MOC',61,null,'6*CTE1','SURFACE',now());
</v>
      </c>
      <c r="DC37" t="str">
        <f t="shared" si="17"/>
        <v xml:space="preserve">INSERT INTO SC_SystemeProduits(RefDimension,NomSysteme,typePresta,ligne,Quantite,formule,cte1,DateModif) values (17,'TCFV15','MOC',61,null,'6*CTE1','SURFACE',now());
</v>
      </c>
      <c r="DF37" t="str">
        <f t="shared" si="18"/>
        <v xml:space="preserve">INSERT INTO SC_SystemeProduits(RefDimension,NomSysteme,typePresta,ligne,Quantite,formule,cte1,DateModif) values (18,'TCFV15','MOC',61,null,'6*CTE1','SURFACE',now());
</v>
      </c>
    </row>
    <row r="38" spans="1:110" x14ac:dyDescent="0.3">
      <c r="A38" s="12">
        <f>VLOOKUP($C38,[1]CHANTIER!$A$2:$K$291,11,0)</f>
        <v>65</v>
      </c>
      <c r="B38" t="s">
        <v>332</v>
      </c>
      <c r="C38" t="s">
        <v>211</v>
      </c>
      <c r="D38" t="s">
        <v>8</v>
      </c>
      <c r="E38">
        <v>4</v>
      </c>
      <c r="H38">
        <v>4</v>
      </c>
      <c r="K38">
        <v>4</v>
      </c>
      <c r="N38">
        <v>4</v>
      </c>
      <c r="Q38">
        <v>4</v>
      </c>
      <c r="T38">
        <v>4</v>
      </c>
      <c r="W38">
        <v>4</v>
      </c>
      <c r="Z38">
        <v>4</v>
      </c>
      <c r="AC38">
        <v>4</v>
      </c>
      <c r="AF38">
        <v>4</v>
      </c>
      <c r="AI38">
        <v>4</v>
      </c>
      <c r="AL38">
        <v>4</v>
      </c>
      <c r="AO38">
        <v>4</v>
      </c>
      <c r="AR38">
        <v>4</v>
      </c>
      <c r="AU38">
        <v>4</v>
      </c>
      <c r="AX38">
        <v>4</v>
      </c>
      <c r="BA38">
        <v>4</v>
      </c>
      <c r="BD38">
        <v>4</v>
      </c>
      <c r="BG38" t="str">
        <f t="shared" si="1"/>
        <v xml:space="preserve">INSERT INTO SC_SystemeProduits(RefDimension,NomSysteme,typePresta,ligne,Quantite,formule,cte1,DateModif) values (1,'TCFV15','MOC',65,4,null,null,now());
</v>
      </c>
      <c r="BJ38" t="str">
        <f t="shared" si="2"/>
        <v xml:space="preserve">INSERT INTO SC_SystemeProduits(RefDimension,NomSysteme,typePresta,ligne,Quantite,formule,cte1,DateModif) values (2,'TCFV15','MOC',65,4,null,null,now());
</v>
      </c>
      <c r="BM38" t="str">
        <f t="shared" si="3"/>
        <v xml:space="preserve">INSERT INTO SC_SystemeProduits(RefDimension,NomSysteme,typePresta,ligne,Quantite,formule,cte1,DateModif) values (3,'TCFV15','MOC',65,4,null,null,now());
</v>
      </c>
      <c r="BP38" t="str">
        <f t="shared" si="4"/>
        <v xml:space="preserve">INSERT INTO SC_SystemeProduits(RefDimension,NomSysteme,typePresta,ligne,Quantite,formule,cte1,DateModif) values (4,'TCFV15','MOC',65,4,null,null,now());
</v>
      </c>
      <c r="BS38" t="str">
        <f t="shared" si="5"/>
        <v xml:space="preserve">INSERT INTO SC_SystemeProduits(RefDimension,NomSysteme,typePresta,ligne,Quantite,formule,cte1,DateModif) values (5,'TCFV15','MOC',65,4,null,null,now());
</v>
      </c>
      <c r="BV38" t="str">
        <f t="shared" si="6"/>
        <v xml:space="preserve">INSERT INTO SC_SystemeProduits(RefDimension,NomSysteme,typePresta,ligne,Quantite,formule,cte1,DateModif) values (6,'TCFV15','MOC',65,4,null,null,now());
</v>
      </c>
      <c r="BY38" t="str">
        <f t="shared" si="7"/>
        <v xml:space="preserve">INSERT INTO SC_SystemeProduits(RefDimension,NomSysteme,typePresta,ligne,Quantite,formule,cte1,DateModif) values (7,'TCFV15','MOC',65,4,null,null,now());
</v>
      </c>
      <c r="CB38" t="str">
        <f t="shared" si="8"/>
        <v xml:space="preserve">INSERT INTO SC_SystemeProduits(RefDimension,NomSysteme,typePresta,ligne,Quantite,formule,cte1,DateModif) values (8,'TCFV15','MOC',65,4,null,null,now());
</v>
      </c>
      <c r="CE38" t="str">
        <f t="shared" si="9"/>
        <v xml:space="preserve">INSERT INTO SC_SystemeProduits(RefDimension,NomSysteme,typePresta,ligne,Quantite,formule,cte1,DateModif) values (9,'TCFV15','MOC',65,4,null,null,now());
</v>
      </c>
      <c r="CH38" t="str">
        <f t="shared" si="10"/>
        <v xml:space="preserve">INSERT INTO SC_SystemeProduits(RefDimension,NomSysteme,typePresta,ligne,Quantite,formule,cte1,DateModif) values (10,'TCFV15','MOC',65,4,null,null,now());
</v>
      </c>
      <c r="CK38" t="str">
        <f t="shared" si="11"/>
        <v xml:space="preserve">INSERT INTO SC_SystemeProduits(RefDimension,NomSysteme,typePresta,ligne,Quantite,formule,cte1,DateModif) values (11,'TCFV15','MOC',65,4,null,null,now());
</v>
      </c>
      <c r="CN38" t="str">
        <f t="shared" si="12"/>
        <v xml:space="preserve">INSERT INTO SC_SystemeProduits(RefDimension,NomSysteme,typePresta,ligne,Quantite,formule,cte1,DateModif) values (12,'TCFV15','MOC',65,4,null,null,now());
</v>
      </c>
      <c r="CQ38" t="str">
        <f t="shared" si="13"/>
        <v xml:space="preserve">INSERT INTO SC_SystemeProduits(RefDimension,NomSysteme,typePresta,ligne,Quantite,formule,cte1,DateModif) values (13,'TCFV15','MOC',65,4,null,null,now());
</v>
      </c>
      <c r="CT38" t="str">
        <f t="shared" si="14"/>
        <v xml:space="preserve">INSERT INTO SC_SystemeProduits(RefDimension,NomSysteme,typePresta,ligne,Quantite,formule,cte1,DateModif) values (14,'TCFV15','MOC',65,4,null,null,now());
</v>
      </c>
      <c r="CW38" t="str">
        <f t="shared" si="15"/>
        <v xml:space="preserve">INSERT INTO SC_SystemeProduits(RefDimension,NomSysteme,typePresta,ligne,Quantite,formule,cte1,DateModif) values (15,'TCFV15','MOC',65,4,null,null,now());
</v>
      </c>
      <c r="CZ38" t="str">
        <f t="shared" si="16"/>
        <v xml:space="preserve">INSERT INTO SC_SystemeProduits(RefDimension,NomSysteme,typePresta,ligne,Quantite,formule,cte1,DateModif) values (16,'TCFV15','MOC',65,4,null,null,now());
</v>
      </c>
      <c r="DC38" t="str">
        <f t="shared" si="17"/>
        <v xml:space="preserve">INSERT INTO SC_SystemeProduits(RefDimension,NomSysteme,typePresta,ligne,Quantite,formule,cte1,DateModif) values (17,'TCFV15','MOC',65,4,null,null,now());
</v>
      </c>
      <c r="DF38" t="str">
        <f t="shared" si="18"/>
        <v xml:space="preserve">INSERT INTO SC_SystemeProduits(RefDimension,NomSysteme,typePresta,ligne,Quantite,formule,cte1,DateModif) values (18,'TCFV15','MOC',65,4,null,null,now());
</v>
      </c>
    </row>
    <row r="39" spans="1:110" x14ac:dyDescent="0.3">
      <c r="A39" s="12">
        <f>VLOOKUP($C39,[1]CHANTIER!$A$2:$K$291,11,0)</f>
        <v>70</v>
      </c>
      <c r="B39" t="s">
        <v>332</v>
      </c>
      <c r="C39" t="s">
        <v>221</v>
      </c>
      <c r="D39" t="s">
        <v>120</v>
      </c>
      <c r="E39">
        <v>4</v>
      </c>
      <c r="F39" s="14" t="s">
        <v>866</v>
      </c>
      <c r="G39" s="14" t="s">
        <v>911</v>
      </c>
      <c r="H39">
        <v>6</v>
      </c>
      <c r="I39" s="14" t="s">
        <v>866</v>
      </c>
      <c r="J39" s="14" t="s">
        <v>911</v>
      </c>
      <c r="K39">
        <v>8</v>
      </c>
      <c r="L39" s="14" t="s">
        <v>866</v>
      </c>
      <c r="M39" s="14" t="s">
        <v>911</v>
      </c>
      <c r="N39">
        <v>10</v>
      </c>
      <c r="O39" s="14" t="s">
        <v>866</v>
      </c>
      <c r="P39" s="14" t="s">
        <v>911</v>
      </c>
      <c r="Q39">
        <v>12</v>
      </c>
      <c r="R39" s="14" t="s">
        <v>866</v>
      </c>
      <c r="S39" s="14" t="s">
        <v>911</v>
      </c>
      <c r="T39">
        <v>14</v>
      </c>
      <c r="U39" s="14" t="s">
        <v>866</v>
      </c>
      <c r="V39" s="14" t="s">
        <v>911</v>
      </c>
      <c r="W39">
        <v>16</v>
      </c>
      <c r="X39" s="14" t="s">
        <v>866</v>
      </c>
      <c r="Y39" s="14" t="s">
        <v>911</v>
      </c>
      <c r="Z39">
        <v>18</v>
      </c>
      <c r="AA39" s="14" t="s">
        <v>866</v>
      </c>
      <c r="AB39" s="14" t="s">
        <v>911</v>
      </c>
      <c r="AC39">
        <v>20</v>
      </c>
      <c r="AD39" s="14" t="s">
        <v>866</v>
      </c>
      <c r="AE39" s="14" t="s">
        <v>911</v>
      </c>
      <c r="AF39">
        <v>24</v>
      </c>
      <c r="AG39" s="14" t="s">
        <v>866</v>
      </c>
      <c r="AH39" s="14" t="s">
        <v>911</v>
      </c>
      <c r="AI39">
        <v>24</v>
      </c>
      <c r="AJ39" s="14" t="s">
        <v>866</v>
      </c>
      <c r="AK39" s="14" t="s">
        <v>911</v>
      </c>
      <c r="AL39">
        <v>28</v>
      </c>
      <c r="AM39" s="14" t="s">
        <v>866</v>
      </c>
      <c r="AN39" s="14" t="s">
        <v>911</v>
      </c>
      <c r="AO39">
        <v>28</v>
      </c>
      <c r="AP39" s="14" t="s">
        <v>866</v>
      </c>
      <c r="AQ39" s="14" t="s">
        <v>911</v>
      </c>
      <c r="AR39">
        <v>32</v>
      </c>
      <c r="AS39" s="14" t="s">
        <v>866</v>
      </c>
      <c r="AT39" s="14" t="s">
        <v>911</v>
      </c>
      <c r="AU39">
        <v>36</v>
      </c>
      <c r="AV39" s="14" t="s">
        <v>866</v>
      </c>
      <c r="AW39" s="14" t="s">
        <v>911</v>
      </c>
      <c r="AX39">
        <v>36</v>
      </c>
      <c r="AY39" s="14" t="s">
        <v>866</v>
      </c>
      <c r="AZ39" s="14" t="s">
        <v>911</v>
      </c>
      <c r="BA39">
        <v>40</v>
      </c>
      <c r="BB39" s="14" t="s">
        <v>866</v>
      </c>
      <c r="BC39" s="14" t="s">
        <v>911</v>
      </c>
      <c r="BD39">
        <v>40</v>
      </c>
      <c r="BE39" s="14" t="s">
        <v>866</v>
      </c>
      <c r="BF39" s="14" t="s">
        <v>911</v>
      </c>
      <c r="BG39" t="str">
        <f t="shared" si="1"/>
        <v xml:space="preserve">INSERT INTO SC_SystemeProduits(RefDimension,NomSysteme,typePresta,ligne,Quantite,formule,cte1,DateModif) values (1,'TCFV15','MOC',70,null,'CTE1*1','SURFACE',now());
</v>
      </c>
      <c r="BJ39" t="str">
        <f t="shared" si="2"/>
        <v xml:space="preserve">INSERT INTO SC_SystemeProduits(RefDimension,NomSysteme,typePresta,ligne,Quantite,formule,cte1,DateModif) values (2,'TCFV15','MOC',70,null,'CTE1*1','SURFACE',now());
</v>
      </c>
      <c r="BM39" t="str">
        <f t="shared" si="3"/>
        <v xml:space="preserve">INSERT INTO SC_SystemeProduits(RefDimension,NomSysteme,typePresta,ligne,Quantite,formule,cte1,DateModif) values (3,'TCFV15','MOC',70,null,'CTE1*1','SURFACE',now());
</v>
      </c>
      <c r="BP39" t="str">
        <f t="shared" si="4"/>
        <v xml:space="preserve">INSERT INTO SC_SystemeProduits(RefDimension,NomSysteme,typePresta,ligne,Quantite,formule,cte1,DateModif) values (4,'TCFV15','MOC',70,null,'CTE1*1','SURFACE',now());
</v>
      </c>
      <c r="BS39" t="str">
        <f t="shared" si="5"/>
        <v xml:space="preserve">INSERT INTO SC_SystemeProduits(RefDimension,NomSysteme,typePresta,ligne,Quantite,formule,cte1,DateModif) values (5,'TCFV15','MOC',70,null,'CTE1*1','SURFACE',now());
</v>
      </c>
      <c r="BV39" t="str">
        <f t="shared" si="6"/>
        <v xml:space="preserve">INSERT INTO SC_SystemeProduits(RefDimension,NomSysteme,typePresta,ligne,Quantite,formule,cte1,DateModif) values (6,'TCFV15','MOC',70,null,'CTE1*1','SURFACE',now());
</v>
      </c>
      <c r="BY39" t="str">
        <f t="shared" si="7"/>
        <v xml:space="preserve">INSERT INTO SC_SystemeProduits(RefDimension,NomSysteme,typePresta,ligne,Quantite,formule,cte1,DateModif) values (7,'TCFV15','MOC',70,null,'CTE1*1','SURFACE',now());
</v>
      </c>
      <c r="CB39" t="str">
        <f t="shared" si="8"/>
        <v xml:space="preserve">INSERT INTO SC_SystemeProduits(RefDimension,NomSysteme,typePresta,ligne,Quantite,formule,cte1,DateModif) values (8,'TCFV15','MOC',70,null,'CTE1*1','SURFACE',now());
</v>
      </c>
      <c r="CE39" t="str">
        <f t="shared" si="9"/>
        <v xml:space="preserve">INSERT INTO SC_SystemeProduits(RefDimension,NomSysteme,typePresta,ligne,Quantite,formule,cte1,DateModif) values (9,'TCFV15','MOC',70,null,'CTE1*1','SURFACE',now());
</v>
      </c>
      <c r="CH39" t="str">
        <f t="shared" si="10"/>
        <v xml:space="preserve">INSERT INTO SC_SystemeProduits(RefDimension,NomSysteme,typePresta,ligne,Quantite,formule,cte1,DateModif) values (10,'TCFV15','MOC',70,null,'CTE1*1','SURFACE',now());
</v>
      </c>
      <c r="CK39" t="str">
        <f t="shared" si="11"/>
        <v xml:space="preserve">INSERT INTO SC_SystemeProduits(RefDimension,NomSysteme,typePresta,ligne,Quantite,formule,cte1,DateModif) values (11,'TCFV15','MOC',70,null,'CTE1*1','SURFACE',now());
</v>
      </c>
      <c r="CN39" t="str">
        <f t="shared" si="12"/>
        <v xml:space="preserve">INSERT INTO SC_SystemeProduits(RefDimension,NomSysteme,typePresta,ligne,Quantite,formule,cte1,DateModif) values (12,'TCFV15','MOC',70,null,'CTE1*1','SURFACE',now());
</v>
      </c>
      <c r="CQ39" t="str">
        <f t="shared" si="13"/>
        <v xml:space="preserve">INSERT INTO SC_SystemeProduits(RefDimension,NomSysteme,typePresta,ligne,Quantite,formule,cte1,DateModif) values (13,'TCFV15','MOC',70,null,'CTE1*1','SURFACE',now());
</v>
      </c>
      <c r="CT39" t="str">
        <f t="shared" si="14"/>
        <v xml:space="preserve">INSERT INTO SC_SystemeProduits(RefDimension,NomSysteme,typePresta,ligne,Quantite,formule,cte1,DateModif) values (14,'TCFV15','MOC',70,null,'CTE1*1','SURFACE',now());
</v>
      </c>
      <c r="CW39" t="str">
        <f t="shared" si="15"/>
        <v xml:space="preserve">INSERT INTO SC_SystemeProduits(RefDimension,NomSysteme,typePresta,ligne,Quantite,formule,cte1,DateModif) values (15,'TCFV15','MOC',70,null,'CTE1*1','SURFACE',now());
</v>
      </c>
      <c r="CZ39" t="str">
        <f t="shared" si="16"/>
        <v xml:space="preserve">INSERT INTO SC_SystemeProduits(RefDimension,NomSysteme,typePresta,ligne,Quantite,formule,cte1,DateModif) values (16,'TCFV15','MOC',70,null,'CTE1*1','SURFACE',now());
</v>
      </c>
      <c r="DC39" t="str">
        <f t="shared" si="17"/>
        <v xml:space="preserve">INSERT INTO SC_SystemeProduits(RefDimension,NomSysteme,typePresta,ligne,Quantite,formule,cte1,DateModif) values (17,'TCFV15','MOC',70,null,'CTE1*1','SURFACE',now());
</v>
      </c>
      <c r="DF39" t="str">
        <f t="shared" si="18"/>
        <v xml:space="preserve">INSERT INTO SC_SystemeProduits(RefDimension,NomSysteme,typePresta,ligne,Quantite,formule,cte1,DateModif) values (18,'TCFV15','MOC',70,null,'CTE1*1','SURFACE',now());
</v>
      </c>
    </row>
    <row r="40" spans="1:110" x14ac:dyDescent="0.3">
      <c r="A40" s="12">
        <f>VLOOKUP($C40,[1]CHANTIER!$A$2:$K$291,11,0)</f>
        <v>71</v>
      </c>
      <c r="B40" t="s">
        <v>332</v>
      </c>
      <c r="C40" t="s">
        <v>222</v>
      </c>
      <c r="D40" t="s">
        <v>47</v>
      </c>
      <c r="E40">
        <v>1.6</v>
      </c>
      <c r="F40" s="14" t="s">
        <v>866</v>
      </c>
      <c r="G40" s="14" t="s">
        <v>861</v>
      </c>
      <c r="H40">
        <v>2</v>
      </c>
      <c r="I40" s="14" t="s">
        <v>866</v>
      </c>
      <c r="J40" s="14" t="s">
        <v>861</v>
      </c>
      <c r="K40">
        <v>2</v>
      </c>
      <c r="L40" s="14" t="s">
        <v>866</v>
      </c>
      <c r="M40" s="14" t="s">
        <v>861</v>
      </c>
      <c r="N40">
        <v>2.5</v>
      </c>
      <c r="O40" s="14" t="s">
        <v>866</v>
      </c>
      <c r="P40" s="14" t="s">
        <v>861</v>
      </c>
      <c r="Q40">
        <v>3</v>
      </c>
      <c r="R40" s="14" t="s">
        <v>866</v>
      </c>
      <c r="S40" s="14" t="s">
        <v>861</v>
      </c>
      <c r="T40">
        <v>3.5</v>
      </c>
      <c r="U40" s="14" t="s">
        <v>866</v>
      </c>
      <c r="V40" s="14" t="s">
        <v>861</v>
      </c>
      <c r="W40">
        <v>4</v>
      </c>
      <c r="X40" s="14" t="s">
        <v>866</v>
      </c>
      <c r="Y40" s="14" t="s">
        <v>861</v>
      </c>
      <c r="Z40">
        <v>4</v>
      </c>
      <c r="AA40" s="14" t="s">
        <v>866</v>
      </c>
      <c r="AB40" s="14" t="s">
        <v>861</v>
      </c>
      <c r="AC40">
        <v>4</v>
      </c>
      <c r="AD40" s="14" t="s">
        <v>866</v>
      </c>
      <c r="AE40" s="14" t="s">
        <v>861</v>
      </c>
      <c r="AF40">
        <v>4</v>
      </c>
      <c r="AG40" s="14" t="s">
        <v>866</v>
      </c>
      <c r="AH40" s="14" t="s">
        <v>861</v>
      </c>
      <c r="AI40">
        <v>3</v>
      </c>
      <c r="AJ40" s="14" t="s">
        <v>866</v>
      </c>
      <c r="AK40" s="14" t="s">
        <v>861</v>
      </c>
      <c r="AL40">
        <v>3.5</v>
      </c>
      <c r="AM40" s="14" t="s">
        <v>866</v>
      </c>
      <c r="AN40" s="14" t="s">
        <v>861</v>
      </c>
      <c r="AO40">
        <v>4</v>
      </c>
      <c r="AP40" s="14" t="s">
        <v>866</v>
      </c>
      <c r="AQ40" s="14" t="s">
        <v>861</v>
      </c>
      <c r="AR40">
        <v>4</v>
      </c>
      <c r="AS40" s="14" t="s">
        <v>866</v>
      </c>
      <c r="AT40" s="14" t="s">
        <v>861</v>
      </c>
      <c r="AU40">
        <v>4.5</v>
      </c>
      <c r="AV40" s="14" t="s">
        <v>866</v>
      </c>
      <c r="AW40" s="14" t="s">
        <v>861</v>
      </c>
      <c r="AX40">
        <v>4</v>
      </c>
      <c r="AY40" s="14" t="s">
        <v>866</v>
      </c>
      <c r="AZ40" s="14" t="s">
        <v>861</v>
      </c>
      <c r="BA40">
        <v>4</v>
      </c>
      <c r="BB40" s="14" t="s">
        <v>866</v>
      </c>
      <c r="BC40" s="14" t="s">
        <v>861</v>
      </c>
      <c r="BD40">
        <v>5</v>
      </c>
      <c r="BE40" s="14" t="s">
        <v>866</v>
      </c>
      <c r="BF40" s="14" t="s">
        <v>861</v>
      </c>
      <c r="BG40" t="str">
        <f t="shared" si="1"/>
        <v xml:space="preserve">INSERT INTO SC_SystemeProduits(RefDimension,NomSysteme,typePresta,ligne,Quantite,formule,cte1,DateModif) values (1,'TCFV15','MOC',71,null,'CTE1*1','LONGUEUR',now());
</v>
      </c>
      <c r="BJ40" t="str">
        <f t="shared" si="2"/>
        <v xml:space="preserve">INSERT INTO SC_SystemeProduits(RefDimension,NomSysteme,typePresta,ligne,Quantite,formule,cte1,DateModif) values (2,'TCFV15','MOC',71,null,'CTE1*1','LONGUEUR',now());
</v>
      </c>
      <c r="BM40" t="str">
        <f t="shared" si="3"/>
        <v xml:space="preserve">INSERT INTO SC_SystemeProduits(RefDimension,NomSysteme,typePresta,ligne,Quantite,formule,cte1,DateModif) values (3,'TCFV15','MOC',71,null,'CTE1*1','LONGUEUR',now());
</v>
      </c>
      <c r="BP40" t="str">
        <f t="shared" si="4"/>
        <v xml:space="preserve">INSERT INTO SC_SystemeProduits(RefDimension,NomSysteme,typePresta,ligne,Quantite,formule,cte1,DateModif) values (4,'TCFV15','MOC',71,null,'CTE1*1','LONGUEUR',now());
</v>
      </c>
      <c r="BS40" t="str">
        <f t="shared" si="5"/>
        <v xml:space="preserve">INSERT INTO SC_SystemeProduits(RefDimension,NomSysteme,typePresta,ligne,Quantite,formule,cte1,DateModif) values (5,'TCFV15','MOC',71,null,'CTE1*1','LONGUEUR',now());
</v>
      </c>
      <c r="BV40" t="str">
        <f t="shared" si="6"/>
        <v xml:space="preserve">INSERT INTO SC_SystemeProduits(RefDimension,NomSysteme,typePresta,ligne,Quantite,formule,cte1,DateModif) values (6,'TCFV15','MOC',71,null,'CTE1*1','LONGUEUR',now());
</v>
      </c>
      <c r="BY40" t="str">
        <f t="shared" si="7"/>
        <v xml:space="preserve">INSERT INTO SC_SystemeProduits(RefDimension,NomSysteme,typePresta,ligne,Quantite,formule,cte1,DateModif) values (7,'TCFV15','MOC',71,null,'CTE1*1','LONGUEUR',now());
</v>
      </c>
      <c r="CB40" t="str">
        <f t="shared" si="8"/>
        <v xml:space="preserve">INSERT INTO SC_SystemeProduits(RefDimension,NomSysteme,typePresta,ligne,Quantite,formule,cte1,DateModif) values (8,'TCFV15','MOC',71,null,'CTE1*1','LONGUEUR',now());
</v>
      </c>
      <c r="CE40" t="str">
        <f t="shared" si="9"/>
        <v xml:space="preserve">INSERT INTO SC_SystemeProduits(RefDimension,NomSysteme,typePresta,ligne,Quantite,formule,cte1,DateModif) values (9,'TCFV15','MOC',71,null,'CTE1*1','LONGUEUR',now());
</v>
      </c>
      <c r="CH40" t="str">
        <f t="shared" si="10"/>
        <v xml:space="preserve">INSERT INTO SC_SystemeProduits(RefDimension,NomSysteme,typePresta,ligne,Quantite,formule,cte1,DateModif) values (10,'TCFV15','MOC',71,null,'CTE1*1','LONGUEUR',now());
</v>
      </c>
      <c r="CK40" t="str">
        <f t="shared" si="11"/>
        <v xml:space="preserve">INSERT INTO SC_SystemeProduits(RefDimension,NomSysteme,typePresta,ligne,Quantite,formule,cte1,DateModif) values (11,'TCFV15','MOC',71,null,'CTE1*1','LONGUEUR',now());
</v>
      </c>
      <c r="CN40" t="str">
        <f t="shared" si="12"/>
        <v xml:space="preserve">INSERT INTO SC_SystemeProduits(RefDimension,NomSysteme,typePresta,ligne,Quantite,formule,cte1,DateModif) values (12,'TCFV15','MOC',71,null,'CTE1*1','LONGUEUR',now());
</v>
      </c>
      <c r="CQ40" t="str">
        <f t="shared" si="13"/>
        <v xml:space="preserve">INSERT INTO SC_SystemeProduits(RefDimension,NomSysteme,typePresta,ligne,Quantite,formule,cte1,DateModif) values (13,'TCFV15','MOC',71,null,'CTE1*1','LONGUEUR',now());
</v>
      </c>
      <c r="CT40" t="str">
        <f t="shared" si="14"/>
        <v xml:space="preserve">INSERT INTO SC_SystemeProduits(RefDimension,NomSysteme,typePresta,ligne,Quantite,formule,cte1,DateModif) values (14,'TCFV15','MOC',71,null,'CTE1*1','LONGUEUR',now());
</v>
      </c>
      <c r="CW40" t="str">
        <f t="shared" si="15"/>
        <v xml:space="preserve">INSERT INTO SC_SystemeProduits(RefDimension,NomSysteme,typePresta,ligne,Quantite,formule,cte1,DateModif) values (15,'TCFV15','MOC',71,null,'CTE1*1','LONGUEUR',now());
</v>
      </c>
      <c r="CZ40" t="str">
        <f t="shared" si="16"/>
        <v xml:space="preserve">INSERT INTO SC_SystemeProduits(RefDimension,NomSysteme,typePresta,ligne,Quantite,formule,cte1,DateModif) values (16,'TCFV15','MOC',71,null,'CTE1*1','LONGUEUR',now());
</v>
      </c>
      <c r="DC40" t="str">
        <f t="shared" si="17"/>
        <v xml:space="preserve">INSERT INTO SC_SystemeProduits(RefDimension,NomSysteme,typePresta,ligne,Quantite,formule,cte1,DateModif) values (17,'TCFV15','MOC',71,null,'CTE1*1','LONGUEUR',now());
</v>
      </c>
      <c r="DF40" t="str">
        <f t="shared" si="18"/>
        <v xml:space="preserve">INSERT INTO SC_SystemeProduits(RefDimension,NomSysteme,typePresta,ligne,Quantite,formule,cte1,DateModif) values (18,'TCFV15','MOC',71,null,'CTE1*1','LONGUEUR',now());
</v>
      </c>
    </row>
    <row r="41" spans="1:110" x14ac:dyDescent="0.3">
      <c r="A41" s="12">
        <f>VLOOKUP($C41,[1]CHANTIER!$A$2:$K$291,11,0)</f>
        <v>72</v>
      </c>
      <c r="B41" t="s">
        <v>332</v>
      </c>
      <c r="C41" t="s">
        <v>224</v>
      </c>
      <c r="D41" t="s">
        <v>183</v>
      </c>
      <c r="E41">
        <v>5.8555555555555552</v>
      </c>
      <c r="F41" s="14" t="s">
        <v>915</v>
      </c>
      <c r="G41" s="14" t="s">
        <v>911</v>
      </c>
      <c r="H41">
        <v>7.2555555555555555</v>
      </c>
      <c r="I41" s="14" t="s">
        <v>915</v>
      </c>
      <c r="J41" s="14" t="s">
        <v>911</v>
      </c>
      <c r="K41">
        <v>8.655555555555555</v>
      </c>
      <c r="L41" s="14" t="s">
        <v>915</v>
      </c>
      <c r="M41" s="14" t="s">
        <v>911</v>
      </c>
      <c r="N41">
        <v>10.055555555555555</v>
      </c>
      <c r="O41" s="14" t="s">
        <v>915</v>
      </c>
      <c r="P41" s="14" t="s">
        <v>911</v>
      </c>
      <c r="Q41">
        <v>11.455555555555556</v>
      </c>
      <c r="R41" s="14" t="s">
        <v>915</v>
      </c>
      <c r="S41" s="14" t="s">
        <v>911</v>
      </c>
      <c r="T41">
        <v>12.855555555555554</v>
      </c>
      <c r="U41" s="14" t="s">
        <v>915</v>
      </c>
      <c r="V41" s="14" t="s">
        <v>911</v>
      </c>
      <c r="W41">
        <v>14.255555555555556</v>
      </c>
      <c r="X41" s="14" t="s">
        <v>915</v>
      </c>
      <c r="Y41" s="14" t="s">
        <v>911</v>
      </c>
      <c r="Z41">
        <v>15.655555555555555</v>
      </c>
      <c r="AA41" s="14" t="s">
        <v>915</v>
      </c>
      <c r="AB41" s="14" t="s">
        <v>911</v>
      </c>
      <c r="AC41">
        <v>17.055555555555554</v>
      </c>
      <c r="AD41" s="14" t="s">
        <v>915</v>
      </c>
      <c r="AE41" s="14" t="s">
        <v>911</v>
      </c>
      <c r="AF41">
        <v>19.855555555555558</v>
      </c>
      <c r="AG41" s="14" t="s">
        <v>915</v>
      </c>
      <c r="AH41" s="14" t="s">
        <v>911</v>
      </c>
      <c r="AI41">
        <v>19.855555555555558</v>
      </c>
      <c r="AJ41" s="14" t="s">
        <v>915</v>
      </c>
      <c r="AK41" s="14" t="s">
        <v>911</v>
      </c>
      <c r="AL41">
        <v>22.655555555555555</v>
      </c>
      <c r="AM41" s="14" t="s">
        <v>915</v>
      </c>
      <c r="AN41" s="14" t="s">
        <v>911</v>
      </c>
      <c r="AO41">
        <v>22.655555555555555</v>
      </c>
      <c r="AP41" s="14" t="s">
        <v>915</v>
      </c>
      <c r="AQ41" s="14" t="s">
        <v>911</v>
      </c>
      <c r="AR41">
        <v>25.455555555555556</v>
      </c>
      <c r="AS41" s="14" t="s">
        <v>915</v>
      </c>
      <c r="AT41" s="14" t="s">
        <v>911</v>
      </c>
      <c r="AU41">
        <v>28.255555555555553</v>
      </c>
      <c r="AV41" s="14" t="s">
        <v>915</v>
      </c>
      <c r="AW41" s="14" t="s">
        <v>911</v>
      </c>
      <c r="AX41">
        <v>28.255555555555553</v>
      </c>
      <c r="AY41" s="14" t="s">
        <v>915</v>
      </c>
      <c r="AZ41" s="14" t="s">
        <v>911</v>
      </c>
      <c r="BA41">
        <v>31.055555555555554</v>
      </c>
      <c r="BB41" s="14" t="s">
        <v>915</v>
      </c>
      <c r="BC41" s="14" t="s">
        <v>911</v>
      </c>
      <c r="BD41">
        <v>31.055555555555554</v>
      </c>
      <c r="BE41" s="14" t="s">
        <v>915</v>
      </c>
      <c r="BF41" s="14" t="s">
        <v>911</v>
      </c>
      <c r="BG41" t="str">
        <f t="shared" si="1"/>
        <v xml:space="preserve">INSERT INTO SC_SystemeProduits(RefDimension,NomSysteme,typePresta,ligne,Quantite,formule,cte1,DateModif) values (1,'TCFV15','MOC',72,null,'0.6*CTE1','SURFACE',now());
</v>
      </c>
      <c r="BJ41" t="str">
        <f t="shared" si="2"/>
        <v xml:space="preserve">INSERT INTO SC_SystemeProduits(RefDimension,NomSysteme,typePresta,ligne,Quantite,formule,cte1,DateModif) values (2,'TCFV15','MOC',72,null,'0.6*CTE1','SURFACE',now());
</v>
      </c>
      <c r="BM41" t="str">
        <f t="shared" si="3"/>
        <v xml:space="preserve">INSERT INTO SC_SystemeProduits(RefDimension,NomSysteme,typePresta,ligne,Quantite,formule,cte1,DateModif) values (3,'TCFV15','MOC',72,null,'0.6*CTE1','SURFACE',now());
</v>
      </c>
      <c r="BP41" t="str">
        <f t="shared" si="4"/>
        <v xml:space="preserve">INSERT INTO SC_SystemeProduits(RefDimension,NomSysteme,typePresta,ligne,Quantite,formule,cte1,DateModif) values (4,'TCFV15','MOC',72,null,'0.6*CTE1','SURFACE',now());
</v>
      </c>
      <c r="BS41" t="str">
        <f t="shared" si="5"/>
        <v xml:space="preserve">INSERT INTO SC_SystemeProduits(RefDimension,NomSysteme,typePresta,ligne,Quantite,formule,cte1,DateModif) values (5,'TCFV15','MOC',72,null,'0.6*CTE1','SURFACE',now());
</v>
      </c>
      <c r="BV41" t="str">
        <f t="shared" si="6"/>
        <v xml:space="preserve">INSERT INTO SC_SystemeProduits(RefDimension,NomSysteme,typePresta,ligne,Quantite,formule,cte1,DateModif) values (6,'TCFV15','MOC',72,null,'0.6*CTE1','SURFACE',now());
</v>
      </c>
      <c r="BY41" t="str">
        <f t="shared" si="7"/>
        <v xml:space="preserve">INSERT INTO SC_SystemeProduits(RefDimension,NomSysteme,typePresta,ligne,Quantite,formule,cte1,DateModif) values (7,'TCFV15','MOC',72,null,'0.6*CTE1','SURFACE',now());
</v>
      </c>
      <c r="CB41" t="str">
        <f t="shared" si="8"/>
        <v xml:space="preserve">INSERT INTO SC_SystemeProduits(RefDimension,NomSysteme,typePresta,ligne,Quantite,formule,cte1,DateModif) values (8,'TCFV15','MOC',72,null,'0.6*CTE1','SURFACE',now());
</v>
      </c>
      <c r="CE41" t="str">
        <f t="shared" si="9"/>
        <v xml:space="preserve">INSERT INTO SC_SystemeProduits(RefDimension,NomSysteme,typePresta,ligne,Quantite,formule,cte1,DateModif) values (9,'TCFV15','MOC',72,null,'0.6*CTE1','SURFACE',now());
</v>
      </c>
      <c r="CH41" t="str">
        <f t="shared" si="10"/>
        <v xml:space="preserve">INSERT INTO SC_SystemeProduits(RefDimension,NomSysteme,typePresta,ligne,Quantite,formule,cte1,DateModif) values (10,'TCFV15','MOC',72,null,'0.6*CTE1','SURFACE',now());
</v>
      </c>
      <c r="CK41" t="str">
        <f t="shared" si="11"/>
        <v xml:space="preserve">INSERT INTO SC_SystemeProduits(RefDimension,NomSysteme,typePresta,ligne,Quantite,formule,cte1,DateModif) values (11,'TCFV15','MOC',72,null,'0.6*CTE1','SURFACE',now());
</v>
      </c>
      <c r="CN41" t="str">
        <f t="shared" si="12"/>
        <v xml:space="preserve">INSERT INTO SC_SystemeProduits(RefDimension,NomSysteme,typePresta,ligne,Quantite,formule,cte1,DateModif) values (12,'TCFV15','MOC',72,null,'0.6*CTE1','SURFACE',now());
</v>
      </c>
      <c r="CQ41" t="str">
        <f t="shared" si="13"/>
        <v xml:space="preserve">INSERT INTO SC_SystemeProduits(RefDimension,NomSysteme,typePresta,ligne,Quantite,formule,cte1,DateModif) values (13,'TCFV15','MOC',72,null,'0.6*CTE1','SURFACE',now());
</v>
      </c>
      <c r="CT41" t="str">
        <f t="shared" si="14"/>
        <v xml:space="preserve">INSERT INTO SC_SystemeProduits(RefDimension,NomSysteme,typePresta,ligne,Quantite,formule,cte1,DateModif) values (14,'TCFV15','MOC',72,null,'0.6*CTE1','SURFACE',now());
</v>
      </c>
      <c r="CW41" t="str">
        <f t="shared" si="15"/>
        <v xml:space="preserve">INSERT INTO SC_SystemeProduits(RefDimension,NomSysteme,typePresta,ligne,Quantite,formule,cte1,DateModif) values (15,'TCFV15','MOC',72,null,'0.6*CTE1','SURFACE',now());
</v>
      </c>
      <c r="CZ41" t="str">
        <f t="shared" si="16"/>
        <v xml:space="preserve">INSERT INTO SC_SystemeProduits(RefDimension,NomSysteme,typePresta,ligne,Quantite,formule,cte1,DateModif) values (16,'TCFV15','MOC',72,null,'0.6*CTE1','SURFACE',now());
</v>
      </c>
      <c r="DC41" t="str">
        <f t="shared" si="17"/>
        <v xml:space="preserve">INSERT INTO SC_SystemeProduits(RefDimension,NomSysteme,typePresta,ligne,Quantite,formule,cte1,DateModif) values (17,'TCFV15','MOC',72,null,'0.6*CTE1','SURFACE',now());
</v>
      </c>
      <c r="DF41" t="str">
        <f t="shared" si="18"/>
        <v xml:space="preserve">INSERT INTO SC_SystemeProduits(RefDimension,NomSysteme,typePresta,ligne,Quantite,formule,cte1,DateModif) values (18,'TCFV15','MOC',72,null,'0.6*CTE1','SURFACE',now());
</v>
      </c>
    </row>
    <row r="42" spans="1:110" x14ac:dyDescent="0.3">
      <c r="A42" s="12">
        <f>VLOOKUP($C42,[1]CHANTIER!$A$2:$K$291,11,0)</f>
        <v>74</v>
      </c>
      <c r="B42" t="s">
        <v>332</v>
      </c>
      <c r="C42" t="s">
        <v>227</v>
      </c>
      <c r="D42" t="s">
        <v>23</v>
      </c>
      <c r="E42">
        <v>2</v>
      </c>
      <c r="H42">
        <v>2</v>
      </c>
      <c r="K42">
        <v>2</v>
      </c>
      <c r="N42">
        <v>2</v>
      </c>
      <c r="Q42">
        <v>2</v>
      </c>
      <c r="T42">
        <v>2</v>
      </c>
      <c r="W42">
        <v>2</v>
      </c>
      <c r="Z42">
        <v>2</v>
      </c>
      <c r="AC42">
        <v>2</v>
      </c>
      <c r="AF42">
        <v>2</v>
      </c>
      <c r="AI42">
        <v>2</v>
      </c>
      <c r="AL42">
        <v>2</v>
      </c>
      <c r="AO42">
        <v>2</v>
      </c>
      <c r="AR42">
        <v>2</v>
      </c>
      <c r="AU42">
        <v>2</v>
      </c>
      <c r="AX42">
        <v>2</v>
      </c>
      <c r="BA42">
        <v>2</v>
      </c>
      <c r="BD42">
        <v>2</v>
      </c>
      <c r="BG42" t="str">
        <f t="shared" si="1"/>
        <v xml:space="preserve">INSERT INTO SC_SystemeProduits(RefDimension,NomSysteme,typePresta,ligne,Quantite,formule,cte1,DateModif) values (1,'TCFV15','MOC',74,2,null,null,now());
</v>
      </c>
      <c r="BJ42" t="str">
        <f t="shared" si="2"/>
        <v xml:space="preserve">INSERT INTO SC_SystemeProduits(RefDimension,NomSysteme,typePresta,ligne,Quantite,formule,cte1,DateModif) values (2,'TCFV15','MOC',74,2,null,null,now());
</v>
      </c>
      <c r="BM42" t="str">
        <f t="shared" si="3"/>
        <v xml:space="preserve">INSERT INTO SC_SystemeProduits(RefDimension,NomSysteme,typePresta,ligne,Quantite,formule,cte1,DateModif) values (3,'TCFV15','MOC',74,2,null,null,now());
</v>
      </c>
      <c r="BP42" t="str">
        <f t="shared" si="4"/>
        <v xml:space="preserve">INSERT INTO SC_SystemeProduits(RefDimension,NomSysteme,typePresta,ligne,Quantite,formule,cte1,DateModif) values (4,'TCFV15','MOC',74,2,null,null,now());
</v>
      </c>
      <c r="BS42" t="str">
        <f t="shared" si="5"/>
        <v xml:space="preserve">INSERT INTO SC_SystemeProduits(RefDimension,NomSysteme,typePresta,ligne,Quantite,formule,cte1,DateModif) values (5,'TCFV15','MOC',74,2,null,null,now());
</v>
      </c>
      <c r="BV42" t="str">
        <f t="shared" si="6"/>
        <v xml:space="preserve">INSERT INTO SC_SystemeProduits(RefDimension,NomSysteme,typePresta,ligne,Quantite,formule,cte1,DateModif) values (6,'TCFV15','MOC',74,2,null,null,now());
</v>
      </c>
      <c r="BY42" t="str">
        <f t="shared" si="7"/>
        <v xml:space="preserve">INSERT INTO SC_SystemeProduits(RefDimension,NomSysteme,typePresta,ligne,Quantite,formule,cte1,DateModif) values (7,'TCFV15','MOC',74,2,null,null,now());
</v>
      </c>
      <c r="CB42" t="str">
        <f t="shared" si="8"/>
        <v xml:space="preserve">INSERT INTO SC_SystemeProduits(RefDimension,NomSysteme,typePresta,ligne,Quantite,formule,cte1,DateModif) values (8,'TCFV15','MOC',74,2,null,null,now());
</v>
      </c>
      <c r="CE42" t="str">
        <f t="shared" si="9"/>
        <v xml:space="preserve">INSERT INTO SC_SystemeProduits(RefDimension,NomSysteme,typePresta,ligne,Quantite,formule,cte1,DateModif) values (9,'TCFV15','MOC',74,2,null,null,now());
</v>
      </c>
      <c r="CH42" t="str">
        <f t="shared" si="10"/>
        <v xml:space="preserve">INSERT INTO SC_SystemeProduits(RefDimension,NomSysteme,typePresta,ligne,Quantite,formule,cte1,DateModif) values (10,'TCFV15','MOC',74,2,null,null,now());
</v>
      </c>
      <c r="CK42" t="str">
        <f t="shared" si="11"/>
        <v xml:space="preserve">INSERT INTO SC_SystemeProduits(RefDimension,NomSysteme,typePresta,ligne,Quantite,formule,cte1,DateModif) values (11,'TCFV15','MOC',74,2,null,null,now());
</v>
      </c>
      <c r="CN42" t="str">
        <f t="shared" si="12"/>
        <v xml:space="preserve">INSERT INTO SC_SystemeProduits(RefDimension,NomSysteme,typePresta,ligne,Quantite,formule,cte1,DateModif) values (12,'TCFV15','MOC',74,2,null,null,now());
</v>
      </c>
      <c r="CQ42" t="str">
        <f t="shared" si="13"/>
        <v xml:space="preserve">INSERT INTO SC_SystemeProduits(RefDimension,NomSysteme,typePresta,ligne,Quantite,formule,cte1,DateModif) values (13,'TCFV15','MOC',74,2,null,null,now());
</v>
      </c>
      <c r="CT42" t="str">
        <f t="shared" si="14"/>
        <v xml:space="preserve">INSERT INTO SC_SystemeProduits(RefDimension,NomSysteme,typePresta,ligne,Quantite,formule,cte1,DateModif) values (14,'TCFV15','MOC',74,2,null,null,now());
</v>
      </c>
      <c r="CW42" t="str">
        <f t="shared" si="15"/>
        <v xml:space="preserve">INSERT INTO SC_SystemeProduits(RefDimension,NomSysteme,typePresta,ligne,Quantite,formule,cte1,DateModif) values (15,'TCFV15','MOC',74,2,null,null,now());
</v>
      </c>
      <c r="CZ42" t="str">
        <f t="shared" si="16"/>
        <v xml:space="preserve">INSERT INTO SC_SystemeProduits(RefDimension,NomSysteme,typePresta,ligne,Quantite,formule,cte1,DateModif) values (16,'TCFV15','MOC',74,2,null,null,now());
</v>
      </c>
      <c r="DC42" t="str">
        <f t="shared" si="17"/>
        <v xml:space="preserve">INSERT INTO SC_SystemeProduits(RefDimension,NomSysteme,typePresta,ligne,Quantite,formule,cte1,DateModif) values (17,'TCFV15','MOC',74,2,null,null,now());
</v>
      </c>
      <c r="DF42" t="str">
        <f t="shared" si="18"/>
        <v xml:space="preserve">INSERT INTO SC_SystemeProduits(RefDimension,NomSysteme,typePresta,ligne,Quantite,formule,cte1,DateModif) values (18,'TCFV15','MOC',74,2,null,null,now());
</v>
      </c>
    </row>
    <row r="43" spans="1:110" x14ac:dyDescent="0.3">
      <c r="A43" s="12">
        <f>VLOOKUP($C43,[1]CHANTIER!$A$2:$K$291,11,0)</f>
        <v>68</v>
      </c>
      <c r="B43" t="s">
        <v>332</v>
      </c>
      <c r="C43" t="s">
        <v>217</v>
      </c>
      <c r="D43" t="s">
        <v>120</v>
      </c>
      <c r="E43">
        <v>4</v>
      </c>
      <c r="F43" s="14" t="s">
        <v>866</v>
      </c>
      <c r="G43" s="14" t="s">
        <v>911</v>
      </c>
      <c r="H43">
        <v>6</v>
      </c>
      <c r="I43" s="14" t="s">
        <v>866</v>
      </c>
      <c r="J43" s="14" t="s">
        <v>911</v>
      </c>
      <c r="K43">
        <v>8</v>
      </c>
      <c r="L43" s="14" t="s">
        <v>866</v>
      </c>
      <c r="M43" s="14" t="s">
        <v>911</v>
      </c>
      <c r="N43">
        <v>10</v>
      </c>
      <c r="O43" s="14" t="s">
        <v>866</v>
      </c>
      <c r="P43" s="14" t="s">
        <v>911</v>
      </c>
      <c r="Q43">
        <v>12</v>
      </c>
      <c r="R43" s="14" t="s">
        <v>866</v>
      </c>
      <c r="S43" s="14" t="s">
        <v>911</v>
      </c>
      <c r="T43">
        <v>14</v>
      </c>
      <c r="U43" s="14" t="s">
        <v>866</v>
      </c>
      <c r="V43" s="14" t="s">
        <v>911</v>
      </c>
      <c r="W43">
        <v>16</v>
      </c>
      <c r="X43" s="14" t="s">
        <v>866</v>
      </c>
      <c r="Y43" s="14" t="s">
        <v>911</v>
      </c>
      <c r="Z43">
        <v>18</v>
      </c>
      <c r="AA43" s="14" t="s">
        <v>866</v>
      </c>
      <c r="AB43" s="14" t="s">
        <v>911</v>
      </c>
      <c r="AC43">
        <v>20</v>
      </c>
      <c r="AD43" s="14" t="s">
        <v>866</v>
      </c>
      <c r="AE43" s="14" t="s">
        <v>911</v>
      </c>
      <c r="AF43">
        <v>24</v>
      </c>
      <c r="AG43" s="14" t="s">
        <v>866</v>
      </c>
      <c r="AH43" s="14" t="s">
        <v>911</v>
      </c>
      <c r="AI43">
        <v>24</v>
      </c>
      <c r="AJ43" s="14" t="s">
        <v>866</v>
      </c>
      <c r="AK43" s="14" t="s">
        <v>911</v>
      </c>
      <c r="AL43">
        <v>28</v>
      </c>
      <c r="AM43" s="14" t="s">
        <v>866</v>
      </c>
      <c r="AN43" s="14" t="s">
        <v>911</v>
      </c>
      <c r="AO43">
        <v>28</v>
      </c>
      <c r="AP43" s="14" t="s">
        <v>866</v>
      </c>
      <c r="AQ43" s="14" t="s">
        <v>911</v>
      </c>
      <c r="AR43">
        <v>32</v>
      </c>
      <c r="AS43" s="14" t="s">
        <v>866</v>
      </c>
      <c r="AT43" s="14" t="s">
        <v>911</v>
      </c>
      <c r="AU43">
        <v>36</v>
      </c>
      <c r="AV43" s="14" t="s">
        <v>866</v>
      </c>
      <c r="AW43" s="14" t="s">
        <v>911</v>
      </c>
      <c r="AX43">
        <v>36</v>
      </c>
      <c r="AY43" s="14" t="s">
        <v>866</v>
      </c>
      <c r="AZ43" s="14" t="s">
        <v>911</v>
      </c>
      <c r="BA43">
        <v>40</v>
      </c>
      <c r="BB43" s="14" t="s">
        <v>866</v>
      </c>
      <c r="BC43" s="14" t="s">
        <v>911</v>
      </c>
      <c r="BD43">
        <v>40</v>
      </c>
      <c r="BE43" s="14" t="s">
        <v>866</v>
      </c>
      <c r="BF43" s="14" t="s">
        <v>911</v>
      </c>
      <c r="BG43" t="str">
        <f t="shared" si="1"/>
        <v xml:space="preserve">INSERT INTO SC_SystemeProduits(RefDimension,NomSysteme,typePresta,ligne,Quantite,formule,cte1,DateModif) values (1,'TCFV15','MOC',68,null,'CTE1*1','SURFACE',now());
</v>
      </c>
      <c r="BJ43" t="str">
        <f t="shared" si="2"/>
        <v xml:space="preserve">INSERT INTO SC_SystemeProduits(RefDimension,NomSysteme,typePresta,ligne,Quantite,formule,cte1,DateModif) values (2,'TCFV15','MOC',68,null,'CTE1*1','SURFACE',now());
</v>
      </c>
      <c r="BM43" t="str">
        <f t="shared" si="3"/>
        <v xml:space="preserve">INSERT INTO SC_SystemeProduits(RefDimension,NomSysteme,typePresta,ligne,Quantite,formule,cte1,DateModif) values (3,'TCFV15','MOC',68,null,'CTE1*1','SURFACE',now());
</v>
      </c>
      <c r="BP43" t="str">
        <f t="shared" si="4"/>
        <v xml:space="preserve">INSERT INTO SC_SystemeProduits(RefDimension,NomSysteme,typePresta,ligne,Quantite,formule,cte1,DateModif) values (4,'TCFV15','MOC',68,null,'CTE1*1','SURFACE',now());
</v>
      </c>
      <c r="BS43" t="str">
        <f t="shared" si="5"/>
        <v xml:space="preserve">INSERT INTO SC_SystemeProduits(RefDimension,NomSysteme,typePresta,ligne,Quantite,formule,cte1,DateModif) values (5,'TCFV15','MOC',68,null,'CTE1*1','SURFACE',now());
</v>
      </c>
      <c r="BV43" t="str">
        <f t="shared" si="6"/>
        <v xml:space="preserve">INSERT INTO SC_SystemeProduits(RefDimension,NomSysteme,typePresta,ligne,Quantite,formule,cte1,DateModif) values (6,'TCFV15','MOC',68,null,'CTE1*1','SURFACE',now());
</v>
      </c>
      <c r="BY43" t="str">
        <f t="shared" si="7"/>
        <v xml:space="preserve">INSERT INTO SC_SystemeProduits(RefDimension,NomSysteme,typePresta,ligne,Quantite,formule,cte1,DateModif) values (7,'TCFV15','MOC',68,null,'CTE1*1','SURFACE',now());
</v>
      </c>
      <c r="CB43" t="str">
        <f t="shared" si="8"/>
        <v xml:space="preserve">INSERT INTO SC_SystemeProduits(RefDimension,NomSysteme,typePresta,ligne,Quantite,formule,cte1,DateModif) values (8,'TCFV15','MOC',68,null,'CTE1*1','SURFACE',now());
</v>
      </c>
      <c r="CE43" t="str">
        <f t="shared" si="9"/>
        <v xml:space="preserve">INSERT INTO SC_SystemeProduits(RefDimension,NomSysteme,typePresta,ligne,Quantite,formule,cte1,DateModif) values (9,'TCFV15','MOC',68,null,'CTE1*1','SURFACE',now());
</v>
      </c>
      <c r="CH43" t="str">
        <f t="shared" si="10"/>
        <v xml:space="preserve">INSERT INTO SC_SystemeProduits(RefDimension,NomSysteme,typePresta,ligne,Quantite,formule,cte1,DateModif) values (10,'TCFV15','MOC',68,null,'CTE1*1','SURFACE',now());
</v>
      </c>
      <c r="CK43" t="str">
        <f t="shared" si="11"/>
        <v xml:space="preserve">INSERT INTO SC_SystemeProduits(RefDimension,NomSysteme,typePresta,ligne,Quantite,formule,cte1,DateModif) values (11,'TCFV15','MOC',68,null,'CTE1*1','SURFACE',now());
</v>
      </c>
      <c r="CN43" t="str">
        <f t="shared" si="12"/>
        <v xml:space="preserve">INSERT INTO SC_SystemeProduits(RefDimension,NomSysteme,typePresta,ligne,Quantite,formule,cte1,DateModif) values (12,'TCFV15','MOC',68,null,'CTE1*1','SURFACE',now());
</v>
      </c>
      <c r="CQ43" t="str">
        <f t="shared" si="13"/>
        <v xml:space="preserve">INSERT INTO SC_SystemeProduits(RefDimension,NomSysteme,typePresta,ligne,Quantite,formule,cte1,DateModif) values (13,'TCFV15','MOC',68,null,'CTE1*1','SURFACE',now());
</v>
      </c>
      <c r="CT43" t="str">
        <f t="shared" si="14"/>
        <v xml:space="preserve">INSERT INTO SC_SystemeProduits(RefDimension,NomSysteme,typePresta,ligne,Quantite,formule,cte1,DateModif) values (14,'TCFV15','MOC',68,null,'CTE1*1','SURFACE',now());
</v>
      </c>
      <c r="CW43" t="str">
        <f t="shared" si="15"/>
        <v xml:space="preserve">INSERT INTO SC_SystemeProduits(RefDimension,NomSysteme,typePresta,ligne,Quantite,formule,cte1,DateModif) values (15,'TCFV15','MOC',68,null,'CTE1*1','SURFACE',now());
</v>
      </c>
      <c r="CZ43" t="str">
        <f t="shared" si="16"/>
        <v xml:space="preserve">INSERT INTO SC_SystemeProduits(RefDimension,NomSysteme,typePresta,ligne,Quantite,formule,cte1,DateModif) values (16,'TCFV15','MOC',68,null,'CTE1*1','SURFACE',now());
</v>
      </c>
      <c r="DC43" t="str">
        <f t="shared" si="17"/>
        <v xml:space="preserve">INSERT INTO SC_SystemeProduits(RefDimension,NomSysteme,typePresta,ligne,Quantite,formule,cte1,DateModif) values (17,'TCFV15','MOC',68,null,'CTE1*1','SURFACE',now());
</v>
      </c>
      <c r="DF43" t="str">
        <f t="shared" si="18"/>
        <v xml:space="preserve">INSERT INTO SC_SystemeProduits(RefDimension,NomSysteme,typePresta,ligne,Quantite,formule,cte1,DateModif) values (18,'TCFV15','MOC',68,null,'CTE1*1','SURFACE',now());
</v>
      </c>
    </row>
    <row r="44" spans="1:110" x14ac:dyDescent="0.3">
      <c r="A44" s="12">
        <f>VLOOKUP($C44,[1]CHANTIER!$A$2:$K$291,11,0)</f>
        <v>67</v>
      </c>
      <c r="B44" t="s">
        <v>332</v>
      </c>
      <c r="C44" t="s">
        <v>215</v>
      </c>
      <c r="D44" t="s">
        <v>120</v>
      </c>
      <c r="E44">
        <v>4</v>
      </c>
      <c r="F44" s="14" t="s">
        <v>866</v>
      </c>
      <c r="G44" s="14" t="s">
        <v>911</v>
      </c>
      <c r="H44">
        <v>6</v>
      </c>
      <c r="I44" s="14" t="s">
        <v>866</v>
      </c>
      <c r="J44" s="14" t="s">
        <v>911</v>
      </c>
      <c r="K44">
        <v>8</v>
      </c>
      <c r="L44" s="14" t="s">
        <v>866</v>
      </c>
      <c r="M44" s="14" t="s">
        <v>911</v>
      </c>
      <c r="N44">
        <v>10</v>
      </c>
      <c r="O44" s="14" t="s">
        <v>866</v>
      </c>
      <c r="P44" s="14" t="s">
        <v>911</v>
      </c>
      <c r="Q44">
        <v>12</v>
      </c>
      <c r="R44" s="14" t="s">
        <v>866</v>
      </c>
      <c r="S44" s="14" t="s">
        <v>911</v>
      </c>
      <c r="T44">
        <v>14</v>
      </c>
      <c r="U44" s="14" t="s">
        <v>866</v>
      </c>
      <c r="V44" s="14" t="s">
        <v>911</v>
      </c>
      <c r="W44">
        <v>16</v>
      </c>
      <c r="X44" s="14" t="s">
        <v>866</v>
      </c>
      <c r="Y44" s="14" t="s">
        <v>911</v>
      </c>
      <c r="Z44">
        <v>18</v>
      </c>
      <c r="AA44" s="14" t="s">
        <v>866</v>
      </c>
      <c r="AB44" s="14" t="s">
        <v>911</v>
      </c>
      <c r="AC44">
        <v>20</v>
      </c>
      <c r="AD44" s="14" t="s">
        <v>866</v>
      </c>
      <c r="AE44" s="14" t="s">
        <v>911</v>
      </c>
      <c r="AF44">
        <v>24</v>
      </c>
      <c r="AG44" s="14" t="s">
        <v>866</v>
      </c>
      <c r="AH44" s="14" t="s">
        <v>911</v>
      </c>
      <c r="AI44">
        <v>24</v>
      </c>
      <c r="AJ44" s="14" t="s">
        <v>866</v>
      </c>
      <c r="AK44" s="14" t="s">
        <v>911</v>
      </c>
      <c r="AL44">
        <v>28</v>
      </c>
      <c r="AM44" s="14" t="s">
        <v>866</v>
      </c>
      <c r="AN44" s="14" t="s">
        <v>911</v>
      </c>
      <c r="AO44">
        <v>28</v>
      </c>
      <c r="AP44" s="14" t="s">
        <v>866</v>
      </c>
      <c r="AQ44" s="14" t="s">
        <v>911</v>
      </c>
      <c r="AR44">
        <v>32</v>
      </c>
      <c r="AS44" s="14" t="s">
        <v>866</v>
      </c>
      <c r="AT44" s="14" t="s">
        <v>911</v>
      </c>
      <c r="AU44">
        <v>36</v>
      </c>
      <c r="AV44" s="14" t="s">
        <v>866</v>
      </c>
      <c r="AW44" s="14" t="s">
        <v>911</v>
      </c>
      <c r="AX44">
        <v>36</v>
      </c>
      <c r="AY44" s="14" t="s">
        <v>866</v>
      </c>
      <c r="AZ44" s="14" t="s">
        <v>911</v>
      </c>
      <c r="BA44">
        <v>40</v>
      </c>
      <c r="BB44" s="14" t="s">
        <v>866</v>
      </c>
      <c r="BC44" s="14" t="s">
        <v>911</v>
      </c>
      <c r="BD44">
        <v>40</v>
      </c>
      <c r="BE44" s="14" t="s">
        <v>866</v>
      </c>
      <c r="BF44" s="14" t="s">
        <v>911</v>
      </c>
      <c r="BG44" t="str">
        <f t="shared" si="1"/>
        <v xml:space="preserve">INSERT INTO SC_SystemeProduits(RefDimension,NomSysteme,typePresta,ligne,Quantite,formule,cte1,DateModif) values (1,'TCFV15','MOC',67,null,'CTE1*1','SURFACE',now());
</v>
      </c>
      <c r="BJ44" t="str">
        <f t="shared" si="2"/>
        <v xml:space="preserve">INSERT INTO SC_SystemeProduits(RefDimension,NomSysteme,typePresta,ligne,Quantite,formule,cte1,DateModif) values (2,'TCFV15','MOC',67,null,'CTE1*1','SURFACE',now());
</v>
      </c>
      <c r="BM44" t="str">
        <f t="shared" si="3"/>
        <v xml:space="preserve">INSERT INTO SC_SystemeProduits(RefDimension,NomSysteme,typePresta,ligne,Quantite,formule,cte1,DateModif) values (3,'TCFV15','MOC',67,null,'CTE1*1','SURFACE',now());
</v>
      </c>
      <c r="BP44" t="str">
        <f t="shared" si="4"/>
        <v xml:space="preserve">INSERT INTO SC_SystemeProduits(RefDimension,NomSysteme,typePresta,ligne,Quantite,formule,cte1,DateModif) values (4,'TCFV15','MOC',67,null,'CTE1*1','SURFACE',now());
</v>
      </c>
      <c r="BS44" t="str">
        <f t="shared" si="5"/>
        <v xml:space="preserve">INSERT INTO SC_SystemeProduits(RefDimension,NomSysteme,typePresta,ligne,Quantite,formule,cte1,DateModif) values (5,'TCFV15','MOC',67,null,'CTE1*1','SURFACE',now());
</v>
      </c>
      <c r="BV44" t="str">
        <f t="shared" si="6"/>
        <v xml:space="preserve">INSERT INTO SC_SystemeProduits(RefDimension,NomSysteme,typePresta,ligne,Quantite,formule,cte1,DateModif) values (6,'TCFV15','MOC',67,null,'CTE1*1','SURFACE',now());
</v>
      </c>
      <c r="BY44" t="str">
        <f t="shared" si="7"/>
        <v xml:space="preserve">INSERT INTO SC_SystemeProduits(RefDimension,NomSysteme,typePresta,ligne,Quantite,formule,cte1,DateModif) values (7,'TCFV15','MOC',67,null,'CTE1*1','SURFACE',now());
</v>
      </c>
      <c r="CB44" t="str">
        <f t="shared" si="8"/>
        <v xml:space="preserve">INSERT INTO SC_SystemeProduits(RefDimension,NomSysteme,typePresta,ligne,Quantite,formule,cte1,DateModif) values (8,'TCFV15','MOC',67,null,'CTE1*1','SURFACE',now());
</v>
      </c>
      <c r="CE44" t="str">
        <f t="shared" si="9"/>
        <v xml:space="preserve">INSERT INTO SC_SystemeProduits(RefDimension,NomSysteme,typePresta,ligne,Quantite,formule,cte1,DateModif) values (9,'TCFV15','MOC',67,null,'CTE1*1','SURFACE',now());
</v>
      </c>
      <c r="CH44" t="str">
        <f t="shared" si="10"/>
        <v xml:space="preserve">INSERT INTO SC_SystemeProduits(RefDimension,NomSysteme,typePresta,ligne,Quantite,formule,cte1,DateModif) values (10,'TCFV15','MOC',67,null,'CTE1*1','SURFACE',now());
</v>
      </c>
      <c r="CK44" t="str">
        <f t="shared" si="11"/>
        <v xml:space="preserve">INSERT INTO SC_SystemeProduits(RefDimension,NomSysteme,typePresta,ligne,Quantite,formule,cte1,DateModif) values (11,'TCFV15','MOC',67,null,'CTE1*1','SURFACE',now());
</v>
      </c>
      <c r="CN44" t="str">
        <f t="shared" si="12"/>
        <v xml:space="preserve">INSERT INTO SC_SystemeProduits(RefDimension,NomSysteme,typePresta,ligne,Quantite,formule,cte1,DateModif) values (12,'TCFV15','MOC',67,null,'CTE1*1','SURFACE',now());
</v>
      </c>
      <c r="CQ44" t="str">
        <f t="shared" si="13"/>
        <v xml:space="preserve">INSERT INTO SC_SystemeProduits(RefDimension,NomSysteme,typePresta,ligne,Quantite,formule,cte1,DateModif) values (13,'TCFV15','MOC',67,null,'CTE1*1','SURFACE',now());
</v>
      </c>
      <c r="CT44" t="str">
        <f t="shared" si="14"/>
        <v xml:space="preserve">INSERT INTO SC_SystemeProduits(RefDimension,NomSysteme,typePresta,ligne,Quantite,formule,cte1,DateModif) values (14,'TCFV15','MOC',67,null,'CTE1*1','SURFACE',now());
</v>
      </c>
      <c r="CW44" t="str">
        <f t="shared" si="15"/>
        <v xml:space="preserve">INSERT INTO SC_SystemeProduits(RefDimension,NomSysteme,typePresta,ligne,Quantite,formule,cte1,DateModif) values (15,'TCFV15','MOC',67,null,'CTE1*1','SURFACE',now());
</v>
      </c>
      <c r="CZ44" t="str">
        <f t="shared" si="16"/>
        <v xml:space="preserve">INSERT INTO SC_SystemeProduits(RefDimension,NomSysteme,typePresta,ligne,Quantite,formule,cte1,DateModif) values (16,'TCFV15','MOC',67,null,'CTE1*1','SURFACE',now());
</v>
      </c>
      <c r="DC44" t="str">
        <f t="shared" si="17"/>
        <v xml:space="preserve">INSERT INTO SC_SystemeProduits(RefDimension,NomSysteme,typePresta,ligne,Quantite,formule,cte1,DateModif) values (17,'TCFV15','MOC',67,null,'CTE1*1','SURFACE',now());
</v>
      </c>
      <c r="DF44" t="str">
        <f t="shared" si="18"/>
        <v xml:space="preserve">INSERT INTO SC_SystemeProduits(RefDimension,NomSysteme,typePresta,ligne,Quantite,formule,cte1,DateModif) values (18,'TCFV15','MOC',67,null,'CTE1*1','SURFACE',now());
</v>
      </c>
    </row>
    <row r="45" spans="1:110" x14ac:dyDescent="0.3">
      <c r="A45" s="12">
        <f>VLOOKUP($C45,[1]CHANTIER!$A$2:$K$291,11,0)</f>
        <v>66</v>
      </c>
      <c r="B45" t="s">
        <v>332</v>
      </c>
      <c r="C45" t="s">
        <v>213</v>
      </c>
      <c r="D45" t="s">
        <v>47</v>
      </c>
      <c r="E45">
        <v>2.5</v>
      </c>
      <c r="F45" s="14" t="s">
        <v>866</v>
      </c>
      <c r="G45" s="14" t="s">
        <v>867</v>
      </c>
      <c r="H45">
        <v>3</v>
      </c>
      <c r="I45" s="14" t="s">
        <v>866</v>
      </c>
      <c r="J45" s="14" t="s">
        <v>867</v>
      </c>
      <c r="K45">
        <v>4</v>
      </c>
      <c r="L45" s="14" t="s">
        <v>866</v>
      </c>
      <c r="M45" s="14" t="s">
        <v>867</v>
      </c>
      <c r="N45">
        <v>4</v>
      </c>
      <c r="O45" s="14" t="s">
        <v>866</v>
      </c>
      <c r="P45" s="14" t="s">
        <v>867</v>
      </c>
      <c r="Q45">
        <v>4</v>
      </c>
      <c r="R45" s="14" t="s">
        <v>866</v>
      </c>
      <c r="S45" s="14" t="s">
        <v>867</v>
      </c>
      <c r="T45">
        <v>4</v>
      </c>
      <c r="U45" s="14" t="s">
        <v>866</v>
      </c>
      <c r="V45" s="14" t="s">
        <v>867</v>
      </c>
      <c r="W45">
        <v>4</v>
      </c>
      <c r="X45" s="14" t="s">
        <v>866</v>
      </c>
      <c r="Y45" s="14" t="s">
        <v>867</v>
      </c>
      <c r="Z45">
        <v>4.5</v>
      </c>
      <c r="AA45" s="14" t="s">
        <v>866</v>
      </c>
      <c r="AB45" s="14" t="s">
        <v>867</v>
      </c>
      <c r="AC45">
        <v>5</v>
      </c>
      <c r="AD45" s="14" t="s">
        <v>866</v>
      </c>
      <c r="AE45" s="14" t="s">
        <v>867</v>
      </c>
      <c r="AF45">
        <v>6</v>
      </c>
      <c r="AG45" s="14" t="s">
        <v>866</v>
      </c>
      <c r="AH45" s="14" t="s">
        <v>867</v>
      </c>
      <c r="AI45">
        <v>8</v>
      </c>
      <c r="AJ45" s="14" t="s">
        <v>866</v>
      </c>
      <c r="AK45" s="14" t="s">
        <v>867</v>
      </c>
      <c r="AL45">
        <v>8</v>
      </c>
      <c r="AM45" s="14" t="s">
        <v>866</v>
      </c>
      <c r="AN45" s="14" t="s">
        <v>867</v>
      </c>
      <c r="AO45">
        <v>7</v>
      </c>
      <c r="AP45" s="14" t="s">
        <v>866</v>
      </c>
      <c r="AQ45" s="14" t="s">
        <v>867</v>
      </c>
      <c r="AR45">
        <v>8</v>
      </c>
      <c r="AS45" s="14" t="s">
        <v>866</v>
      </c>
      <c r="AT45" s="14" t="s">
        <v>867</v>
      </c>
      <c r="AU45">
        <v>8</v>
      </c>
      <c r="AV45" s="14" t="s">
        <v>866</v>
      </c>
      <c r="AW45" s="14" t="s">
        <v>867</v>
      </c>
      <c r="AX45">
        <v>9</v>
      </c>
      <c r="AY45" s="14" t="s">
        <v>866</v>
      </c>
      <c r="AZ45" s="14" t="s">
        <v>867</v>
      </c>
      <c r="BA45">
        <v>10</v>
      </c>
      <c r="BB45" s="14" t="s">
        <v>866</v>
      </c>
      <c r="BC45" s="14" t="s">
        <v>867</v>
      </c>
      <c r="BD45">
        <v>8</v>
      </c>
      <c r="BE45" s="14" t="s">
        <v>866</v>
      </c>
      <c r="BF45" s="14" t="s">
        <v>867</v>
      </c>
      <c r="BG45" t="str">
        <f t="shared" si="1"/>
        <v xml:space="preserve">INSERT INTO SC_SystemeProduits(RefDimension,NomSysteme,typePresta,ligne,Quantite,formule,cte1,DateModif) values (1,'TCFV15','MOC',66,null,'CTE1*1','LARGEUR',now());
</v>
      </c>
      <c r="BJ45" t="str">
        <f t="shared" si="2"/>
        <v xml:space="preserve">INSERT INTO SC_SystemeProduits(RefDimension,NomSysteme,typePresta,ligne,Quantite,formule,cte1,DateModif) values (2,'TCFV15','MOC',66,null,'CTE1*1','LARGEUR',now());
</v>
      </c>
      <c r="BM45" t="str">
        <f t="shared" si="3"/>
        <v xml:space="preserve">INSERT INTO SC_SystemeProduits(RefDimension,NomSysteme,typePresta,ligne,Quantite,formule,cte1,DateModif) values (3,'TCFV15','MOC',66,null,'CTE1*1','LARGEUR',now());
</v>
      </c>
      <c r="BP45" t="str">
        <f t="shared" si="4"/>
        <v xml:space="preserve">INSERT INTO SC_SystemeProduits(RefDimension,NomSysteme,typePresta,ligne,Quantite,formule,cte1,DateModif) values (4,'TCFV15','MOC',66,null,'CTE1*1','LARGEUR',now());
</v>
      </c>
      <c r="BS45" t="str">
        <f t="shared" si="5"/>
        <v xml:space="preserve">INSERT INTO SC_SystemeProduits(RefDimension,NomSysteme,typePresta,ligne,Quantite,formule,cte1,DateModif) values (5,'TCFV15','MOC',66,null,'CTE1*1','LARGEUR',now());
</v>
      </c>
      <c r="BV45" t="str">
        <f t="shared" si="6"/>
        <v xml:space="preserve">INSERT INTO SC_SystemeProduits(RefDimension,NomSysteme,typePresta,ligne,Quantite,formule,cte1,DateModif) values (6,'TCFV15','MOC',66,null,'CTE1*1','LARGEUR',now());
</v>
      </c>
      <c r="BY45" t="str">
        <f t="shared" si="7"/>
        <v xml:space="preserve">INSERT INTO SC_SystemeProduits(RefDimension,NomSysteme,typePresta,ligne,Quantite,formule,cte1,DateModif) values (7,'TCFV15','MOC',66,null,'CTE1*1','LARGEUR',now());
</v>
      </c>
      <c r="CB45" t="str">
        <f t="shared" si="8"/>
        <v xml:space="preserve">INSERT INTO SC_SystemeProduits(RefDimension,NomSysteme,typePresta,ligne,Quantite,formule,cte1,DateModif) values (8,'TCFV15','MOC',66,null,'CTE1*1','LARGEUR',now());
</v>
      </c>
      <c r="CE45" t="str">
        <f t="shared" si="9"/>
        <v xml:space="preserve">INSERT INTO SC_SystemeProduits(RefDimension,NomSysteme,typePresta,ligne,Quantite,formule,cte1,DateModif) values (9,'TCFV15','MOC',66,null,'CTE1*1','LARGEUR',now());
</v>
      </c>
      <c r="CH45" t="str">
        <f t="shared" si="10"/>
        <v xml:space="preserve">INSERT INTO SC_SystemeProduits(RefDimension,NomSysteme,typePresta,ligne,Quantite,formule,cte1,DateModif) values (10,'TCFV15','MOC',66,null,'CTE1*1','LARGEUR',now());
</v>
      </c>
      <c r="CK45" t="str">
        <f t="shared" si="11"/>
        <v xml:space="preserve">INSERT INTO SC_SystemeProduits(RefDimension,NomSysteme,typePresta,ligne,Quantite,formule,cte1,DateModif) values (11,'TCFV15','MOC',66,null,'CTE1*1','LARGEUR',now());
</v>
      </c>
      <c r="CN45" t="str">
        <f t="shared" si="12"/>
        <v xml:space="preserve">INSERT INTO SC_SystemeProduits(RefDimension,NomSysteme,typePresta,ligne,Quantite,formule,cte1,DateModif) values (12,'TCFV15','MOC',66,null,'CTE1*1','LARGEUR',now());
</v>
      </c>
      <c r="CQ45" t="str">
        <f t="shared" si="13"/>
        <v xml:space="preserve">INSERT INTO SC_SystemeProduits(RefDimension,NomSysteme,typePresta,ligne,Quantite,formule,cte1,DateModif) values (13,'TCFV15','MOC',66,null,'CTE1*1','LARGEUR',now());
</v>
      </c>
      <c r="CT45" t="str">
        <f t="shared" si="14"/>
        <v xml:space="preserve">INSERT INTO SC_SystemeProduits(RefDimension,NomSysteme,typePresta,ligne,Quantite,formule,cte1,DateModif) values (14,'TCFV15','MOC',66,null,'CTE1*1','LARGEUR',now());
</v>
      </c>
      <c r="CW45" t="str">
        <f t="shared" si="15"/>
        <v xml:space="preserve">INSERT INTO SC_SystemeProduits(RefDimension,NomSysteme,typePresta,ligne,Quantite,formule,cte1,DateModif) values (15,'TCFV15','MOC',66,null,'CTE1*1','LARGEUR',now());
</v>
      </c>
      <c r="CZ45" t="str">
        <f t="shared" si="16"/>
        <v xml:space="preserve">INSERT INTO SC_SystemeProduits(RefDimension,NomSysteme,typePresta,ligne,Quantite,formule,cte1,DateModif) values (16,'TCFV15','MOC',66,null,'CTE1*1','LARGEUR',now());
</v>
      </c>
      <c r="DC45" t="str">
        <f t="shared" si="17"/>
        <v xml:space="preserve">INSERT INTO SC_SystemeProduits(RefDimension,NomSysteme,typePresta,ligne,Quantite,formule,cte1,DateModif) values (17,'TCFV15','MOC',66,null,'CTE1*1','LARGEUR',now());
</v>
      </c>
      <c r="DF45" t="str">
        <f t="shared" si="18"/>
        <v xml:space="preserve">INSERT INTO SC_SystemeProduits(RefDimension,NomSysteme,typePresta,ligne,Quantite,formule,cte1,DateModif) values (18,'TCFV15','MOC',66,null,'CTE1*1','LARGEUR',now());
</v>
      </c>
    </row>
    <row r="46" spans="1:110" x14ac:dyDescent="0.3">
      <c r="A46" s="12">
        <f>VLOOKUP($C46,[1]CHANTIER!$A$2:$K$291,11,0)</f>
        <v>73</v>
      </c>
      <c r="B46" t="s">
        <v>332</v>
      </c>
      <c r="C46" t="s">
        <v>226</v>
      </c>
      <c r="D46" t="s">
        <v>8</v>
      </c>
      <c r="E46">
        <v>1</v>
      </c>
      <c r="H46">
        <v>1</v>
      </c>
      <c r="K46">
        <v>1</v>
      </c>
      <c r="N46">
        <v>1</v>
      </c>
      <c r="Q46">
        <v>1</v>
      </c>
      <c r="T46">
        <v>1</v>
      </c>
      <c r="W46">
        <v>1</v>
      </c>
      <c r="Z46">
        <v>1</v>
      </c>
      <c r="AC46">
        <v>1</v>
      </c>
      <c r="AF46">
        <v>1</v>
      </c>
      <c r="AI46">
        <v>1</v>
      </c>
      <c r="AL46">
        <v>1</v>
      </c>
      <c r="AO46">
        <v>1</v>
      </c>
      <c r="AR46">
        <v>1</v>
      </c>
      <c r="AU46">
        <v>1</v>
      </c>
      <c r="AX46">
        <v>1</v>
      </c>
      <c r="BA46">
        <v>1</v>
      </c>
      <c r="BD46">
        <v>1</v>
      </c>
      <c r="BG46" t="str">
        <f t="shared" si="1"/>
        <v xml:space="preserve">INSERT INTO SC_SystemeProduits(RefDimension,NomSysteme,typePresta,ligne,Quantite,formule,cte1,DateModif) values (1,'TCFV15','MOC',73,1,null,null,now());
</v>
      </c>
      <c r="BJ46" t="str">
        <f t="shared" si="2"/>
        <v xml:space="preserve">INSERT INTO SC_SystemeProduits(RefDimension,NomSysteme,typePresta,ligne,Quantite,formule,cte1,DateModif) values (2,'TCFV15','MOC',73,1,null,null,now());
</v>
      </c>
      <c r="BM46" t="str">
        <f t="shared" si="3"/>
        <v xml:space="preserve">INSERT INTO SC_SystemeProduits(RefDimension,NomSysteme,typePresta,ligne,Quantite,formule,cte1,DateModif) values (3,'TCFV15','MOC',73,1,null,null,now());
</v>
      </c>
      <c r="BP46" t="str">
        <f t="shared" si="4"/>
        <v xml:space="preserve">INSERT INTO SC_SystemeProduits(RefDimension,NomSysteme,typePresta,ligne,Quantite,formule,cte1,DateModif) values (4,'TCFV15','MOC',73,1,null,null,now());
</v>
      </c>
      <c r="BS46" t="str">
        <f t="shared" si="5"/>
        <v xml:space="preserve">INSERT INTO SC_SystemeProduits(RefDimension,NomSysteme,typePresta,ligne,Quantite,formule,cte1,DateModif) values (5,'TCFV15','MOC',73,1,null,null,now());
</v>
      </c>
      <c r="BV46" t="str">
        <f t="shared" si="6"/>
        <v xml:space="preserve">INSERT INTO SC_SystemeProduits(RefDimension,NomSysteme,typePresta,ligne,Quantite,formule,cte1,DateModif) values (6,'TCFV15','MOC',73,1,null,null,now());
</v>
      </c>
      <c r="BY46" t="str">
        <f t="shared" si="7"/>
        <v xml:space="preserve">INSERT INTO SC_SystemeProduits(RefDimension,NomSysteme,typePresta,ligne,Quantite,formule,cte1,DateModif) values (7,'TCFV15','MOC',73,1,null,null,now());
</v>
      </c>
      <c r="CB46" t="str">
        <f t="shared" si="8"/>
        <v xml:space="preserve">INSERT INTO SC_SystemeProduits(RefDimension,NomSysteme,typePresta,ligne,Quantite,formule,cte1,DateModif) values (8,'TCFV15','MOC',73,1,null,null,now());
</v>
      </c>
      <c r="CE46" t="str">
        <f t="shared" si="9"/>
        <v xml:space="preserve">INSERT INTO SC_SystemeProduits(RefDimension,NomSysteme,typePresta,ligne,Quantite,formule,cte1,DateModif) values (9,'TCFV15','MOC',73,1,null,null,now());
</v>
      </c>
      <c r="CH46" t="str">
        <f t="shared" si="10"/>
        <v xml:space="preserve">INSERT INTO SC_SystemeProduits(RefDimension,NomSysteme,typePresta,ligne,Quantite,formule,cte1,DateModif) values (10,'TCFV15','MOC',73,1,null,null,now());
</v>
      </c>
      <c r="CK46" t="str">
        <f t="shared" si="11"/>
        <v xml:space="preserve">INSERT INTO SC_SystemeProduits(RefDimension,NomSysteme,typePresta,ligne,Quantite,formule,cte1,DateModif) values (11,'TCFV15','MOC',73,1,null,null,now());
</v>
      </c>
      <c r="CN46" t="str">
        <f t="shared" si="12"/>
        <v xml:space="preserve">INSERT INTO SC_SystemeProduits(RefDimension,NomSysteme,typePresta,ligne,Quantite,formule,cte1,DateModif) values (12,'TCFV15','MOC',73,1,null,null,now());
</v>
      </c>
      <c r="CQ46" t="str">
        <f t="shared" si="13"/>
        <v xml:space="preserve">INSERT INTO SC_SystemeProduits(RefDimension,NomSysteme,typePresta,ligne,Quantite,formule,cte1,DateModif) values (13,'TCFV15','MOC',73,1,null,null,now());
</v>
      </c>
      <c r="CT46" t="str">
        <f t="shared" si="14"/>
        <v xml:space="preserve">INSERT INTO SC_SystemeProduits(RefDimension,NomSysteme,typePresta,ligne,Quantite,formule,cte1,DateModif) values (14,'TCFV15','MOC',73,1,null,null,now());
</v>
      </c>
      <c r="CW46" t="str">
        <f t="shared" si="15"/>
        <v xml:space="preserve">INSERT INTO SC_SystemeProduits(RefDimension,NomSysteme,typePresta,ligne,Quantite,formule,cte1,DateModif) values (15,'TCFV15','MOC',73,1,null,null,now());
</v>
      </c>
      <c r="CZ46" t="str">
        <f t="shared" si="16"/>
        <v xml:space="preserve">INSERT INTO SC_SystemeProduits(RefDimension,NomSysteme,typePresta,ligne,Quantite,formule,cte1,DateModif) values (16,'TCFV15','MOC',73,1,null,null,now());
</v>
      </c>
      <c r="DC46" t="str">
        <f t="shared" si="17"/>
        <v xml:space="preserve">INSERT INTO SC_SystemeProduits(RefDimension,NomSysteme,typePresta,ligne,Quantite,formule,cte1,DateModif) values (17,'TCFV15','MOC',73,1,null,null,now());
</v>
      </c>
      <c r="DF46" t="str">
        <f t="shared" si="18"/>
        <v xml:space="preserve">INSERT INTO SC_SystemeProduits(RefDimension,NomSysteme,typePresta,ligne,Quantite,formule,cte1,DateModif) values (18,'TCFV15','MOC',73,1,null,null,now());
</v>
      </c>
    </row>
    <row r="47" spans="1:110" x14ac:dyDescent="0.3">
      <c r="BG47" t="str">
        <f t="shared" si="1"/>
        <v/>
      </c>
      <c r="BJ47" t="str">
        <f t="shared" si="2"/>
        <v/>
      </c>
      <c r="BM47" t="str">
        <f t="shared" si="3"/>
        <v/>
      </c>
      <c r="BP47" t="str">
        <f t="shared" si="4"/>
        <v/>
      </c>
      <c r="BS47" t="str">
        <f t="shared" si="5"/>
        <v/>
      </c>
      <c r="BV47" t="str">
        <f t="shared" si="6"/>
        <v/>
      </c>
      <c r="BY47" t="str">
        <f t="shared" si="7"/>
        <v/>
      </c>
      <c r="CB47" t="str">
        <f t="shared" si="8"/>
        <v/>
      </c>
      <c r="CE47" t="str">
        <f t="shared" si="9"/>
        <v/>
      </c>
      <c r="CH47" t="str">
        <f t="shared" si="10"/>
        <v/>
      </c>
      <c r="CK47" t="str">
        <f t="shared" si="11"/>
        <v/>
      </c>
      <c r="CN47" t="str">
        <f t="shared" si="12"/>
        <v/>
      </c>
      <c r="CQ47" t="str">
        <f t="shared" si="13"/>
        <v/>
      </c>
      <c r="CT47" t="str">
        <f t="shared" si="14"/>
        <v/>
      </c>
      <c r="CW47" t="str">
        <f t="shared" si="15"/>
        <v/>
      </c>
      <c r="CZ47" t="str">
        <f t="shared" si="16"/>
        <v/>
      </c>
      <c r="DC47" t="str">
        <f t="shared" si="17"/>
        <v/>
      </c>
      <c r="DF47" t="str">
        <f t="shared" si="18"/>
        <v/>
      </c>
    </row>
    <row r="48" spans="1:110" x14ac:dyDescent="0.3">
      <c r="BG48" t="str">
        <f t="shared" si="1"/>
        <v/>
      </c>
      <c r="BJ48" t="str">
        <f t="shared" si="2"/>
        <v/>
      </c>
      <c r="BM48" t="str">
        <f t="shared" si="3"/>
        <v/>
      </c>
      <c r="BP48" t="str">
        <f t="shared" si="4"/>
        <v/>
      </c>
      <c r="BS48" t="str">
        <f t="shared" si="5"/>
        <v/>
      </c>
      <c r="BV48" t="str">
        <f t="shared" si="6"/>
        <v/>
      </c>
      <c r="BY48" t="str">
        <f t="shared" si="7"/>
        <v/>
      </c>
      <c r="CB48" t="str">
        <f t="shared" si="8"/>
        <v/>
      </c>
      <c r="CE48" t="str">
        <f t="shared" si="9"/>
        <v/>
      </c>
      <c r="CH48" t="str">
        <f t="shared" si="10"/>
        <v/>
      </c>
      <c r="CK48" t="str">
        <f t="shared" si="11"/>
        <v/>
      </c>
      <c r="CN48" t="str">
        <f t="shared" si="12"/>
        <v/>
      </c>
      <c r="CQ48" t="str">
        <f t="shared" si="13"/>
        <v/>
      </c>
      <c r="CT48" t="str">
        <f t="shared" si="14"/>
        <v/>
      </c>
      <c r="CW48" t="str">
        <f t="shared" si="15"/>
        <v/>
      </c>
      <c r="CZ48" t="str">
        <f t="shared" si="16"/>
        <v/>
      </c>
      <c r="DC48" t="str">
        <f t="shared" si="17"/>
        <v/>
      </c>
      <c r="DF48" t="str">
        <f t="shared" si="18"/>
        <v/>
      </c>
    </row>
    <row r="49" spans="1:110" x14ac:dyDescent="0.3">
      <c r="A49" s="12">
        <f>VLOOKUP($C49,[1]MINIPELLE!$A$2:$K$291,11,0)</f>
        <v>12</v>
      </c>
      <c r="B49" t="s">
        <v>333</v>
      </c>
      <c r="C49" t="s">
        <v>217</v>
      </c>
      <c r="D49" t="s">
        <v>120</v>
      </c>
      <c r="E49">
        <v>4</v>
      </c>
      <c r="F49" s="14" t="s">
        <v>866</v>
      </c>
      <c r="G49" s="14" t="s">
        <v>911</v>
      </c>
      <c r="H49">
        <v>6</v>
      </c>
      <c r="I49" s="14" t="s">
        <v>866</v>
      </c>
      <c r="J49" s="14" t="s">
        <v>911</v>
      </c>
      <c r="K49">
        <v>8</v>
      </c>
      <c r="L49" s="14" t="s">
        <v>866</v>
      </c>
      <c r="M49" s="14" t="s">
        <v>911</v>
      </c>
      <c r="N49">
        <v>10</v>
      </c>
      <c r="O49" s="14" t="s">
        <v>866</v>
      </c>
      <c r="P49" s="14" t="s">
        <v>911</v>
      </c>
      <c r="Q49">
        <v>12</v>
      </c>
      <c r="R49" s="14" t="s">
        <v>866</v>
      </c>
      <c r="S49" s="14" t="s">
        <v>911</v>
      </c>
      <c r="T49">
        <v>14</v>
      </c>
      <c r="U49" s="14" t="s">
        <v>866</v>
      </c>
      <c r="V49" s="14" t="s">
        <v>911</v>
      </c>
      <c r="W49">
        <v>16</v>
      </c>
      <c r="X49" s="14" t="s">
        <v>866</v>
      </c>
      <c r="Y49" s="14" t="s">
        <v>911</v>
      </c>
      <c r="Z49">
        <v>18</v>
      </c>
      <c r="AA49" s="14" t="s">
        <v>866</v>
      </c>
      <c r="AB49" s="14" t="s">
        <v>911</v>
      </c>
      <c r="AC49">
        <v>20</v>
      </c>
      <c r="AD49" s="14" t="s">
        <v>866</v>
      </c>
      <c r="AE49" s="14" t="s">
        <v>911</v>
      </c>
      <c r="AF49">
        <v>24</v>
      </c>
      <c r="AG49" s="14" t="s">
        <v>866</v>
      </c>
      <c r="AH49" s="14" t="s">
        <v>911</v>
      </c>
      <c r="AI49">
        <v>24</v>
      </c>
      <c r="AJ49" s="14" t="s">
        <v>866</v>
      </c>
      <c r="AK49" s="14" t="s">
        <v>911</v>
      </c>
      <c r="AL49">
        <v>28</v>
      </c>
      <c r="AM49" s="14" t="s">
        <v>866</v>
      </c>
      <c r="AN49" s="14" t="s">
        <v>911</v>
      </c>
      <c r="AO49">
        <v>28</v>
      </c>
      <c r="AP49" s="14" t="s">
        <v>866</v>
      </c>
      <c r="AQ49" s="14" t="s">
        <v>911</v>
      </c>
      <c r="AR49">
        <v>32</v>
      </c>
      <c r="AS49" s="14" t="s">
        <v>866</v>
      </c>
      <c r="AT49" s="14" t="s">
        <v>911</v>
      </c>
      <c r="AU49">
        <v>36</v>
      </c>
      <c r="AV49" s="14" t="s">
        <v>866</v>
      </c>
      <c r="AW49" s="14" t="s">
        <v>911</v>
      </c>
      <c r="AX49">
        <v>36</v>
      </c>
      <c r="AY49" s="14" t="s">
        <v>866</v>
      </c>
      <c r="AZ49" s="14" t="s">
        <v>911</v>
      </c>
      <c r="BA49">
        <v>40</v>
      </c>
      <c r="BB49" s="14" t="s">
        <v>866</v>
      </c>
      <c r="BC49" s="14" t="s">
        <v>911</v>
      </c>
      <c r="BD49">
        <v>40</v>
      </c>
      <c r="BE49" s="14" t="s">
        <v>866</v>
      </c>
      <c r="BF49" s="14" t="s">
        <v>911</v>
      </c>
      <c r="BG49" t="str">
        <f t="shared" si="1"/>
        <v xml:space="preserve">INSERT INTO SC_SystemeProduits(RefDimension,NomSysteme,typePresta,ligne,Quantite,formule,cte1,DateModif) values (1,'TCFV15','MP',12,null,'CTE1*1','SURFACE',now());
</v>
      </c>
      <c r="BJ49" t="str">
        <f t="shared" si="2"/>
        <v xml:space="preserve">INSERT INTO SC_SystemeProduits(RefDimension,NomSysteme,typePresta,ligne,Quantite,formule,cte1,DateModif) values (2,'TCFV15','MP',12,null,'CTE1*1','SURFACE',now());
</v>
      </c>
      <c r="BM49" t="str">
        <f t="shared" si="3"/>
        <v xml:space="preserve">INSERT INTO SC_SystemeProduits(RefDimension,NomSysteme,typePresta,ligne,Quantite,formule,cte1,DateModif) values (3,'TCFV15','MP',12,null,'CTE1*1','SURFACE',now());
</v>
      </c>
      <c r="BP49" t="str">
        <f t="shared" si="4"/>
        <v xml:space="preserve">INSERT INTO SC_SystemeProduits(RefDimension,NomSysteme,typePresta,ligne,Quantite,formule,cte1,DateModif) values (4,'TCFV15','MP',12,null,'CTE1*1','SURFACE',now());
</v>
      </c>
      <c r="BS49" t="str">
        <f t="shared" si="5"/>
        <v xml:space="preserve">INSERT INTO SC_SystemeProduits(RefDimension,NomSysteme,typePresta,ligne,Quantite,formule,cte1,DateModif) values (5,'TCFV15','MP',12,null,'CTE1*1','SURFACE',now());
</v>
      </c>
      <c r="BV49" t="str">
        <f t="shared" si="6"/>
        <v xml:space="preserve">INSERT INTO SC_SystemeProduits(RefDimension,NomSysteme,typePresta,ligne,Quantite,formule,cte1,DateModif) values (6,'TCFV15','MP',12,null,'CTE1*1','SURFACE',now());
</v>
      </c>
      <c r="BY49" t="str">
        <f t="shared" si="7"/>
        <v xml:space="preserve">INSERT INTO SC_SystemeProduits(RefDimension,NomSysteme,typePresta,ligne,Quantite,formule,cte1,DateModif) values (7,'TCFV15','MP',12,null,'CTE1*1','SURFACE',now());
</v>
      </c>
      <c r="CB49" t="str">
        <f t="shared" si="8"/>
        <v xml:space="preserve">INSERT INTO SC_SystemeProduits(RefDimension,NomSysteme,typePresta,ligne,Quantite,formule,cte1,DateModif) values (8,'TCFV15','MP',12,null,'CTE1*1','SURFACE',now());
</v>
      </c>
      <c r="CE49" t="str">
        <f t="shared" si="9"/>
        <v xml:space="preserve">INSERT INTO SC_SystemeProduits(RefDimension,NomSysteme,typePresta,ligne,Quantite,formule,cte1,DateModif) values (9,'TCFV15','MP',12,null,'CTE1*1','SURFACE',now());
</v>
      </c>
      <c r="CH49" t="str">
        <f t="shared" si="10"/>
        <v xml:space="preserve">INSERT INTO SC_SystemeProduits(RefDimension,NomSysteme,typePresta,ligne,Quantite,formule,cte1,DateModif) values (10,'TCFV15','MP',12,null,'CTE1*1','SURFACE',now());
</v>
      </c>
      <c r="CK49" t="str">
        <f t="shared" si="11"/>
        <v xml:space="preserve">INSERT INTO SC_SystemeProduits(RefDimension,NomSysteme,typePresta,ligne,Quantite,formule,cte1,DateModif) values (11,'TCFV15','MP',12,null,'CTE1*1','SURFACE',now());
</v>
      </c>
      <c r="CN49" t="str">
        <f t="shared" si="12"/>
        <v xml:space="preserve">INSERT INTO SC_SystemeProduits(RefDimension,NomSysteme,typePresta,ligne,Quantite,formule,cte1,DateModif) values (12,'TCFV15','MP',12,null,'CTE1*1','SURFACE',now());
</v>
      </c>
      <c r="CQ49" t="str">
        <f t="shared" si="13"/>
        <v xml:space="preserve">INSERT INTO SC_SystemeProduits(RefDimension,NomSysteme,typePresta,ligne,Quantite,formule,cte1,DateModif) values (13,'TCFV15','MP',12,null,'CTE1*1','SURFACE',now());
</v>
      </c>
      <c r="CT49" t="str">
        <f t="shared" si="14"/>
        <v xml:space="preserve">INSERT INTO SC_SystemeProduits(RefDimension,NomSysteme,typePresta,ligne,Quantite,formule,cte1,DateModif) values (14,'TCFV15','MP',12,null,'CTE1*1','SURFACE',now());
</v>
      </c>
      <c r="CW49" t="str">
        <f t="shared" si="15"/>
        <v xml:space="preserve">INSERT INTO SC_SystemeProduits(RefDimension,NomSysteme,typePresta,ligne,Quantite,formule,cte1,DateModif) values (15,'TCFV15','MP',12,null,'CTE1*1','SURFACE',now());
</v>
      </c>
      <c r="CZ49" t="str">
        <f t="shared" si="16"/>
        <v xml:space="preserve">INSERT INTO SC_SystemeProduits(RefDimension,NomSysteme,typePresta,ligne,Quantite,formule,cte1,DateModif) values (16,'TCFV15','MP',12,null,'CTE1*1','SURFACE',now());
</v>
      </c>
      <c r="DC49" t="str">
        <f t="shared" si="17"/>
        <v xml:space="preserve">INSERT INTO SC_SystemeProduits(RefDimension,NomSysteme,typePresta,ligne,Quantite,formule,cte1,DateModif) values (17,'TCFV15','MP',12,null,'CTE1*1','SURFACE',now());
</v>
      </c>
      <c r="DF49" t="str">
        <f t="shared" si="18"/>
        <v xml:space="preserve">INSERT INTO SC_SystemeProduits(RefDimension,NomSysteme,typePresta,ligne,Quantite,formule,cte1,DateModif) values (18,'TCFV15','MP',12,null,'CTE1*1','SURFACE',now());
</v>
      </c>
    </row>
    <row r="50" spans="1:110" x14ac:dyDescent="0.3">
      <c r="A50" s="12">
        <f>VLOOKUP($C50,[1]MINIPELLE!$A$2:$K$291,11,0)</f>
        <v>2</v>
      </c>
      <c r="B50" t="s">
        <v>333</v>
      </c>
      <c r="C50" t="s">
        <v>215</v>
      </c>
      <c r="D50" t="s">
        <v>120</v>
      </c>
      <c r="E50">
        <v>4</v>
      </c>
      <c r="F50" s="14" t="s">
        <v>866</v>
      </c>
      <c r="G50" s="14" t="s">
        <v>911</v>
      </c>
      <c r="H50">
        <v>6</v>
      </c>
      <c r="I50" s="14" t="s">
        <v>866</v>
      </c>
      <c r="J50" s="14" t="s">
        <v>911</v>
      </c>
      <c r="K50">
        <v>8</v>
      </c>
      <c r="L50" s="14" t="s">
        <v>866</v>
      </c>
      <c r="M50" s="14" t="s">
        <v>911</v>
      </c>
      <c r="N50">
        <v>10</v>
      </c>
      <c r="O50" s="14" t="s">
        <v>866</v>
      </c>
      <c r="P50" s="14" t="s">
        <v>911</v>
      </c>
      <c r="Q50">
        <v>12</v>
      </c>
      <c r="R50" s="14" t="s">
        <v>866</v>
      </c>
      <c r="S50" s="14" t="s">
        <v>911</v>
      </c>
      <c r="T50">
        <v>14</v>
      </c>
      <c r="U50" s="14" t="s">
        <v>866</v>
      </c>
      <c r="V50" s="14" t="s">
        <v>911</v>
      </c>
      <c r="W50">
        <v>16</v>
      </c>
      <c r="X50" s="14" t="s">
        <v>866</v>
      </c>
      <c r="Y50" s="14" t="s">
        <v>911</v>
      </c>
      <c r="Z50">
        <v>18</v>
      </c>
      <c r="AA50" s="14" t="s">
        <v>866</v>
      </c>
      <c r="AB50" s="14" t="s">
        <v>911</v>
      </c>
      <c r="AC50">
        <v>20</v>
      </c>
      <c r="AD50" s="14" t="s">
        <v>866</v>
      </c>
      <c r="AE50" s="14" t="s">
        <v>911</v>
      </c>
      <c r="AF50">
        <v>24</v>
      </c>
      <c r="AG50" s="14" t="s">
        <v>866</v>
      </c>
      <c r="AH50" s="14" t="s">
        <v>911</v>
      </c>
      <c r="AI50">
        <v>24</v>
      </c>
      <c r="AJ50" s="14" t="s">
        <v>866</v>
      </c>
      <c r="AK50" s="14" t="s">
        <v>911</v>
      </c>
      <c r="AL50">
        <v>28</v>
      </c>
      <c r="AM50" s="14" t="s">
        <v>866</v>
      </c>
      <c r="AN50" s="14" t="s">
        <v>911</v>
      </c>
      <c r="AO50">
        <v>28</v>
      </c>
      <c r="AP50" s="14" t="s">
        <v>866</v>
      </c>
      <c r="AQ50" s="14" t="s">
        <v>911</v>
      </c>
      <c r="AR50">
        <v>32</v>
      </c>
      <c r="AS50" s="14" t="s">
        <v>866</v>
      </c>
      <c r="AT50" s="14" t="s">
        <v>911</v>
      </c>
      <c r="AU50">
        <v>36</v>
      </c>
      <c r="AV50" s="14" t="s">
        <v>866</v>
      </c>
      <c r="AW50" s="14" t="s">
        <v>911</v>
      </c>
      <c r="AX50">
        <v>36</v>
      </c>
      <c r="AY50" s="14" t="s">
        <v>866</v>
      </c>
      <c r="AZ50" s="14" t="s">
        <v>911</v>
      </c>
      <c r="BA50">
        <v>40</v>
      </c>
      <c r="BB50" s="14" t="s">
        <v>866</v>
      </c>
      <c r="BC50" s="14" t="s">
        <v>911</v>
      </c>
      <c r="BD50">
        <v>40</v>
      </c>
      <c r="BE50" s="14" t="s">
        <v>866</v>
      </c>
      <c r="BF50" s="14" t="s">
        <v>911</v>
      </c>
      <c r="BG50" t="str">
        <f t="shared" si="1"/>
        <v xml:space="preserve">INSERT INTO SC_SystemeProduits(RefDimension,NomSysteme,typePresta,ligne,Quantite,formule,cte1,DateModif) values (1,'TCFV15','MP',2,null,'CTE1*1','SURFACE',now());
</v>
      </c>
      <c r="BJ50" t="str">
        <f t="shared" si="2"/>
        <v xml:space="preserve">INSERT INTO SC_SystemeProduits(RefDimension,NomSysteme,typePresta,ligne,Quantite,formule,cte1,DateModif) values (2,'TCFV15','MP',2,null,'CTE1*1','SURFACE',now());
</v>
      </c>
      <c r="BM50" t="str">
        <f t="shared" si="3"/>
        <v xml:space="preserve">INSERT INTO SC_SystemeProduits(RefDimension,NomSysteme,typePresta,ligne,Quantite,formule,cte1,DateModif) values (3,'TCFV15','MP',2,null,'CTE1*1','SURFACE',now());
</v>
      </c>
      <c r="BP50" t="str">
        <f t="shared" si="4"/>
        <v xml:space="preserve">INSERT INTO SC_SystemeProduits(RefDimension,NomSysteme,typePresta,ligne,Quantite,formule,cte1,DateModif) values (4,'TCFV15','MP',2,null,'CTE1*1','SURFACE',now());
</v>
      </c>
      <c r="BS50" t="str">
        <f t="shared" si="5"/>
        <v xml:space="preserve">INSERT INTO SC_SystemeProduits(RefDimension,NomSysteme,typePresta,ligne,Quantite,formule,cte1,DateModif) values (5,'TCFV15','MP',2,null,'CTE1*1','SURFACE',now());
</v>
      </c>
      <c r="BV50" t="str">
        <f t="shared" si="6"/>
        <v xml:space="preserve">INSERT INTO SC_SystemeProduits(RefDimension,NomSysteme,typePresta,ligne,Quantite,formule,cte1,DateModif) values (6,'TCFV15','MP',2,null,'CTE1*1','SURFACE',now());
</v>
      </c>
      <c r="BY50" t="str">
        <f t="shared" si="7"/>
        <v xml:space="preserve">INSERT INTO SC_SystemeProduits(RefDimension,NomSysteme,typePresta,ligne,Quantite,formule,cte1,DateModif) values (7,'TCFV15','MP',2,null,'CTE1*1','SURFACE',now());
</v>
      </c>
      <c r="CB50" t="str">
        <f t="shared" si="8"/>
        <v xml:space="preserve">INSERT INTO SC_SystemeProduits(RefDimension,NomSysteme,typePresta,ligne,Quantite,formule,cte1,DateModif) values (8,'TCFV15','MP',2,null,'CTE1*1','SURFACE',now());
</v>
      </c>
      <c r="CE50" t="str">
        <f t="shared" si="9"/>
        <v xml:space="preserve">INSERT INTO SC_SystemeProduits(RefDimension,NomSysteme,typePresta,ligne,Quantite,formule,cte1,DateModif) values (9,'TCFV15','MP',2,null,'CTE1*1','SURFACE',now());
</v>
      </c>
      <c r="CH50" t="str">
        <f t="shared" si="10"/>
        <v xml:space="preserve">INSERT INTO SC_SystemeProduits(RefDimension,NomSysteme,typePresta,ligne,Quantite,formule,cte1,DateModif) values (10,'TCFV15','MP',2,null,'CTE1*1','SURFACE',now());
</v>
      </c>
      <c r="CK50" t="str">
        <f t="shared" si="11"/>
        <v xml:space="preserve">INSERT INTO SC_SystemeProduits(RefDimension,NomSysteme,typePresta,ligne,Quantite,formule,cte1,DateModif) values (11,'TCFV15','MP',2,null,'CTE1*1','SURFACE',now());
</v>
      </c>
      <c r="CN50" t="str">
        <f t="shared" si="12"/>
        <v xml:space="preserve">INSERT INTO SC_SystemeProduits(RefDimension,NomSysteme,typePresta,ligne,Quantite,formule,cte1,DateModif) values (12,'TCFV15','MP',2,null,'CTE1*1','SURFACE',now());
</v>
      </c>
      <c r="CQ50" t="str">
        <f t="shared" si="13"/>
        <v xml:space="preserve">INSERT INTO SC_SystemeProduits(RefDimension,NomSysteme,typePresta,ligne,Quantite,formule,cte1,DateModif) values (13,'TCFV15','MP',2,null,'CTE1*1','SURFACE',now());
</v>
      </c>
      <c r="CT50" t="str">
        <f t="shared" si="14"/>
        <v xml:space="preserve">INSERT INTO SC_SystemeProduits(RefDimension,NomSysteme,typePresta,ligne,Quantite,formule,cte1,DateModif) values (14,'TCFV15','MP',2,null,'CTE1*1','SURFACE',now());
</v>
      </c>
      <c r="CW50" t="str">
        <f t="shared" si="15"/>
        <v xml:space="preserve">INSERT INTO SC_SystemeProduits(RefDimension,NomSysteme,typePresta,ligne,Quantite,formule,cte1,DateModif) values (15,'TCFV15','MP',2,null,'CTE1*1','SURFACE',now());
</v>
      </c>
      <c r="CZ50" t="str">
        <f t="shared" si="16"/>
        <v xml:space="preserve">INSERT INTO SC_SystemeProduits(RefDimension,NomSysteme,typePresta,ligne,Quantite,formule,cte1,DateModif) values (16,'TCFV15','MP',2,null,'CTE1*1','SURFACE',now());
</v>
      </c>
      <c r="DC50" t="str">
        <f t="shared" si="17"/>
        <v xml:space="preserve">INSERT INTO SC_SystemeProduits(RefDimension,NomSysteme,typePresta,ligne,Quantite,formule,cte1,DateModif) values (17,'TCFV15','MP',2,null,'CTE1*1','SURFACE',now());
</v>
      </c>
      <c r="DF50" t="str">
        <f t="shared" si="18"/>
        <v xml:space="preserve">INSERT INTO SC_SystemeProduits(RefDimension,NomSysteme,typePresta,ligne,Quantite,formule,cte1,DateModif) values (18,'TCFV15','MP',2,null,'CTE1*1','SURFACE',now());
</v>
      </c>
    </row>
    <row r="51" spans="1:110" x14ac:dyDescent="0.3">
      <c r="A51" s="12">
        <f>VLOOKUP($C51,[1]MINIPELLE!$A$2:$K$291,11,0)</f>
        <v>3</v>
      </c>
      <c r="B51" t="s">
        <v>333</v>
      </c>
      <c r="C51" t="s">
        <v>238</v>
      </c>
      <c r="D51" t="s">
        <v>183</v>
      </c>
      <c r="E51">
        <v>2.4</v>
      </c>
      <c r="F51" s="14" t="s">
        <v>915</v>
      </c>
      <c r="G51" s="14" t="s">
        <v>911</v>
      </c>
      <c r="H51">
        <v>3.5999999999999996</v>
      </c>
      <c r="I51" s="14" t="s">
        <v>915</v>
      </c>
      <c r="J51" s="14" t="s">
        <v>911</v>
      </c>
      <c r="K51">
        <v>4.8</v>
      </c>
      <c r="L51" s="14" t="s">
        <v>915</v>
      </c>
      <c r="M51" s="14" t="s">
        <v>911</v>
      </c>
      <c r="N51">
        <v>6</v>
      </c>
      <c r="O51" s="14" t="s">
        <v>915</v>
      </c>
      <c r="P51" s="14" t="s">
        <v>911</v>
      </c>
      <c r="Q51">
        <v>7.1999999999999993</v>
      </c>
      <c r="R51" s="14" t="s">
        <v>915</v>
      </c>
      <c r="S51" s="14" t="s">
        <v>911</v>
      </c>
      <c r="T51">
        <v>8.4</v>
      </c>
      <c r="U51" s="14" t="s">
        <v>915</v>
      </c>
      <c r="V51" s="14" t="s">
        <v>911</v>
      </c>
      <c r="W51">
        <v>9.6</v>
      </c>
      <c r="X51" s="14" t="s">
        <v>915</v>
      </c>
      <c r="Y51" s="14" t="s">
        <v>911</v>
      </c>
      <c r="Z51">
        <v>10.799999999999999</v>
      </c>
      <c r="AA51" s="14" t="s">
        <v>915</v>
      </c>
      <c r="AB51" s="14" t="s">
        <v>911</v>
      </c>
      <c r="AC51">
        <v>12</v>
      </c>
      <c r="AD51" s="14" t="s">
        <v>915</v>
      </c>
      <c r="AE51" s="14" t="s">
        <v>911</v>
      </c>
      <c r="AF51">
        <v>14.399999999999999</v>
      </c>
      <c r="AG51" s="14" t="s">
        <v>915</v>
      </c>
      <c r="AH51" s="14" t="s">
        <v>911</v>
      </c>
      <c r="AI51">
        <v>14.399999999999999</v>
      </c>
      <c r="AJ51" s="14" t="s">
        <v>915</v>
      </c>
      <c r="AK51" s="14" t="s">
        <v>911</v>
      </c>
      <c r="AL51">
        <v>16.8</v>
      </c>
      <c r="AM51" s="14" t="s">
        <v>915</v>
      </c>
      <c r="AN51" s="14" t="s">
        <v>911</v>
      </c>
      <c r="AO51">
        <v>16.8</v>
      </c>
      <c r="AP51" s="14" t="s">
        <v>915</v>
      </c>
      <c r="AQ51" s="14" t="s">
        <v>911</v>
      </c>
      <c r="AR51">
        <v>19.2</v>
      </c>
      <c r="AS51" s="14" t="s">
        <v>915</v>
      </c>
      <c r="AT51" s="14" t="s">
        <v>911</v>
      </c>
      <c r="AU51">
        <v>21.599999999999998</v>
      </c>
      <c r="AV51" s="14" t="s">
        <v>915</v>
      </c>
      <c r="AW51" s="14" t="s">
        <v>911</v>
      </c>
      <c r="AX51">
        <v>21.599999999999998</v>
      </c>
      <c r="AY51" s="14" t="s">
        <v>915</v>
      </c>
      <c r="AZ51" s="14" t="s">
        <v>911</v>
      </c>
      <c r="BA51">
        <v>24</v>
      </c>
      <c r="BB51" s="14" t="s">
        <v>915</v>
      </c>
      <c r="BC51" s="14" t="s">
        <v>911</v>
      </c>
      <c r="BD51">
        <v>24</v>
      </c>
      <c r="BE51" s="14" t="s">
        <v>915</v>
      </c>
      <c r="BF51" s="14" t="s">
        <v>911</v>
      </c>
      <c r="BG51" t="str">
        <f t="shared" si="1"/>
        <v xml:space="preserve">INSERT INTO SC_SystemeProduits(RefDimension,NomSysteme,typePresta,ligne,Quantite,formule,cte1,DateModif) values (1,'TCFV15','MP',3,null,'0.6*CTE1','SURFACE',now());
</v>
      </c>
      <c r="BJ51" t="str">
        <f t="shared" si="2"/>
        <v xml:space="preserve">INSERT INTO SC_SystemeProduits(RefDimension,NomSysteme,typePresta,ligne,Quantite,formule,cte1,DateModif) values (2,'TCFV15','MP',3,null,'0.6*CTE1','SURFACE',now());
</v>
      </c>
      <c r="BM51" t="str">
        <f t="shared" si="3"/>
        <v xml:space="preserve">INSERT INTO SC_SystemeProduits(RefDimension,NomSysteme,typePresta,ligne,Quantite,formule,cte1,DateModif) values (3,'TCFV15','MP',3,null,'0.6*CTE1','SURFACE',now());
</v>
      </c>
      <c r="BP51" t="str">
        <f t="shared" si="4"/>
        <v xml:space="preserve">INSERT INTO SC_SystemeProduits(RefDimension,NomSysteme,typePresta,ligne,Quantite,formule,cte1,DateModif) values (4,'TCFV15','MP',3,null,'0.6*CTE1','SURFACE',now());
</v>
      </c>
      <c r="BS51" t="str">
        <f t="shared" si="5"/>
        <v xml:space="preserve">INSERT INTO SC_SystemeProduits(RefDimension,NomSysteme,typePresta,ligne,Quantite,formule,cte1,DateModif) values (5,'TCFV15','MP',3,null,'0.6*CTE1','SURFACE',now());
</v>
      </c>
      <c r="BV51" t="str">
        <f t="shared" si="6"/>
        <v xml:space="preserve">INSERT INTO SC_SystemeProduits(RefDimension,NomSysteme,typePresta,ligne,Quantite,formule,cte1,DateModif) values (6,'TCFV15','MP',3,null,'0.6*CTE1','SURFACE',now());
</v>
      </c>
      <c r="BY51" t="str">
        <f t="shared" si="7"/>
        <v xml:space="preserve">INSERT INTO SC_SystemeProduits(RefDimension,NomSysteme,typePresta,ligne,Quantite,formule,cte1,DateModif) values (7,'TCFV15','MP',3,null,'0.6*CTE1','SURFACE',now());
</v>
      </c>
      <c r="CB51" t="str">
        <f t="shared" si="8"/>
        <v xml:space="preserve">INSERT INTO SC_SystemeProduits(RefDimension,NomSysteme,typePresta,ligne,Quantite,formule,cte1,DateModif) values (8,'TCFV15','MP',3,null,'0.6*CTE1','SURFACE',now());
</v>
      </c>
      <c r="CE51" t="str">
        <f t="shared" si="9"/>
        <v xml:space="preserve">INSERT INTO SC_SystemeProduits(RefDimension,NomSysteme,typePresta,ligne,Quantite,formule,cte1,DateModif) values (9,'TCFV15','MP',3,null,'0.6*CTE1','SURFACE',now());
</v>
      </c>
      <c r="CH51" t="str">
        <f t="shared" si="10"/>
        <v xml:space="preserve">INSERT INTO SC_SystemeProduits(RefDimension,NomSysteme,typePresta,ligne,Quantite,formule,cte1,DateModif) values (10,'TCFV15','MP',3,null,'0.6*CTE1','SURFACE',now());
</v>
      </c>
      <c r="CK51" t="str">
        <f t="shared" si="11"/>
        <v xml:space="preserve">INSERT INTO SC_SystemeProduits(RefDimension,NomSysteme,typePresta,ligne,Quantite,formule,cte1,DateModif) values (11,'TCFV15','MP',3,null,'0.6*CTE1','SURFACE',now());
</v>
      </c>
      <c r="CN51" t="str">
        <f t="shared" si="12"/>
        <v xml:space="preserve">INSERT INTO SC_SystemeProduits(RefDimension,NomSysteme,typePresta,ligne,Quantite,formule,cte1,DateModif) values (12,'TCFV15','MP',3,null,'0.6*CTE1','SURFACE',now());
</v>
      </c>
      <c r="CQ51" t="str">
        <f t="shared" si="13"/>
        <v xml:space="preserve">INSERT INTO SC_SystemeProduits(RefDimension,NomSysteme,typePresta,ligne,Quantite,formule,cte1,DateModif) values (13,'TCFV15','MP',3,null,'0.6*CTE1','SURFACE',now());
</v>
      </c>
      <c r="CT51" t="str">
        <f t="shared" si="14"/>
        <v xml:space="preserve">INSERT INTO SC_SystemeProduits(RefDimension,NomSysteme,typePresta,ligne,Quantite,formule,cte1,DateModif) values (14,'TCFV15','MP',3,null,'0.6*CTE1','SURFACE',now());
</v>
      </c>
      <c r="CW51" t="str">
        <f t="shared" si="15"/>
        <v xml:space="preserve">INSERT INTO SC_SystemeProduits(RefDimension,NomSysteme,typePresta,ligne,Quantite,formule,cte1,DateModif) values (15,'TCFV15','MP',3,null,'0.6*CTE1','SURFACE',now());
</v>
      </c>
      <c r="CZ51" t="str">
        <f t="shared" si="16"/>
        <v xml:space="preserve">INSERT INTO SC_SystemeProduits(RefDimension,NomSysteme,typePresta,ligne,Quantite,formule,cte1,DateModif) values (16,'TCFV15','MP',3,null,'0.6*CTE1','SURFACE',now());
</v>
      </c>
      <c r="DC51" t="str">
        <f t="shared" si="17"/>
        <v xml:space="preserve">INSERT INTO SC_SystemeProduits(RefDimension,NomSysteme,typePresta,ligne,Quantite,formule,cte1,DateModif) values (17,'TCFV15','MP',3,null,'0.6*CTE1','SURFACE',now());
</v>
      </c>
      <c r="DF51" t="str">
        <f t="shared" si="18"/>
        <v xml:space="preserve">INSERT INTO SC_SystemeProduits(RefDimension,NomSysteme,typePresta,ligne,Quantite,formule,cte1,DateModif) values (18,'TCFV15','MP',3,null,'0.6*CTE1','SURFACE',now());
</v>
      </c>
    </row>
    <row r="52" spans="1:110" x14ac:dyDescent="0.3">
      <c r="A52" s="12">
        <f>VLOOKUP($C52,[1]MINIPELLE!$A$2:$K$291,11,0)</f>
        <v>9</v>
      </c>
      <c r="B52" t="s">
        <v>333</v>
      </c>
      <c r="C52" t="s">
        <v>247</v>
      </c>
      <c r="D52" t="s">
        <v>47</v>
      </c>
      <c r="E52">
        <v>1.6</v>
      </c>
      <c r="F52" s="14" t="s">
        <v>866</v>
      </c>
      <c r="G52" s="14" t="s">
        <v>861</v>
      </c>
      <c r="H52">
        <v>2</v>
      </c>
      <c r="I52" s="14" t="s">
        <v>866</v>
      </c>
      <c r="J52" s="14" t="s">
        <v>861</v>
      </c>
      <c r="K52">
        <v>2</v>
      </c>
      <c r="L52" s="14" t="s">
        <v>866</v>
      </c>
      <c r="M52" s="14" t="s">
        <v>861</v>
      </c>
      <c r="N52">
        <v>2.5</v>
      </c>
      <c r="O52" s="14" t="s">
        <v>866</v>
      </c>
      <c r="P52" s="14" t="s">
        <v>861</v>
      </c>
      <c r="Q52">
        <v>3</v>
      </c>
      <c r="R52" s="14" t="s">
        <v>866</v>
      </c>
      <c r="S52" s="14" t="s">
        <v>861</v>
      </c>
      <c r="T52">
        <v>3.5</v>
      </c>
      <c r="U52" s="14" t="s">
        <v>866</v>
      </c>
      <c r="V52" s="14" t="s">
        <v>861</v>
      </c>
      <c r="W52">
        <v>4</v>
      </c>
      <c r="X52" s="14" t="s">
        <v>866</v>
      </c>
      <c r="Y52" s="14" t="s">
        <v>861</v>
      </c>
      <c r="Z52">
        <v>4</v>
      </c>
      <c r="AA52" s="14" t="s">
        <v>866</v>
      </c>
      <c r="AB52" s="14" t="s">
        <v>861</v>
      </c>
      <c r="AC52">
        <v>4</v>
      </c>
      <c r="AD52" s="14" t="s">
        <v>866</v>
      </c>
      <c r="AE52" s="14" t="s">
        <v>861</v>
      </c>
      <c r="AF52">
        <v>4</v>
      </c>
      <c r="AG52" s="14" t="s">
        <v>866</v>
      </c>
      <c r="AH52" s="14" t="s">
        <v>861</v>
      </c>
      <c r="AI52">
        <v>3</v>
      </c>
      <c r="AJ52" s="14" t="s">
        <v>866</v>
      </c>
      <c r="AK52" s="14" t="s">
        <v>861</v>
      </c>
      <c r="AL52">
        <v>3.5</v>
      </c>
      <c r="AM52" s="14" t="s">
        <v>866</v>
      </c>
      <c r="AN52" s="14" t="s">
        <v>861</v>
      </c>
      <c r="AO52">
        <v>4</v>
      </c>
      <c r="AP52" s="14" t="s">
        <v>866</v>
      </c>
      <c r="AQ52" s="14" t="s">
        <v>861</v>
      </c>
      <c r="AR52">
        <v>4</v>
      </c>
      <c r="AS52" s="14" t="s">
        <v>866</v>
      </c>
      <c r="AT52" s="14" t="s">
        <v>861</v>
      </c>
      <c r="AU52">
        <v>4.5</v>
      </c>
      <c r="AV52" s="14" t="s">
        <v>866</v>
      </c>
      <c r="AW52" s="14" t="s">
        <v>861</v>
      </c>
      <c r="AX52">
        <v>4</v>
      </c>
      <c r="AY52" s="14" t="s">
        <v>866</v>
      </c>
      <c r="AZ52" s="14" t="s">
        <v>861</v>
      </c>
      <c r="BA52">
        <v>4</v>
      </c>
      <c r="BB52" s="14" t="s">
        <v>866</v>
      </c>
      <c r="BC52" s="14" t="s">
        <v>861</v>
      </c>
      <c r="BD52">
        <v>5</v>
      </c>
      <c r="BE52" s="14" t="s">
        <v>866</v>
      </c>
      <c r="BF52" s="14" t="s">
        <v>861</v>
      </c>
      <c r="BG52" t="str">
        <f t="shared" si="1"/>
        <v xml:space="preserve">INSERT INTO SC_SystemeProduits(RefDimension,NomSysteme,typePresta,ligne,Quantite,formule,cte1,DateModif) values (1,'TCFV15','MP',9,null,'CTE1*1','LONGUEUR',now());
</v>
      </c>
      <c r="BJ52" t="str">
        <f t="shared" si="2"/>
        <v xml:space="preserve">INSERT INTO SC_SystemeProduits(RefDimension,NomSysteme,typePresta,ligne,Quantite,formule,cte1,DateModif) values (2,'TCFV15','MP',9,null,'CTE1*1','LONGUEUR',now());
</v>
      </c>
      <c r="BM52" t="str">
        <f t="shared" si="3"/>
        <v xml:space="preserve">INSERT INTO SC_SystemeProduits(RefDimension,NomSysteme,typePresta,ligne,Quantite,formule,cte1,DateModif) values (3,'TCFV15','MP',9,null,'CTE1*1','LONGUEUR',now());
</v>
      </c>
      <c r="BP52" t="str">
        <f t="shared" si="4"/>
        <v xml:space="preserve">INSERT INTO SC_SystemeProduits(RefDimension,NomSysteme,typePresta,ligne,Quantite,formule,cte1,DateModif) values (4,'TCFV15','MP',9,null,'CTE1*1','LONGUEUR',now());
</v>
      </c>
      <c r="BS52" t="str">
        <f t="shared" si="5"/>
        <v xml:space="preserve">INSERT INTO SC_SystemeProduits(RefDimension,NomSysteme,typePresta,ligne,Quantite,formule,cte1,DateModif) values (5,'TCFV15','MP',9,null,'CTE1*1','LONGUEUR',now());
</v>
      </c>
      <c r="BV52" t="str">
        <f t="shared" si="6"/>
        <v xml:space="preserve">INSERT INTO SC_SystemeProduits(RefDimension,NomSysteme,typePresta,ligne,Quantite,formule,cte1,DateModif) values (6,'TCFV15','MP',9,null,'CTE1*1','LONGUEUR',now());
</v>
      </c>
      <c r="BY52" t="str">
        <f t="shared" si="7"/>
        <v xml:space="preserve">INSERT INTO SC_SystemeProduits(RefDimension,NomSysteme,typePresta,ligne,Quantite,formule,cte1,DateModif) values (7,'TCFV15','MP',9,null,'CTE1*1','LONGUEUR',now());
</v>
      </c>
      <c r="CB52" t="str">
        <f t="shared" si="8"/>
        <v xml:space="preserve">INSERT INTO SC_SystemeProduits(RefDimension,NomSysteme,typePresta,ligne,Quantite,formule,cte1,DateModif) values (8,'TCFV15','MP',9,null,'CTE1*1','LONGUEUR',now());
</v>
      </c>
      <c r="CE52" t="str">
        <f t="shared" si="9"/>
        <v xml:space="preserve">INSERT INTO SC_SystemeProduits(RefDimension,NomSysteme,typePresta,ligne,Quantite,formule,cte1,DateModif) values (9,'TCFV15','MP',9,null,'CTE1*1','LONGUEUR',now());
</v>
      </c>
      <c r="CH52" t="str">
        <f t="shared" si="10"/>
        <v xml:space="preserve">INSERT INTO SC_SystemeProduits(RefDimension,NomSysteme,typePresta,ligne,Quantite,formule,cte1,DateModif) values (10,'TCFV15','MP',9,null,'CTE1*1','LONGUEUR',now());
</v>
      </c>
      <c r="CK52" t="str">
        <f t="shared" si="11"/>
        <v xml:space="preserve">INSERT INTO SC_SystemeProduits(RefDimension,NomSysteme,typePresta,ligne,Quantite,formule,cte1,DateModif) values (11,'TCFV15','MP',9,null,'CTE1*1','LONGUEUR',now());
</v>
      </c>
      <c r="CN52" t="str">
        <f t="shared" si="12"/>
        <v xml:space="preserve">INSERT INTO SC_SystemeProduits(RefDimension,NomSysteme,typePresta,ligne,Quantite,formule,cte1,DateModif) values (12,'TCFV15','MP',9,null,'CTE1*1','LONGUEUR',now());
</v>
      </c>
      <c r="CQ52" t="str">
        <f t="shared" si="13"/>
        <v xml:space="preserve">INSERT INTO SC_SystemeProduits(RefDimension,NomSysteme,typePresta,ligne,Quantite,formule,cte1,DateModif) values (13,'TCFV15','MP',9,null,'CTE1*1','LONGUEUR',now());
</v>
      </c>
      <c r="CT52" t="str">
        <f t="shared" si="14"/>
        <v xml:space="preserve">INSERT INTO SC_SystemeProduits(RefDimension,NomSysteme,typePresta,ligne,Quantite,formule,cte1,DateModif) values (14,'TCFV15','MP',9,null,'CTE1*1','LONGUEUR',now());
</v>
      </c>
      <c r="CW52" t="str">
        <f t="shared" si="15"/>
        <v xml:space="preserve">INSERT INTO SC_SystemeProduits(RefDimension,NomSysteme,typePresta,ligne,Quantite,formule,cte1,DateModif) values (15,'TCFV15','MP',9,null,'CTE1*1','LONGUEUR',now());
</v>
      </c>
      <c r="CZ52" t="str">
        <f t="shared" si="16"/>
        <v xml:space="preserve">INSERT INTO SC_SystemeProduits(RefDimension,NomSysteme,typePresta,ligne,Quantite,formule,cte1,DateModif) values (16,'TCFV15','MP',9,null,'CTE1*1','LONGUEUR',now());
</v>
      </c>
      <c r="DC52" t="str">
        <f t="shared" si="17"/>
        <v xml:space="preserve">INSERT INTO SC_SystemeProduits(RefDimension,NomSysteme,typePresta,ligne,Quantite,formule,cte1,DateModif) values (17,'TCFV15','MP',9,null,'CTE1*1','LONGUEUR',now());
</v>
      </c>
      <c r="DF52" t="str">
        <f t="shared" si="18"/>
        <v xml:space="preserve">INSERT INTO SC_SystemeProduits(RefDimension,NomSysteme,typePresta,ligne,Quantite,formule,cte1,DateModif) values (18,'TCFV15','MP',9,null,'CTE1*1','LONGUEUR',now());
</v>
      </c>
    </row>
  </sheetData>
  <dataValidations count="1">
    <dataValidation type="list" allowBlank="1" showInputMessage="1" showErrorMessage="1" promptTitle="MATIERES" prompt="choisir le produit" sqref="C8:C22" xr:uid="{00000000-0002-0000-0500-000000000000}">
      <formula1>INDIRECT(B8)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4"/>
  <dimension ref="A1:DH55"/>
  <sheetViews>
    <sheetView topLeftCell="AS1" workbookViewId="0">
      <selection activeCell="BG5" sqref="BG5"/>
    </sheetView>
  </sheetViews>
  <sheetFormatPr baseColWidth="10" defaultRowHeight="14.4" x14ac:dyDescent="0.3"/>
  <cols>
    <col min="3" max="3" width="38" customWidth="1"/>
    <col min="5" max="5" width="12.6640625" customWidth="1"/>
    <col min="6" max="7" width="12.6640625" style="14" customWidth="1"/>
    <col min="8" max="8" width="12.6640625" customWidth="1"/>
    <col min="9" max="10" width="12.6640625" style="14" customWidth="1"/>
    <col min="11" max="11" width="12.6640625" customWidth="1"/>
    <col min="12" max="13" width="12.6640625" style="14" customWidth="1"/>
    <col min="14" max="14" width="12.6640625" customWidth="1"/>
    <col min="15" max="16" width="12.6640625" style="14" customWidth="1"/>
    <col min="17" max="17" width="12.6640625" customWidth="1"/>
    <col min="18" max="19" width="12.6640625" style="14" customWidth="1"/>
    <col min="20" max="20" width="12.6640625" customWidth="1"/>
    <col min="21" max="22" width="12.6640625" style="14" customWidth="1"/>
    <col min="23" max="23" width="12.6640625" customWidth="1"/>
    <col min="24" max="25" width="12.6640625" style="14" customWidth="1"/>
    <col min="26" max="26" width="12.6640625" customWidth="1"/>
    <col min="27" max="28" width="12.6640625" style="14" customWidth="1"/>
    <col min="29" max="29" width="12.6640625" customWidth="1"/>
    <col min="30" max="31" width="12.6640625" style="14" customWidth="1"/>
    <col min="32" max="32" width="12.6640625" customWidth="1"/>
    <col min="33" max="34" width="12.6640625" style="14" customWidth="1"/>
    <col min="35" max="35" width="12.6640625" customWidth="1"/>
    <col min="36" max="37" width="12.6640625" style="14" customWidth="1"/>
    <col min="38" max="38" width="12.6640625" customWidth="1"/>
    <col min="39" max="40" width="12.6640625" style="14" customWidth="1"/>
    <col min="41" max="41" width="12.6640625" customWidth="1"/>
    <col min="42" max="43" width="12.6640625" style="14" customWidth="1"/>
    <col min="44" max="44" width="12.6640625" customWidth="1"/>
    <col min="45" max="46" width="12.6640625" style="14" customWidth="1"/>
    <col min="47" max="47" width="12.6640625" customWidth="1"/>
    <col min="48" max="49" width="12.6640625" style="14" customWidth="1"/>
    <col min="50" max="50" width="12.6640625" customWidth="1"/>
    <col min="51" max="52" width="12.6640625" style="14" customWidth="1"/>
    <col min="53" max="53" width="12.6640625" customWidth="1"/>
    <col min="54" max="55" width="12.6640625" style="14" customWidth="1"/>
    <col min="56" max="56" width="12.6640625" customWidth="1"/>
    <col min="57" max="58" width="12.6640625" style="14" customWidth="1"/>
    <col min="59" max="110" width="12.6640625" customWidth="1"/>
    <col min="111" max="112" width="3.5546875" customWidth="1"/>
  </cols>
  <sheetData>
    <row r="1" spans="1:112" x14ac:dyDescent="0.3">
      <c r="A1" t="s">
        <v>865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320</v>
      </c>
      <c r="AI2" t="s">
        <v>321</v>
      </c>
      <c r="AL2" t="s">
        <v>322</v>
      </c>
      <c r="AO2" t="s">
        <v>323</v>
      </c>
      <c r="AR2">
        <v>16</v>
      </c>
      <c r="AU2" t="s">
        <v>324</v>
      </c>
      <c r="AX2" t="s">
        <v>325</v>
      </c>
      <c r="BA2" t="s">
        <v>326</v>
      </c>
      <c r="BD2" t="s">
        <v>327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320</v>
      </c>
      <c r="CI2" s="14"/>
      <c r="CJ2" s="14"/>
      <c r="CK2" t="s">
        <v>321</v>
      </c>
      <c r="CL2" s="14"/>
      <c r="CM2" s="14"/>
      <c r="CN2" t="s">
        <v>322</v>
      </c>
      <c r="CO2" s="14"/>
      <c r="CP2" s="14"/>
      <c r="CQ2" t="s">
        <v>323</v>
      </c>
      <c r="CR2" s="14"/>
      <c r="CS2" s="14"/>
      <c r="CT2">
        <v>16</v>
      </c>
      <c r="CU2" s="14"/>
      <c r="CV2" s="14"/>
      <c r="CW2" t="s">
        <v>324</v>
      </c>
      <c r="CX2" s="14"/>
      <c r="CY2" s="14"/>
      <c r="CZ2" t="s">
        <v>325</v>
      </c>
      <c r="DA2" s="14"/>
      <c r="DB2" s="14"/>
      <c r="DC2" t="s">
        <v>326</v>
      </c>
      <c r="DD2" s="14"/>
      <c r="DE2" s="14"/>
      <c r="DF2" t="s">
        <v>327</v>
      </c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3">
      <c r="A4" s="12">
        <f>VLOOKUP($C4,[1]MATIERES!$A$2:$K$379,11,0)</f>
        <v>180</v>
      </c>
      <c r="B4" t="s">
        <v>328</v>
      </c>
      <c r="C4" t="s">
        <v>280</v>
      </c>
      <c r="D4" t="s">
        <v>8</v>
      </c>
      <c r="E4">
        <v>24</v>
      </c>
      <c r="F4" s="14" t="s">
        <v>910</v>
      </c>
      <c r="G4" s="14" t="s">
        <v>911</v>
      </c>
      <c r="H4">
        <v>36</v>
      </c>
      <c r="I4" s="14" t="s">
        <v>910</v>
      </c>
      <c r="J4" s="14" t="s">
        <v>911</v>
      </c>
      <c r="K4">
        <v>48</v>
      </c>
      <c r="L4" s="14" t="s">
        <v>910</v>
      </c>
      <c r="M4" s="14" t="s">
        <v>911</v>
      </c>
      <c r="N4">
        <v>60</v>
      </c>
      <c r="O4" s="14" t="s">
        <v>910</v>
      </c>
      <c r="P4" s="14" t="s">
        <v>911</v>
      </c>
      <c r="Q4">
        <v>72</v>
      </c>
      <c r="R4" s="14" t="s">
        <v>910</v>
      </c>
      <c r="S4" s="14" t="s">
        <v>911</v>
      </c>
      <c r="T4">
        <v>84</v>
      </c>
      <c r="U4" s="14" t="s">
        <v>910</v>
      </c>
      <c r="V4" s="14" t="s">
        <v>911</v>
      </c>
      <c r="W4">
        <v>96</v>
      </c>
      <c r="X4" s="14" t="s">
        <v>910</v>
      </c>
      <c r="Y4" s="14" t="s">
        <v>911</v>
      </c>
      <c r="Z4">
        <v>108</v>
      </c>
      <c r="AA4" s="14" t="s">
        <v>910</v>
      </c>
      <c r="AB4" s="14" t="s">
        <v>911</v>
      </c>
      <c r="AC4">
        <v>120</v>
      </c>
      <c r="AD4" s="14" t="s">
        <v>910</v>
      </c>
      <c r="AE4" s="14" t="s">
        <v>911</v>
      </c>
      <c r="AF4">
        <v>144</v>
      </c>
      <c r="AG4" s="14" t="s">
        <v>910</v>
      </c>
      <c r="AH4" s="14" t="s">
        <v>911</v>
      </c>
      <c r="AI4">
        <v>144</v>
      </c>
      <c r="AJ4" s="14" t="s">
        <v>910</v>
      </c>
      <c r="AK4" s="14" t="s">
        <v>911</v>
      </c>
      <c r="AL4">
        <v>168</v>
      </c>
      <c r="AM4" s="14" t="s">
        <v>910</v>
      </c>
      <c r="AN4" s="14" t="s">
        <v>911</v>
      </c>
      <c r="AO4">
        <v>168</v>
      </c>
      <c r="AP4" s="14" t="s">
        <v>910</v>
      </c>
      <c r="AQ4" s="14" t="s">
        <v>911</v>
      </c>
      <c r="AR4">
        <v>168</v>
      </c>
      <c r="AS4" s="14" t="s">
        <v>910</v>
      </c>
      <c r="AT4" s="14" t="s">
        <v>911</v>
      </c>
      <c r="AU4">
        <v>216</v>
      </c>
      <c r="AV4" s="14" t="s">
        <v>910</v>
      </c>
      <c r="AW4" s="14" t="s">
        <v>911</v>
      </c>
      <c r="AX4">
        <v>216</v>
      </c>
      <c r="AY4" s="14" t="s">
        <v>910</v>
      </c>
      <c r="AZ4" s="14" t="s">
        <v>911</v>
      </c>
      <c r="BA4">
        <v>240</v>
      </c>
      <c r="BB4" s="14" t="s">
        <v>910</v>
      </c>
      <c r="BC4" s="14" t="s">
        <v>911</v>
      </c>
      <c r="BD4">
        <v>240</v>
      </c>
      <c r="BE4" s="14" t="s">
        <v>910</v>
      </c>
      <c r="BF4" s="14" t="s">
        <v>911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(1,'TCFV','MATIERE',180,null,'6*CTE1','SURFACE',now());
</v>
      </c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(2,'TCFV','MATIERE',180,null,'6*CTE1','SURFACE',now());
</v>
      </c>
      <c r="BM4" t="str">
        <f t="shared" si="0"/>
        <v xml:space="preserve">INSERT INTO SC_SystemeProduits(RefDimension,NomSysteme,typePresta,ligne,Quantite,formule,cte1,DateModif) values (3,'TCFV','MATIERE',180,null,'6*CTE1','SURFACE',now());
</v>
      </c>
      <c r="BP4" t="str">
        <f t="shared" si="0"/>
        <v xml:space="preserve">INSERT INTO SC_SystemeProduits(RefDimension,NomSysteme,typePresta,ligne,Quantite,formule,cte1,DateModif) values (4,'TCFV','MATIERE',180,null,'6*CTE1','SURFACE',now());
</v>
      </c>
      <c r="BS4" t="str">
        <f t="shared" si="0"/>
        <v xml:space="preserve">INSERT INTO SC_SystemeProduits(RefDimension,NomSysteme,typePresta,ligne,Quantite,formule,cte1,DateModif) values (5,'TCFV','MATIERE',180,null,'6*CTE1','SURFACE',now());
</v>
      </c>
      <c r="BV4" t="str">
        <f t="shared" si="0"/>
        <v xml:space="preserve">INSERT INTO SC_SystemeProduits(RefDimension,NomSysteme,typePresta,ligne,Quantite,formule,cte1,DateModif) values (6,'TCFV','MATIERE',180,null,'6*CTE1','SURFACE',now());
</v>
      </c>
      <c r="BY4" t="str">
        <f t="shared" si="0"/>
        <v xml:space="preserve">INSERT INTO SC_SystemeProduits(RefDimension,NomSysteme,typePresta,ligne,Quantite,formule,cte1,DateModif) values (7,'TCFV','MATIERE',180,null,'6*CTE1','SURFACE',now());
</v>
      </c>
      <c r="CB4" t="str">
        <f t="shared" si="0"/>
        <v xml:space="preserve">INSERT INTO SC_SystemeProduits(RefDimension,NomSysteme,typePresta,ligne,Quantite,formule,cte1,DateModif) values (8,'TCFV','MATIERE',180,null,'6*CTE1','SURFACE',now());
</v>
      </c>
      <c r="CE4" t="str">
        <f t="shared" si="0"/>
        <v xml:space="preserve">INSERT INTO SC_SystemeProduits(RefDimension,NomSysteme,typePresta,ligne,Quantite,formule,cte1,DateModif) values (9,'TCFV','MATIERE',180,null,'6*CTE1','SURFACE',now());
</v>
      </c>
      <c r="CH4" t="str">
        <f t="shared" si="0"/>
        <v xml:space="preserve">INSERT INTO SC_SystemeProduits(RefDimension,NomSysteme,typePresta,ligne,Quantite,formule,cte1,DateModif) values (10,'TCFV','MATIERE',180,null,'6*CTE1','SURFACE',now());
</v>
      </c>
      <c r="CK4" t="str">
        <f t="shared" si="0"/>
        <v xml:space="preserve">INSERT INTO SC_SystemeProduits(RefDimension,NomSysteme,typePresta,ligne,Quantite,formule,cte1,DateModif) values (11,'TCFV','MATIERE',180,null,'6*CTE1','SURFACE',now());
</v>
      </c>
      <c r="CN4" t="str">
        <f t="shared" si="0"/>
        <v xml:space="preserve">INSERT INTO SC_SystemeProduits(RefDimension,NomSysteme,typePresta,ligne,Quantite,formule,cte1,DateModif) values (12,'TCFV','MATIERE',180,null,'6*CTE1','SURFACE',now());
</v>
      </c>
      <c r="CQ4" t="str">
        <f t="shared" si="0"/>
        <v xml:space="preserve">INSERT INTO SC_SystemeProduits(RefDimension,NomSysteme,typePresta,ligne,Quantite,formule,cte1,DateModif) values (13,'TCFV','MATIERE',180,null,'6*CTE1','SURFACE',now());
</v>
      </c>
      <c r="CT4" t="str">
        <f t="shared" si="0"/>
        <v xml:space="preserve">INSERT INTO SC_SystemeProduits(RefDimension,NomSysteme,typePresta,ligne,Quantite,formule,cte1,DateModif) values (14,'TCFV','MATIERE',180,null,'6*CTE1','SURFACE',now());
</v>
      </c>
      <c r="CW4" t="str">
        <f t="shared" si="0"/>
        <v xml:space="preserve">INSERT INTO SC_SystemeProduits(RefDimension,NomSysteme,typePresta,ligne,Quantite,formule,cte1,DateModif) values (15,'TCFV','MATIERE',180,null,'6*CTE1','SURFACE',now());
</v>
      </c>
      <c r="CZ4" t="str">
        <f t="shared" si="0"/>
        <v xml:space="preserve">INSERT INTO SC_SystemeProduits(RefDimension,NomSysteme,typePresta,ligne,Quantite,formule,cte1,DateModif) values (16,'TCFV','MATIERE',180,null,'6*CTE1','SURFACE',now());
</v>
      </c>
      <c r="DC4" t="str">
        <f t="shared" si="0"/>
        <v xml:space="preserve">INSERT INTO SC_SystemeProduits(RefDimension,NomSysteme,typePresta,ligne,Quantite,formule,cte1,DateModif) values (17,'TCFV','MATIERE',180,null,'6*CTE1','SURFACE',now());
</v>
      </c>
      <c r="DF4" t="str">
        <f t="shared" si="0"/>
        <v xml:space="preserve">INSERT INTO SC_SystemeProduits(RefDimension,NomSysteme,typePresta,ligne,Quantite,formule,cte1,DateModif) values (18,'TCFV','MATIERE',180,null,'6*CTE1','SURFACE',now());
</v>
      </c>
    </row>
    <row r="5" spans="1:112" x14ac:dyDescent="0.3">
      <c r="A5" s="12">
        <f>VLOOKUP($C5,[1]MATIERES!$A$2:$K$379,11,0)</f>
        <v>375</v>
      </c>
      <c r="B5" t="s">
        <v>328</v>
      </c>
      <c r="C5" t="s">
        <v>282</v>
      </c>
      <c r="D5" t="s">
        <v>318</v>
      </c>
      <c r="E5">
        <v>3.92</v>
      </c>
      <c r="F5" s="14" t="s">
        <v>912</v>
      </c>
      <c r="G5" s="14" t="s">
        <v>911</v>
      </c>
      <c r="H5">
        <v>4.8800000000000008</v>
      </c>
      <c r="I5" s="14" t="s">
        <v>912</v>
      </c>
      <c r="J5" s="14" t="s">
        <v>911</v>
      </c>
      <c r="K5">
        <v>5.84</v>
      </c>
      <c r="L5" s="14" t="s">
        <v>912</v>
      </c>
      <c r="M5" s="14" t="s">
        <v>911</v>
      </c>
      <c r="N5">
        <v>6.8</v>
      </c>
      <c r="O5" s="14" t="s">
        <v>912</v>
      </c>
      <c r="P5" s="14" t="s">
        <v>911</v>
      </c>
      <c r="Q5">
        <v>7.7600000000000007</v>
      </c>
      <c r="R5" s="14" t="s">
        <v>912</v>
      </c>
      <c r="S5" s="14" t="s">
        <v>911</v>
      </c>
      <c r="T5">
        <v>8.7200000000000006</v>
      </c>
      <c r="U5" s="14" t="s">
        <v>912</v>
      </c>
      <c r="V5" s="14" t="s">
        <v>911</v>
      </c>
      <c r="W5">
        <v>9.68</v>
      </c>
      <c r="X5" s="14" t="s">
        <v>912</v>
      </c>
      <c r="Y5" s="14" t="s">
        <v>911</v>
      </c>
      <c r="Z5">
        <v>10.64</v>
      </c>
      <c r="AA5" s="14" t="s">
        <v>912</v>
      </c>
      <c r="AB5" s="14" t="s">
        <v>911</v>
      </c>
      <c r="AC5">
        <v>11.6</v>
      </c>
      <c r="AD5" s="14" t="s">
        <v>912</v>
      </c>
      <c r="AE5" s="14" t="s">
        <v>911</v>
      </c>
      <c r="AF5">
        <v>13.520000000000001</v>
      </c>
      <c r="AG5" s="14" t="s">
        <v>912</v>
      </c>
      <c r="AH5" s="14" t="s">
        <v>911</v>
      </c>
      <c r="AI5">
        <v>13.520000000000001</v>
      </c>
      <c r="AJ5" s="14" t="s">
        <v>912</v>
      </c>
      <c r="AK5" s="14" t="s">
        <v>911</v>
      </c>
      <c r="AL5">
        <v>15.440000000000001</v>
      </c>
      <c r="AM5" s="14" t="s">
        <v>912</v>
      </c>
      <c r="AN5" s="14" t="s">
        <v>911</v>
      </c>
      <c r="AO5">
        <v>15.440000000000001</v>
      </c>
      <c r="AP5" s="14" t="s">
        <v>912</v>
      </c>
      <c r="AQ5" s="14" t="s">
        <v>911</v>
      </c>
      <c r="AR5">
        <v>17.36</v>
      </c>
      <c r="AS5" s="14" t="s">
        <v>912</v>
      </c>
      <c r="AT5" s="14" t="s">
        <v>911</v>
      </c>
      <c r="AU5">
        <v>19.28</v>
      </c>
      <c r="AV5" s="14" t="s">
        <v>912</v>
      </c>
      <c r="AW5" s="14" t="s">
        <v>911</v>
      </c>
      <c r="AX5">
        <v>19.28</v>
      </c>
      <c r="AY5" s="14" t="s">
        <v>912</v>
      </c>
      <c r="AZ5" s="14" t="s">
        <v>911</v>
      </c>
      <c r="BA5">
        <v>21.2</v>
      </c>
      <c r="BB5" s="14" t="s">
        <v>912</v>
      </c>
      <c r="BC5" s="14" t="s">
        <v>911</v>
      </c>
      <c r="BD5">
        <v>21.2</v>
      </c>
      <c r="BE5" s="14" t="s">
        <v>912</v>
      </c>
      <c r="BF5" s="14" t="s">
        <v>911</v>
      </c>
      <c r="BG5" t="str">
        <f t="shared" ref="BG5:BG5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(1,'TCFV','MATIERE',375,null,'1.6*0.31*CTE1','SURFACE',now());
</v>
      </c>
      <c r="BJ5" t="str">
        <f t="shared" ref="BJ5:BJ55" si="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(2,'TCFV','MATIERE',375,null,'1.6*0.31*CTE1','SURFACE',now());
</v>
      </c>
      <c r="BM5" t="str">
        <f t="shared" ref="BM5:BM55" si="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(3,'TCFV','MATIERE',375,null,'1.6*0.31*CTE1','SURFACE',now());
</v>
      </c>
      <c r="BP5" t="str">
        <f t="shared" ref="BP5:BP55" si="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(4,'TCFV','MATIERE',375,null,'1.6*0.31*CTE1','SURFACE',now());
</v>
      </c>
      <c r="BS5" t="str">
        <f t="shared" ref="BS5:BS55" si="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(5,'TCFV','MATIERE',375,null,'1.6*0.31*CTE1','SURFACE',now());
</v>
      </c>
      <c r="BV5" t="str">
        <f t="shared" ref="BV5:BV55" si="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(6,'TCFV','MATIERE',375,null,'1.6*0.31*CTE1','SURFACE',now());
</v>
      </c>
      <c r="BY5" t="str">
        <f t="shared" ref="BY5:BY55" si="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(7,'TCFV','MATIERE',375,null,'1.6*0.31*CTE1','SURFACE',now());
</v>
      </c>
      <c r="CB5" t="str">
        <f t="shared" ref="CB5:CB55" si="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(8,'TCFV','MATIERE',375,null,'1.6*0.31*CTE1','SURFACE',now());
</v>
      </c>
      <c r="CE5" t="str">
        <f t="shared" ref="CE5:CE55" si="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(9,'TCFV','MATIERE',375,null,'1.6*0.31*CTE1','SURFACE',now());
</v>
      </c>
      <c r="CH5" t="str">
        <f t="shared" ref="CH5:CH55" si="1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(10,'TCFV','MATIERE',375,null,'1.6*0.31*CTE1','SURFACE',now());
</v>
      </c>
      <c r="CK5" t="str">
        <f t="shared" ref="CK5:CK55" si="1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(11,'TCFV','MATIERE',375,null,'1.6*0.31*CTE1','SURFACE',now());
</v>
      </c>
      <c r="CN5" t="str">
        <f t="shared" ref="CN5:CN55" si="1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(12,'TCFV','MATIERE',375,null,'1.6*0.31*CTE1','SURFACE',now());
</v>
      </c>
      <c r="CQ5" t="str">
        <f t="shared" ref="CQ5:CQ55" si="1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(13,'TCFV','MATIERE',375,null,'1.6*0.31*CTE1','SURFACE',now());
</v>
      </c>
      <c r="CT5" t="str">
        <f t="shared" ref="CT5:CT55" si="1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(14,'TCFV','MATIERE',375,null,'1.6*0.31*CTE1','SURFACE',now());
</v>
      </c>
      <c r="CW5" t="str">
        <f t="shared" ref="CW5:CW55" si="1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(15,'TCFV','MATIERE',375,null,'1.6*0.31*CTE1','SURFACE',now());
</v>
      </c>
      <c r="CZ5" t="str">
        <f t="shared" ref="CZ5:CZ55" si="1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(16,'TCFV','MATIERE',375,null,'1.6*0.31*CTE1','SURFACE',now());
</v>
      </c>
      <c r="DC5" t="str">
        <f t="shared" ref="DC5:DC55" si="1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(17,'TCFV','MATIERE',375,null,'1.6*0.31*CTE1','SURFACE',now());
</v>
      </c>
      <c r="DF5" t="str">
        <f t="shared" ref="DF5:DF55" si="1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(18,'TCFV','MATIERE',375,null,'1.6*0.31*CTE1','SURFACE',now());
</v>
      </c>
    </row>
    <row r="6" spans="1:112" x14ac:dyDescent="0.3">
      <c r="A6" s="12">
        <f>VLOOKUP($C6,[1]MATIERES!$A$2:$K$379,11,0)</f>
        <v>373</v>
      </c>
      <c r="B6" t="s">
        <v>328</v>
      </c>
      <c r="C6" t="s">
        <v>283</v>
      </c>
      <c r="D6" t="s">
        <v>318</v>
      </c>
      <c r="E6">
        <v>2.08</v>
      </c>
      <c r="F6" s="14" t="s">
        <v>1184</v>
      </c>
      <c r="G6" s="14" t="s">
        <v>911</v>
      </c>
      <c r="H6">
        <v>2.62</v>
      </c>
      <c r="I6" s="14" t="s">
        <v>1184</v>
      </c>
      <c r="J6" s="14" t="s">
        <v>911</v>
      </c>
      <c r="K6">
        <v>3.16</v>
      </c>
      <c r="L6" s="14" t="s">
        <v>1184</v>
      </c>
      <c r="M6" s="14" t="s">
        <v>911</v>
      </c>
      <c r="N6">
        <v>3.6999999999999997</v>
      </c>
      <c r="O6" s="14" t="s">
        <v>1184</v>
      </c>
      <c r="P6" s="14" t="s">
        <v>911</v>
      </c>
      <c r="Q6">
        <v>4.24</v>
      </c>
      <c r="R6" s="14" t="s">
        <v>1184</v>
      </c>
      <c r="S6" s="14" t="s">
        <v>911</v>
      </c>
      <c r="T6">
        <v>4.7799999999999994</v>
      </c>
      <c r="U6" s="14" t="s">
        <v>1184</v>
      </c>
      <c r="V6" s="14" t="s">
        <v>911</v>
      </c>
      <c r="W6">
        <v>5.32</v>
      </c>
      <c r="X6" s="14" t="s">
        <v>1184</v>
      </c>
      <c r="Y6" s="14" t="s">
        <v>911</v>
      </c>
      <c r="Z6">
        <v>5.8599999999999994</v>
      </c>
      <c r="AA6" s="14" t="s">
        <v>1184</v>
      </c>
      <c r="AB6" s="14" t="s">
        <v>911</v>
      </c>
      <c r="AC6">
        <v>6.3999999999999995</v>
      </c>
      <c r="AD6" s="14" t="s">
        <v>1184</v>
      </c>
      <c r="AE6" s="14" t="s">
        <v>911</v>
      </c>
      <c r="AF6">
        <v>7.48</v>
      </c>
      <c r="AG6" s="14" t="s">
        <v>1184</v>
      </c>
      <c r="AH6" s="14" t="s">
        <v>911</v>
      </c>
      <c r="AI6">
        <v>7.48</v>
      </c>
      <c r="AJ6" s="14" t="s">
        <v>1184</v>
      </c>
      <c r="AK6" s="14" t="s">
        <v>911</v>
      </c>
      <c r="AL6">
        <v>8.5599999999999987</v>
      </c>
      <c r="AM6" s="14" t="s">
        <v>1184</v>
      </c>
      <c r="AN6" s="14" t="s">
        <v>911</v>
      </c>
      <c r="AO6">
        <v>8.5599999999999987</v>
      </c>
      <c r="AP6" s="14" t="s">
        <v>1184</v>
      </c>
      <c r="AQ6" s="14" t="s">
        <v>911</v>
      </c>
      <c r="AR6">
        <v>9.64</v>
      </c>
      <c r="AS6" s="14" t="s">
        <v>1184</v>
      </c>
      <c r="AT6" s="14" t="s">
        <v>911</v>
      </c>
      <c r="AU6">
        <v>10.719999999999999</v>
      </c>
      <c r="AV6" s="14" t="s">
        <v>1184</v>
      </c>
      <c r="AW6" s="14" t="s">
        <v>911</v>
      </c>
      <c r="AX6">
        <v>10.719999999999999</v>
      </c>
      <c r="AY6" s="14" t="s">
        <v>1184</v>
      </c>
      <c r="AZ6" s="14" t="s">
        <v>911</v>
      </c>
      <c r="BA6">
        <v>11.799999999999999</v>
      </c>
      <c r="BB6" s="14" t="s">
        <v>1184</v>
      </c>
      <c r="BC6" s="14" t="s">
        <v>911</v>
      </c>
      <c r="BD6">
        <v>11.799999999999999</v>
      </c>
      <c r="BE6" s="14" t="s">
        <v>1184</v>
      </c>
      <c r="BF6" s="14" t="s">
        <v>911</v>
      </c>
      <c r="BG6" t="str">
        <f t="shared" si="1"/>
        <v xml:space="preserve">INSERT INTO SC_SystemeProduits(RefDimension,NomSysteme,typePresta,ligne,Quantite,formule,cte1,DateModif) values (1,'TCFV','MATIERE',373,null,'1.8*0.1*CTE1','SURFACE',now());
</v>
      </c>
      <c r="BJ6" t="str">
        <f t="shared" si="2"/>
        <v xml:space="preserve">INSERT INTO SC_SystemeProduits(RefDimension,NomSysteme,typePresta,ligne,Quantite,formule,cte1,DateModif) values (2,'TCFV','MATIERE',373,null,'1.8*0.1*CTE1','SURFACE',now());
</v>
      </c>
      <c r="BM6" t="str">
        <f t="shared" si="3"/>
        <v xml:space="preserve">INSERT INTO SC_SystemeProduits(RefDimension,NomSysteme,typePresta,ligne,Quantite,formule,cte1,DateModif) values (3,'TCFV','MATIERE',373,null,'1.8*0.1*CTE1','SURFACE',now());
</v>
      </c>
      <c r="BP6" t="str">
        <f t="shared" si="4"/>
        <v xml:space="preserve">INSERT INTO SC_SystemeProduits(RefDimension,NomSysteme,typePresta,ligne,Quantite,formule,cte1,DateModif) values (4,'TCFV','MATIERE',373,null,'1.8*0.1*CTE1','SURFACE',now());
</v>
      </c>
      <c r="BS6" t="str">
        <f t="shared" si="5"/>
        <v xml:space="preserve">INSERT INTO SC_SystemeProduits(RefDimension,NomSysteme,typePresta,ligne,Quantite,formule,cte1,DateModif) values (5,'TCFV','MATIERE',373,null,'1.8*0.1*CTE1','SURFACE',now());
</v>
      </c>
      <c r="BV6" t="str">
        <f t="shared" si="6"/>
        <v xml:space="preserve">INSERT INTO SC_SystemeProduits(RefDimension,NomSysteme,typePresta,ligne,Quantite,formule,cte1,DateModif) values (6,'TCFV','MATIERE',373,null,'1.8*0.1*CTE1','SURFACE',now());
</v>
      </c>
      <c r="BY6" t="str">
        <f t="shared" si="7"/>
        <v xml:space="preserve">INSERT INTO SC_SystemeProduits(RefDimension,NomSysteme,typePresta,ligne,Quantite,formule,cte1,DateModif) values (7,'TCFV','MATIERE',373,null,'1.8*0.1*CTE1','SURFACE',now());
</v>
      </c>
      <c r="CB6" t="str">
        <f t="shared" si="8"/>
        <v xml:space="preserve">INSERT INTO SC_SystemeProduits(RefDimension,NomSysteme,typePresta,ligne,Quantite,formule,cte1,DateModif) values (8,'TCFV','MATIERE',373,null,'1.8*0.1*CTE1','SURFACE',now());
</v>
      </c>
      <c r="CE6" t="str">
        <f t="shared" si="9"/>
        <v xml:space="preserve">INSERT INTO SC_SystemeProduits(RefDimension,NomSysteme,typePresta,ligne,Quantite,formule,cte1,DateModif) values (9,'TCFV','MATIERE',373,null,'1.8*0.1*CTE1','SURFACE',now());
</v>
      </c>
      <c r="CH6" t="str">
        <f t="shared" si="10"/>
        <v xml:space="preserve">INSERT INTO SC_SystemeProduits(RefDimension,NomSysteme,typePresta,ligne,Quantite,formule,cte1,DateModif) values (10,'TCFV','MATIERE',373,null,'1.8*0.1*CTE1','SURFACE',now());
</v>
      </c>
      <c r="CK6" t="str">
        <f t="shared" si="11"/>
        <v xml:space="preserve">INSERT INTO SC_SystemeProduits(RefDimension,NomSysteme,typePresta,ligne,Quantite,formule,cte1,DateModif) values (11,'TCFV','MATIERE',373,null,'1.8*0.1*CTE1','SURFACE',now());
</v>
      </c>
      <c r="CN6" t="str">
        <f t="shared" si="12"/>
        <v xml:space="preserve">INSERT INTO SC_SystemeProduits(RefDimension,NomSysteme,typePresta,ligne,Quantite,formule,cte1,DateModif) values (12,'TCFV','MATIERE',373,null,'1.8*0.1*CTE1','SURFACE',now());
</v>
      </c>
      <c r="CQ6" t="str">
        <f t="shared" si="13"/>
        <v xml:space="preserve">INSERT INTO SC_SystemeProduits(RefDimension,NomSysteme,typePresta,ligne,Quantite,formule,cte1,DateModif) values (13,'TCFV','MATIERE',373,null,'1.8*0.1*CTE1','SURFACE',now());
</v>
      </c>
      <c r="CT6" t="str">
        <f t="shared" si="14"/>
        <v xml:space="preserve">INSERT INTO SC_SystemeProduits(RefDimension,NomSysteme,typePresta,ligne,Quantite,formule,cte1,DateModif) values (14,'TCFV','MATIERE',373,null,'1.8*0.1*CTE1','SURFACE',now());
</v>
      </c>
      <c r="CW6" t="str">
        <f t="shared" si="15"/>
        <v xml:space="preserve">INSERT INTO SC_SystemeProduits(RefDimension,NomSysteme,typePresta,ligne,Quantite,formule,cte1,DateModif) values (15,'TCFV','MATIERE',373,null,'1.8*0.1*CTE1','SURFACE',now());
</v>
      </c>
      <c r="CZ6" t="str">
        <f t="shared" si="16"/>
        <v xml:space="preserve">INSERT INTO SC_SystemeProduits(RefDimension,NomSysteme,typePresta,ligne,Quantite,formule,cte1,DateModif) values (16,'TCFV','MATIERE',373,null,'1.8*0.1*CTE1','SURFACE',now());
</v>
      </c>
      <c r="DC6" t="str">
        <f t="shared" si="17"/>
        <v xml:space="preserve">INSERT INTO SC_SystemeProduits(RefDimension,NomSysteme,typePresta,ligne,Quantite,formule,cte1,DateModif) values (17,'TCFV','MATIERE',373,null,'1.8*0.1*CTE1','SURFACE',now());
</v>
      </c>
      <c r="DF6" t="str">
        <f t="shared" si="18"/>
        <v xml:space="preserve">INSERT INTO SC_SystemeProduits(RefDimension,NomSysteme,typePresta,ligne,Quantite,formule,cte1,DateModif) values (18,'TCFV','MATIERE',373,null,'1.8*0.1*CTE1','SURFACE',now());
</v>
      </c>
    </row>
    <row r="7" spans="1:112" x14ac:dyDescent="0.3">
      <c r="A7" s="12">
        <f>VLOOKUP($C7,[1]MATIERES!$A$2:$K$379,11,0)</f>
        <v>376</v>
      </c>
      <c r="B7" t="s">
        <v>328</v>
      </c>
      <c r="C7" t="s">
        <v>284</v>
      </c>
      <c r="D7" t="s">
        <v>318</v>
      </c>
      <c r="E7">
        <v>3.6</v>
      </c>
      <c r="F7" s="14" t="s">
        <v>913</v>
      </c>
      <c r="G7" s="14" t="s">
        <v>911</v>
      </c>
      <c r="H7">
        <v>4.4000000000000004</v>
      </c>
      <c r="I7" s="14" t="s">
        <v>913</v>
      </c>
      <c r="J7" s="14" t="s">
        <v>911</v>
      </c>
      <c r="K7">
        <v>5.2</v>
      </c>
      <c r="L7" s="14" t="s">
        <v>913</v>
      </c>
      <c r="M7" s="14" t="s">
        <v>911</v>
      </c>
      <c r="N7">
        <v>6</v>
      </c>
      <c r="O7" s="14" t="s">
        <v>913</v>
      </c>
      <c r="P7" s="14" t="s">
        <v>911</v>
      </c>
      <c r="Q7">
        <v>6.8000000000000007</v>
      </c>
      <c r="R7" s="14" t="s">
        <v>913</v>
      </c>
      <c r="S7" s="14" t="s">
        <v>911</v>
      </c>
      <c r="T7">
        <v>7.6000000000000005</v>
      </c>
      <c r="U7" s="14" t="s">
        <v>913</v>
      </c>
      <c r="V7" s="14" t="s">
        <v>911</v>
      </c>
      <c r="W7">
        <v>8.4</v>
      </c>
      <c r="X7" s="14" t="s">
        <v>913</v>
      </c>
      <c r="Y7" s="14" t="s">
        <v>911</v>
      </c>
      <c r="Z7">
        <v>9.1999999999999993</v>
      </c>
      <c r="AA7" s="14" t="s">
        <v>913</v>
      </c>
      <c r="AB7" s="14" t="s">
        <v>911</v>
      </c>
      <c r="AC7">
        <v>10</v>
      </c>
      <c r="AD7" s="14" t="s">
        <v>913</v>
      </c>
      <c r="AE7" s="14" t="s">
        <v>911</v>
      </c>
      <c r="AF7">
        <v>11.600000000000001</v>
      </c>
      <c r="AG7" s="14" t="s">
        <v>913</v>
      </c>
      <c r="AH7" s="14" t="s">
        <v>911</v>
      </c>
      <c r="AI7">
        <v>11.600000000000001</v>
      </c>
      <c r="AJ7" s="14" t="s">
        <v>913</v>
      </c>
      <c r="AK7" s="14" t="s">
        <v>911</v>
      </c>
      <c r="AL7">
        <v>13.200000000000001</v>
      </c>
      <c r="AM7" s="14" t="s">
        <v>913</v>
      </c>
      <c r="AN7" s="14" t="s">
        <v>911</v>
      </c>
      <c r="AO7">
        <v>13.200000000000001</v>
      </c>
      <c r="AP7" s="14" t="s">
        <v>913</v>
      </c>
      <c r="AQ7" s="14" t="s">
        <v>911</v>
      </c>
      <c r="AR7">
        <v>14.8</v>
      </c>
      <c r="AS7" s="14" t="s">
        <v>913</v>
      </c>
      <c r="AT7" s="14" t="s">
        <v>911</v>
      </c>
      <c r="AU7">
        <v>16.399999999999999</v>
      </c>
      <c r="AV7" s="14" t="s">
        <v>913</v>
      </c>
      <c r="AW7" s="14" t="s">
        <v>911</v>
      </c>
      <c r="AX7">
        <v>16.399999999999999</v>
      </c>
      <c r="AY7" s="14" t="s">
        <v>913</v>
      </c>
      <c r="AZ7" s="14" t="s">
        <v>911</v>
      </c>
      <c r="BA7">
        <v>18</v>
      </c>
      <c r="BB7" s="14" t="s">
        <v>913</v>
      </c>
      <c r="BC7" s="14" t="s">
        <v>911</v>
      </c>
      <c r="BD7">
        <v>18</v>
      </c>
      <c r="BE7" s="14" t="s">
        <v>913</v>
      </c>
      <c r="BF7" s="14" t="s">
        <v>911</v>
      </c>
      <c r="BG7" t="str">
        <f t="shared" si="1"/>
        <v xml:space="preserve">INSERT INTO SC_SystemeProduits(RefDimension,NomSysteme,typePresta,ligne,Quantite,formule,cte1,DateModif) values (1,'TCFV','MATIERE',376,null,'1.6*0.3*CTE1+2','SURFACE',now());
</v>
      </c>
      <c r="BJ7" t="str">
        <f t="shared" si="2"/>
        <v xml:space="preserve">INSERT INTO SC_SystemeProduits(RefDimension,NomSysteme,typePresta,ligne,Quantite,formule,cte1,DateModif) values (2,'TCFV','MATIERE',376,null,'1.6*0.3*CTE1+2','SURFACE',now());
</v>
      </c>
      <c r="BM7" t="str">
        <f t="shared" si="3"/>
        <v xml:space="preserve">INSERT INTO SC_SystemeProduits(RefDimension,NomSysteme,typePresta,ligne,Quantite,formule,cte1,DateModif) values (3,'TCFV','MATIERE',376,null,'1.6*0.3*CTE1+2','SURFACE',now());
</v>
      </c>
      <c r="BP7" t="str">
        <f t="shared" si="4"/>
        <v xml:space="preserve">INSERT INTO SC_SystemeProduits(RefDimension,NomSysteme,typePresta,ligne,Quantite,formule,cte1,DateModif) values (4,'TCFV','MATIERE',376,null,'1.6*0.3*CTE1+2','SURFACE',now());
</v>
      </c>
      <c r="BS7" t="str">
        <f t="shared" si="5"/>
        <v xml:space="preserve">INSERT INTO SC_SystemeProduits(RefDimension,NomSysteme,typePresta,ligne,Quantite,formule,cte1,DateModif) values (5,'TCFV','MATIERE',376,null,'1.6*0.3*CTE1+2','SURFACE',now());
</v>
      </c>
      <c r="BV7" t="str">
        <f t="shared" si="6"/>
        <v xml:space="preserve">INSERT INTO SC_SystemeProduits(RefDimension,NomSysteme,typePresta,ligne,Quantite,formule,cte1,DateModif) values (6,'TCFV','MATIERE',376,null,'1.6*0.3*CTE1+2','SURFACE',now());
</v>
      </c>
      <c r="BY7" t="str">
        <f t="shared" si="7"/>
        <v xml:space="preserve">INSERT INTO SC_SystemeProduits(RefDimension,NomSysteme,typePresta,ligne,Quantite,formule,cte1,DateModif) values (7,'TCFV','MATIERE',376,null,'1.6*0.3*CTE1+2','SURFACE',now());
</v>
      </c>
      <c r="CB7" t="str">
        <f t="shared" si="8"/>
        <v xml:space="preserve">INSERT INTO SC_SystemeProduits(RefDimension,NomSysteme,typePresta,ligne,Quantite,formule,cte1,DateModif) values (8,'TCFV','MATIERE',376,null,'1.6*0.3*CTE1+2','SURFACE',now());
</v>
      </c>
      <c r="CE7" t="str">
        <f t="shared" si="9"/>
        <v xml:space="preserve">INSERT INTO SC_SystemeProduits(RefDimension,NomSysteme,typePresta,ligne,Quantite,formule,cte1,DateModif) values (9,'TCFV','MATIERE',376,null,'1.6*0.3*CTE1+2','SURFACE',now());
</v>
      </c>
      <c r="CH7" t="str">
        <f t="shared" si="10"/>
        <v xml:space="preserve">INSERT INTO SC_SystemeProduits(RefDimension,NomSysteme,typePresta,ligne,Quantite,formule,cte1,DateModif) values (10,'TCFV','MATIERE',376,null,'1.6*0.3*CTE1+2','SURFACE',now());
</v>
      </c>
      <c r="CK7" t="str">
        <f t="shared" si="11"/>
        <v xml:space="preserve">INSERT INTO SC_SystemeProduits(RefDimension,NomSysteme,typePresta,ligne,Quantite,formule,cte1,DateModif) values (11,'TCFV','MATIERE',376,null,'1.6*0.3*CTE1+2','SURFACE',now());
</v>
      </c>
      <c r="CN7" t="str">
        <f t="shared" si="12"/>
        <v xml:space="preserve">INSERT INTO SC_SystemeProduits(RefDimension,NomSysteme,typePresta,ligne,Quantite,formule,cte1,DateModif) values (12,'TCFV','MATIERE',376,null,'1.6*0.3*CTE1+2','SURFACE',now());
</v>
      </c>
      <c r="CQ7" t="str">
        <f t="shared" si="13"/>
        <v xml:space="preserve">INSERT INTO SC_SystemeProduits(RefDimension,NomSysteme,typePresta,ligne,Quantite,formule,cte1,DateModif) values (13,'TCFV','MATIERE',376,null,'1.6*0.3*CTE1+2','SURFACE',now());
</v>
      </c>
      <c r="CT7" t="str">
        <f t="shared" si="14"/>
        <v xml:space="preserve">INSERT INTO SC_SystemeProduits(RefDimension,NomSysteme,typePresta,ligne,Quantite,formule,cte1,DateModif) values (14,'TCFV','MATIERE',376,null,'1.6*0.3*CTE1+2','SURFACE',now());
</v>
      </c>
      <c r="CW7" t="str">
        <f t="shared" si="15"/>
        <v xml:space="preserve">INSERT INTO SC_SystemeProduits(RefDimension,NomSysteme,typePresta,ligne,Quantite,formule,cte1,DateModif) values (15,'TCFV','MATIERE',376,null,'1.6*0.3*CTE1+2','SURFACE',now());
</v>
      </c>
      <c r="CZ7" t="str">
        <f t="shared" si="16"/>
        <v xml:space="preserve">INSERT INTO SC_SystemeProduits(RefDimension,NomSysteme,typePresta,ligne,Quantite,formule,cte1,DateModif) values (16,'TCFV','MATIERE',376,null,'1.6*0.3*CTE1+2','SURFACE',now());
</v>
      </c>
      <c r="DC7" t="str">
        <f t="shared" si="17"/>
        <v xml:space="preserve">INSERT INTO SC_SystemeProduits(RefDimension,NomSysteme,typePresta,ligne,Quantite,formule,cte1,DateModif) values (17,'TCFV','MATIERE',376,null,'1.6*0.3*CTE1+2','SURFACE',now());
</v>
      </c>
      <c r="DF7" t="str">
        <f t="shared" si="18"/>
        <v xml:space="preserve">INSERT INTO SC_SystemeProduits(RefDimension,NomSysteme,typePresta,ligne,Quantite,formule,cte1,DateModif) values (18,'TCFV','MATIERE',376,null,'1.6*0.3*CTE1+2','SURFACE',now());
</v>
      </c>
    </row>
    <row r="8" spans="1:112" x14ac:dyDescent="0.3">
      <c r="A8" s="12">
        <f>VLOOKUP($C8,[1]MATIERES!$A$2:$K$379,11,0)</f>
        <v>110</v>
      </c>
      <c r="B8" t="s">
        <v>328</v>
      </c>
      <c r="C8" t="s">
        <v>286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(1,'TCFV','MATIERE',110,1,null,null,now());
</v>
      </c>
      <c r="BJ8" t="str">
        <f t="shared" si="2"/>
        <v/>
      </c>
      <c r="BM8" t="str">
        <f t="shared" si="3"/>
        <v/>
      </c>
      <c r="BP8" t="str">
        <f t="shared" si="4"/>
        <v/>
      </c>
      <c r="BS8" t="str">
        <f t="shared" si="5"/>
        <v/>
      </c>
      <c r="BV8" t="str">
        <f t="shared" si="6"/>
        <v/>
      </c>
      <c r="BY8" t="str">
        <f t="shared" si="7"/>
        <v/>
      </c>
      <c r="CB8" t="str">
        <f t="shared" si="8"/>
        <v/>
      </c>
      <c r="CE8" t="str">
        <f t="shared" si="9"/>
        <v/>
      </c>
      <c r="CH8" t="str">
        <f t="shared" si="10"/>
        <v/>
      </c>
      <c r="CK8" t="str">
        <f t="shared" si="11"/>
        <v/>
      </c>
      <c r="CN8" t="str">
        <f t="shared" si="12"/>
        <v/>
      </c>
      <c r="CQ8" t="str">
        <f t="shared" si="13"/>
        <v/>
      </c>
      <c r="CT8" t="str">
        <f t="shared" si="14"/>
        <v/>
      </c>
      <c r="CW8" t="str">
        <f t="shared" si="15"/>
        <v/>
      </c>
      <c r="CZ8" t="str">
        <f t="shared" si="16"/>
        <v/>
      </c>
      <c r="DC8" t="str">
        <f t="shared" si="17"/>
        <v/>
      </c>
      <c r="DF8" t="str">
        <f t="shared" si="18"/>
        <v/>
      </c>
    </row>
    <row r="9" spans="1:112" x14ac:dyDescent="0.3">
      <c r="A9" s="12">
        <f>VLOOKUP($C9,[1]MATIERES!$A$2:$K$379,11,0)</f>
        <v>111</v>
      </c>
      <c r="B9" t="s">
        <v>328</v>
      </c>
      <c r="C9" t="s">
        <v>287</v>
      </c>
      <c r="D9" t="s">
        <v>8</v>
      </c>
      <c r="H9">
        <v>1</v>
      </c>
      <c r="BG9" t="str">
        <f t="shared" si="1"/>
        <v/>
      </c>
      <c r="BJ9" t="str">
        <f t="shared" si="2"/>
        <v xml:space="preserve">INSERT INTO SC_SystemeProduits(RefDimension,NomSysteme,typePresta,ligne,Quantite,formule,cte1,DateModif) values (2,'TCFV','MATIERE',111,1,null,null,now());
</v>
      </c>
      <c r="BM9" t="str">
        <f t="shared" si="3"/>
        <v/>
      </c>
      <c r="BP9" t="str">
        <f t="shared" si="4"/>
        <v/>
      </c>
      <c r="BS9" t="str">
        <f t="shared" si="5"/>
        <v/>
      </c>
      <c r="BV9" t="str">
        <f t="shared" si="6"/>
        <v/>
      </c>
      <c r="BY9" t="str">
        <f t="shared" si="7"/>
        <v/>
      </c>
      <c r="CB9" t="str">
        <f t="shared" si="8"/>
        <v/>
      </c>
      <c r="CE9" t="str">
        <f t="shared" si="9"/>
        <v/>
      </c>
      <c r="CH9" t="str">
        <f t="shared" si="10"/>
        <v/>
      </c>
      <c r="CK9" t="str">
        <f t="shared" si="11"/>
        <v/>
      </c>
      <c r="CN9" t="str">
        <f t="shared" si="12"/>
        <v/>
      </c>
      <c r="CQ9" t="str">
        <f t="shared" si="13"/>
        <v/>
      </c>
      <c r="CT9" t="str">
        <f t="shared" si="14"/>
        <v/>
      </c>
      <c r="CW9" t="str">
        <f t="shared" si="15"/>
        <v/>
      </c>
      <c r="CZ9" t="str">
        <f t="shared" si="16"/>
        <v/>
      </c>
      <c r="DC9" t="str">
        <f t="shared" si="17"/>
        <v/>
      </c>
      <c r="DF9" t="str">
        <f t="shared" si="18"/>
        <v/>
      </c>
    </row>
    <row r="10" spans="1:112" x14ac:dyDescent="0.3">
      <c r="A10" s="12">
        <f>VLOOKUP($C10,[1]MATIERES!$A$2:$K$379,11,0)</f>
        <v>112</v>
      </c>
      <c r="B10" t="s">
        <v>328</v>
      </c>
      <c r="C10" t="s">
        <v>288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(3,'TCFV','MATIERE',112,1,null,null,now());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VLOOKUP($C11,[1]MATIERES!$A$2:$K$379,11,0)</f>
        <v>113</v>
      </c>
      <c r="B11" t="s">
        <v>328</v>
      </c>
      <c r="C11" t="s">
        <v>289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(4,'TCFV','MATIERE',113,1,null,null,now());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12">
        <f>VLOOKUP($C12,[1]MATIERES!$A$2:$K$379,11,0)</f>
        <v>114</v>
      </c>
      <c r="B12" t="s">
        <v>328</v>
      </c>
      <c r="C12" t="s">
        <v>290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(5,'TCFV','MATIERE',114,1,null,null,now());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12">
        <f>VLOOKUP($C13,[1]MATIERES!$A$2:$K$379,11,0)</f>
        <v>116</v>
      </c>
      <c r="B13" t="s">
        <v>328</v>
      </c>
      <c r="C13" t="s">
        <v>291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(6,'TCFV','MATIERE',116,1,null,null,now());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12">
        <f>VLOOKUP($C14,[1]MATIERES!$A$2:$K$379,11,0)</f>
        <v>118</v>
      </c>
      <c r="B14" t="s">
        <v>328</v>
      </c>
      <c r="C14" t="s">
        <v>292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(7,'TCFV','MATIERE',118,1,null,null,now());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VLOOKUP($C15,[1]MATIERES!$A$2:$K$379,11,0)</f>
        <v>119</v>
      </c>
      <c r="B15" t="s">
        <v>328</v>
      </c>
      <c r="C15" t="s">
        <v>293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(8,'TCFV','MATIERE',119,1,null,null,now());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12">
        <f>VLOOKUP($C16,[1]MATIERES!$A$2:$K$379,11,0)</f>
        <v>121</v>
      </c>
      <c r="B16" t="s">
        <v>328</v>
      </c>
      <c r="C16" t="s">
        <v>294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(9,'TCFV','MATIERE',121,1,null,null,now());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VLOOKUP($C17,[1]MATIERES!$A$2:$K$379,11,0)</f>
        <v>123</v>
      </c>
      <c r="B17" t="s">
        <v>328</v>
      </c>
      <c r="C17" t="s">
        <v>295</v>
      </c>
      <c r="D17" t="s">
        <v>8</v>
      </c>
      <c r="AF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(10,'TCFV','MATIERE',123,1,null,null,now());
</v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3">
      <c r="A18" s="12">
        <f>VLOOKUP($C18,[1]MATIERES!$A$2:$K$379,11,0)</f>
        <v>109</v>
      </c>
      <c r="B18" t="s">
        <v>328</v>
      </c>
      <c r="C18" t="s">
        <v>296</v>
      </c>
      <c r="D18" t="s">
        <v>8</v>
      </c>
      <c r="AI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 xml:space="preserve">INSERT INTO SC_SystemeProduits(RefDimension,NomSysteme,typePresta,ligne,Quantite,formule,cte1,DateModif) values (11,'TCFV','MATIERE',109,1,null,null,now());
</v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12">
        <f>VLOOKUP($C19,[1]MATIERES!$A$2:$K$379,11,0)</f>
        <v>124</v>
      </c>
      <c r="B19" t="s">
        <v>328</v>
      </c>
      <c r="C19" t="s">
        <v>297</v>
      </c>
      <c r="D19" t="s">
        <v>8</v>
      </c>
      <c r="AL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 xml:space="preserve">INSERT INTO SC_SystemeProduits(RefDimension,NomSysteme,typePresta,ligne,Quantite,formule,cte1,DateModif) values (12,'TCFV','MATIERE',124,1,null,null,now());
</v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A20" s="12">
        <f>VLOOKUP($C20,[1]MATIERES!$A$2:$K$379,11,0)</f>
        <v>126</v>
      </c>
      <c r="B20" t="s">
        <v>328</v>
      </c>
      <c r="C20" t="s">
        <v>298</v>
      </c>
      <c r="D20" t="s">
        <v>8</v>
      </c>
      <c r="AO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 xml:space="preserve">INSERT INTO SC_SystemeProduits(RefDimension,NomSysteme,typePresta,ligne,Quantite,formule,cte1,DateModif) values (13,'TCFV','MATIERE',126,1,null,null,now());
</v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A21" s="12">
        <f>VLOOKUP($C21,[1]MATIERES!$A$2:$K$379,11,0)</f>
        <v>127</v>
      </c>
      <c r="B21" t="s">
        <v>328</v>
      </c>
      <c r="C21" t="s">
        <v>299</v>
      </c>
      <c r="D21" t="s">
        <v>8</v>
      </c>
      <c r="AR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 xml:space="preserve">INSERT INTO SC_SystemeProduits(RefDimension,NomSysteme,typePresta,ligne,Quantite,formule,cte1,DateModif) values (14,'TCFV','MATIERE',127,1,null,null,now());
</v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VLOOKUP($C22,[1]MATIERES!$A$2:$K$379,11,0)</f>
        <v>128</v>
      </c>
      <c r="B22" t="s">
        <v>328</v>
      </c>
      <c r="C22" t="s">
        <v>300</v>
      </c>
      <c r="D22" t="s">
        <v>8</v>
      </c>
      <c r="AU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 xml:space="preserve">INSERT INTO SC_SystemeProduits(RefDimension,NomSysteme,typePresta,ligne,Quantite,formule,cte1,DateModif) values (15,'TCFV','MATIERE',128,1,null,null,now());
</v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3">
      <c r="A23" s="12">
        <f>VLOOKUP($C23,[1]MATIERES!$A$2:$K$379,11,0)</f>
        <v>129</v>
      </c>
      <c r="B23" t="s">
        <v>328</v>
      </c>
      <c r="C23" t="s">
        <v>301</v>
      </c>
      <c r="D23" t="s">
        <v>8</v>
      </c>
      <c r="AX23">
        <v>1</v>
      </c>
      <c r="BG23" t="str">
        <f t="shared" si="1"/>
        <v/>
      </c>
      <c r="BJ23" t="str">
        <f t="shared" si="2"/>
        <v/>
      </c>
      <c r="BM23" t="str">
        <f t="shared" si="3"/>
        <v/>
      </c>
      <c r="BP23" t="str">
        <f t="shared" si="4"/>
        <v/>
      </c>
      <c r="BS23" t="str">
        <f t="shared" si="5"/>
        <v/>
      </c>
      <c r="BV23" t="str">
        <f t="shared" si="6"/>
        <v/>
      </c>
      <c r="BY23" t="str">
        <f t="shared" si="7"/>
        <v/>
      </c>
      <c r="CB23" t="str">
        <f t="shared" si="8"/>
        <v/>
      </c>
      <c r="CE23" t="str">
        <f t="shared" si="9"/>
        <v/>
      </c>
      <c r="CH23" t="str">
        <f t="shared" si="10"/>
        <v/>
      </c>
      <c r="CK23" t="str">
        <f t="shared" si="11"/>
        <v/>
      </c>
      <c r="CN23" t="str">
        <f t="shared" si="12"/>
        <v/>
      </c>
      <c r="CQ23" t="str">
        <f t="shared" si="13"/>
        <v/>
      </c>
      <c r="CT23" t="str">
        <f t="shared" si="14"/>
        <v/>
      </c>
      <c r="CW23" t="str">
        <f t="shared" si="15"/>
        <v/>
      </c>
      <c r="CZ23" t="str">
        <f t="shared" si="16"/>
        <v xml:space="preserve">INSERT INTO SC_SystemeProduits(RefDimension,NomSysteme,typePresta,ligne,Quantite,formule,cte1,DateModif) values (16,'TCFV','MATIERE',129,1,null,null,now());
</v>
      </c>
      <c r="DC23" t="str">
        <f t="shared" si="17"/>
        <v/>
      </c>
      <c r="DF23" t="str">
        <f t="shared" si="18"/>
        <v/>
      </c>
    </row>
    <row r="24" spans="1:110" x14ac:dyDescent="0.3">
      <c r="A24" s="12">
        <f>VLOOKUP($C24,[1]MATIERES!$A$2:$K$379,11,0)</f>
        <v>130</v>
      </c>
      <c r="B24" t="s">
        <v>328</v>
      </c>
      <c r="C24" t="s">
        <v>302</v>
      </c>
      <c r="D24" t="s">
        <v>8</v>
      </c>
      <c r="BA24">
        <v>1</v>
      </c>
      <c r="BG24" t="str">
        <f t="shared" si="1"/>
        <v/>
      </c>
      <c r="BJ24" t="str">
        <f t="shared" si="2"/>
        <v/>
      </c>
      <c r="BM24" t="str">
        <f t="shared" si="3"/>
        <v/>
      </c>
      <c r="BP24" t="str">
        <f t="shared" si="4"/>
        <v/>
      </c>
      <c r="BS24" t="str">
        <f t="shared" si="5"/>
        <v/>
      </c>
      <c r="BV24" t="str">
        <f t="shared" si="6"/>
        <v/>
      </c>
      <c r="BY24" t="str">
        <f t="shared" si="7"/>
        <v/>
      </c>
      <c r="CB24" t="str">
        <f t="shared" si="8"/>
        <v/>
      </c>
      <c r="CE24" t="str">
        <f t="shared" si="9"/>
        <v/>
      </c>
      <c r="CH24" t="str">
        <f t="shared" si="10"/>
        <v/>
      </c>
      <c r="CK24" t="str">
        <f t="shared" si="11"/>
        <v/>
      </c>
      <c r="CN24" t="str">
        <f t="shared" si="12"/>
        <v/>
      </c>
      <c r="CQ24" t="str">
        <f t="shared" si="13"/>
        <v/>
      </c>
      <c r="CT24" t="str">
        <f t="shared" si="14"/>
        <v/>
      </c>
      <c r="CW24" t="str">
        <f t="shared" si="15"/>
        <v/>
      </c>
      <c r="CZ24" t="str">
        <f t="shared" si="16"/>
        <v/>
      </c>
      <c r="DC24" t="str">
        <f t="shared" si="17"/>
        <v xml:space="preserve">INSERT INTO SC_SystemeProduits(RefDimension,NomSysteme,typePresta,ligne,Quantite,formule,cte1,DateModif) values (17,'TCFV','MATIERE',130,1,null,null,now());
</v>
      </c>
      <c r="DF24" t="str">
        <f t="shared" si="18"/>
        <v/>
      </c>
    </row>
    <row r="25" spans="1:110" x14ac:dyDescent="0.3">
      <c r="A25" s="12">
        <f>VLOOKUP($C25,[1]MATIERES!$A$2:$K$379,11,0)</f>
        <v>131</v>
      </c>
      <c r="B25" t="s">
        <v>328</v>
      </c>
      <c r="C25" t="s">
        <v>303</v>
      </c>
      <c r="D25" t="s">
        <v>8</v>
      </c>
      <c r="BD25">
        <v>1</v>
      </c>
      <c r="BG25" t="str">
        <f t="shared" si="1"/>
        <v/>
      </c>
      <c r="BJ25" t="str">
        <f t="shared" si="2"/>
        <v/>
      </c>
      <c r="BM25" t="str">
        <f t="shared" si="3"/>
        <v/>
      </c>
      <c r="BP25" t="str">
        <f t="shared" si="4"/>
        <v/>
      </c>
      <c r="BS25" t="str">
        <f t="shared" si="5"/>
        <v/>
      </c>
      <c r="BV25" t="str">
        <f t="shared" si="6"/>
        <v/>
      </c>
      <c r="BY25" t="str">
        <f t="shared" si="7"/>
        <v/>
      </c>
      <c r="CB25" t="str">
        <f t="shared" si="8"/>
        <v/>
      </c>
      <c r="CE25" t="str">
        <f t="shared" si="9"/>
        <v/>
      </c>
      <c r="CH25" t="str">
        <f t="shared" si="10"/>
        <v/>
      </c>
      <c r="CK25" t="str">
        <f t="shared" si="11"/>
        <v/>
      </c>
      <c r="CN25" t="str">
        <f t="shared" si="12"/>
        <v/>
      </c>
      <c r="CQ25" t="str">
        <f t="shared" si="13"/>
        <v/>
      </c>
      <c r="CT25" t="str">
        <f t="shared" si="14"/>
        <v/>
      </c>
      <c r="CW25" t="str">
        <f t="shared" si="15"/>
        <v/>
      </c>
      <c r="CZ25" t="str">
        <f t="shared" si="16"/>
        <v/>
      </c>
      <c r="DC25" t="str">
        <f t="shared" si="17"/>
        <v/>
      </c>
      <c r="DF25" t="str">
        <f t="shared" si="18"/>
        <v xml:space="preserve">INSERT INTO SC_SystemeProduits(RefDimension,NomSysteme,typePresta,ligne,Quantite,formule,cte1,DateModif) values (18,'TCFV','MATIERE',131,1,null,null,now());
</v>
      </c>
    </row>
    <row r="26" spans="1:110" x14ac:dyDescent="0.3">
      <c r="A26" s="12">
        <f>VLOOKUP($C26,[1]MATIERES!$A$2:$K$379,11,0)</f>
        <v>360</v>
      </c>
      <c r="B26" t="s">
        <v>328</v>
      </c>
      <c r="C26" t="s">
        <v>305</v>
      </c>
      <c r="D26" t="s">
        <v>47</v>
      </c>
      <c r="E26">
        <v>2.5</v>
      </c>
      <c r="F26" s="14" t="s">
        <v>866</v>
      </c>
      <c r="G26" s="14" t="s">
        <v>867</v>
      </c>
      <c r="H26">
        <v>3</v>
      </c>
      <c r="I26" s="14" t="s">
        <v>866</v>
      </c>
      <c r="J26" s="14" t="s">
        <v>867</v>
      </c>
      <c r="K26">
        <v>4</v>
      </c>
      <c r="L26" s="14" t="s">
        <v>866</v>
      </c>
      <c r="M26" s="14" t="s">
        <v>867</v>
      </c>
      <c r="N26">
        <v>4</v>
      </c>
      <c r="O26" s="14" t="s">
        <v>866</v>
      </c>
      <c r="P26" s="14" t="s">
        <v>867</v>
      </c>
      <c r="Q26">
        <v>4</v>
      </c>
      <c r="R26" s="14" t="s">
        <v>866</v>
      </c>
      <c r="S26" s="14" t="s">
        <v>867</v>
      </c>
      <c r="T26">
        <v>4</v>
      </c>
      <c r="U26" s="14" t="s">
        <v>866</v>
      </c>
      <c r="V26" s="14" t="s">
        <v>867</v>
      </c>
      <c r="W26">
        <v>4</v>
      </c>
      <c r="X26" s="14" t="s">
        <v>866</v>
      </c>
      <c r="Y26" s="14" t="s">
        <v>867</v>
      </c>
      <c r="Z26">
        <v>4.5</v>
      </c>
      <c r="AA26" s="14" t="s">
        <v>866</v>
      </c>
      <c r="AB26" s="14" t="s">
        <v>867</v>
      </c>
      <c r="AC26">
        <v>5</v>
      </c>
      <c r="AD26" s="14" t="s">
        <v>866</v>
      </c>
      <c r="AE26" s="14" t="s">
        <v>867</v>
      </c>
      <c r="AF26">
        <v>6</v>
      </c>
      <c r="AG26" s="14" t="s">
        <v>866</v>
      </c>
      <c r="AH26" s="14" t="s">
        <v>867</v>
      </c>
      <c r="AI26">
        <v>8</v>
      </c>
      <c r="AJ26" s="14" t="s">
        <v>866</v>
      </c>
      <c r="AK26" s="14" t="s">
        <v>867</v>
      </c>
      <c r="AL26">
        <v>8</v>
      </c>
      <c r="AM26" s="14" t="s">
        <v>866</v>
      </c>
      <c r="AN26" s="14" t="s">
        <v>867</v>
      </c>
      <c r="AO26">
        <v>7</v>
      </c>
      <c r="AP26" s="14" t="s">
        <v>866</v>
      </c>
      <c r="AQ26" s="14" t="s">
        <v>867</v>
      </c>
      <c r="AR26">
        <v>8</v>
      </c>
      <c r="AS26" s="14" t="s">
        <v>866</v>
      </c>
      <c r="AT26" s="14" t="s">
        <v>867</v>
      </c>
      <c r="AU26">
        <v>8</v>
      </c>
      <c r="AV26" s="14" t="s">
        <v>866</v>
      </c>
      <c r="AW26" s="14" t="s">
        <v>867</v>
      </c>
      <c r="AX26">
        <v>9</v>
      </c>
      <c r="AY26" s="14" t="s">
        <v>866</v>
      </c>
      <c r="AZ26" s="14" t="s">
        <v>867</v>
      </c>
      <c r="BA26">
        <v>10</v>
      </c>
      <c r="BB26" s="14" t="s">
        <v>866</v>
      </c>
      <c r="BC26" s="14" t="s">
        <v>867</v>
      </c>
      <c r="BD26">
        <v>8</v>
      </c>
      <c r="BE26" s="14" t="s">
        <v>866</v>
      </c>
      <c r="BF26" s="14" t="s">
        <v>867</v>
      </c>
      <c r="BG26" t="str">
        <f t="shared" si="1"/>
        <v xml:space="preserve">INSERT INTO SC_SystemeProduits(RefDimension,NomSysteme,typePresta,ligne,Quantite,formule,cte1,DateModif) values (1,'TCFV','MATIERE',360,null,'CTE1*1','LARGEUR',now());
</v>
      </c>
      <c r="BJ26" t="str">
        <f t="shared" si="2"/>
        <v xml:space="preserve">INSERT INTO SC_SystemeProduits(RefDimension,NomSysteme,typePresta,ligne,Quantite,formule,cte1,DateModif) values (2,'TCFV','MATIERE',360,null,'CTE1*1','LARGEUR',now());
</v>
      </c>
      <c r="BM26" t="str">
        <f t="shared" si="3"/>
        <v xml:space="preserve">INSERT INTO SC_SystemeProduits(RefDimension,NomSysteme,typePresta,ligne,Quantite,formule,cte1,DateModif) values (3,'TCFV','MATIERE',360,null,'CTE1*1','LARGEUR',now());
</v>
      </c>
      <c r="BP26" t="str">
        <f t="shared" si="4"/>
        <v xml:space="preserve">INSERT INTO SC_SystemeProduits(RefDimension,NomSysteme,typePresta,ligne,Quantite,formule,cte1,DateModif) values (4,'TCFV','MATIERE',360,null,'CTE1*1','LARGEUR',now());
</v>
      </c>
      <c r="BS26" t="str">
        <f t="shared" si="5"/>
        <v xml:space="preserve">INSERT INTO SC_SystemeProduits(RefDimension,NomSysteme,typePresta,ligne,Quantite,formule,cte1,DateModif) values (5,'TCFV','MATIERE',360,null,'CTE1*1','LARGEUR',now());
</v>
      </c>
      <c r="BV26" t="str">
        <f t="shared" si="6"/>
        <v xml:space="preserve">INSERT INTO SC_SystemeProduits(RefDimension,NomSysteme,typePresta,ligne,Quantite,formule,cte1,DateModif) values (6,'TCFV','MATIERE',360,null,'CTE1*1','LARGEUR',now());
</v>
      </c>
      <c r="BY26" t="str">
        <f t="shared" si="7"/>
        <v xml:space="preserve">INSERT INTO SC_SystemeProduits(RefDimension,NomSysteme,typePresta,ligne,Quantite,formule,cte1,DateModif) values (7,'TCFV','MATIERE',360,null,'CTE1*1','LARGEUR',now());
</v>
      </c>
      <c r="CB26" t="str">
        <f t="shared" si="8"/>
        <v xml:space="preserve">INSERT INTO SC_SystemeProduits(RefDimension,NomSysteme,typePresta,ligne,Quantite,formule,cte1,DateModif) values (8,'TCFV','MATIERE',360,null,'CTE1*1','LARGEUR',now());
</v>
      </c>
      <c r="CE26" t="str">
        <f t="shared" si="9"/>
        <v xml:space="preserve">INSERT INTO SC_SystemeProduits(RefDimension,NomSysteme,typePresta,ligne,Quantite,formule,cte1,DateModif) values (9,'TCFV','MATIERE',360,null,'CTE1*1','LARGEUR',now());
</v>
      </c>
      <c r="CH26" t="str">
        <f t="shared" si="10"/>
        <v xml:space="preserve">INSERT INTO SC_SystemeProduits(RefDimension,NomSysteme,typePresta,ligne,Quantite,formule,cte1,DateModif) values (10,'TCFV','MATIERE',360,null,'CTE1*1','LARGEUR',now());
</v>
      </c>
      <c r="CK26" t="str">
        <f t="shared" si="11"/>
        <v xml:space="preserve">INSERT INTO SC_SystemeProduits(RefDimension,NomSysteme,typePresta,ligne,Quantite,formule,cte1,DateModif) values (11,'TCFV','MATIERE',360,null,'CTE1*1','LARGEUR',now());
</v>
      </c>
      <c r="CN26" t="str">
        <f t="shared" si="12"/>
        <v xml:space="preserve">INSERT INTO SC_SystemeProduits(RefDimension,NomSysteme,typePresta,ligne,Quantite,formule,cte1,DateModif) values (12,'TCFV','MATIERE',360,null,'CTE1*1','LARGEUR',now());
</v>
      </c>
      <c r="CQ26" t="str">
        <f t="shared" si="13"/>
        <v xml:space="preserve">INSERT INTO SC_SystemeProduits(RefDimension,NomSysteme,typePresta,ligne,Quantite,formule,cte1,DateModif) values (13,'TCFV','MATIERE',360,null,'CTE1*1','LARGEUR',now());
</v>
      </c>
      <c r="CT26" t="str">
        <f t="shared" si="14"/>
        <v xml:space="preserve">INSERT INTO SC_SystemeProduits(RefDimension,NomSysteme,typePresta,ligne,Quantite,formule,cte1,DateModif) values (14,'TCFV','MATIERE',360,null,'CTE1*1','LARGEUR',now());
</v>
      </c>
      <c r="CW26" t="str">
        <f t="shared" si="15"/>
        <v xml:space="preserve">INSERT INTO SC_SystemeProduits(RefDimension,NomSysteme,typePresta,ligne,Quantite,formule,cte1,DateModif) values (15,'TCFV','MATIERE',360,null,'CTE1*1','LARGEUR',now());
</v>
      </c>
      <c r="CZ26" t="str">
        <f t="shared" si="16"/>
        <v xml:space="preserve">INSERT INTO SC_SystemeProduits(RefDimension,NomSysteme,typePresta,ligne,Quantite,formule,cte1,DateModif) values (16,'TCFV','MATIERE',360,null,'CTE1*1','LARGEUR',now());
</v>
      </c>
      <c r="DC26" t="str">
        <f t="shared" si="17"/>
        <v xml:space="preserve">INSERT INTO SC_SystemeProduits(RefDimension,NomSysteme,typePresta,ligne,Quantite,formule,cte1,DateModif) values (17,'TCFV','MATIERE',360,null,'CTE1*1','LARGEUR',now());
</v>
      </c>
      <c r="DF26" t="str">
        <f t="shared" si="18"/>
        <v xml:space="preserve">INSERT INTO SC_SystemeProduits(RefDimension,NomSysteme,typePresta,ligne,Quantite,formule,cte1,DateModif) values (18,'TCFV','MATIERE',360,null,'CTE1*1','LARGEUR',now());
</v>
      </c>
    </row>
    <row r="27" spans="1:110" x14ac:dyDescent="0.3">
      <c r="A27" s="12">
        <f>VLOOKUP($C27,[1]MATIERES!$A$2:$K$379,11,0)</f>
        <v>85</v>
      </c>
      <c r="B27" t="s">
        <v>328</v>
      </c>
      <c r="C27" t="s">
        <v>309</v>
      </c>
      <c r="D27" t="s">
        <v>8</v>
      </c>
      <c r="E27">
        <v>2</v>
      </c>
      <c r="H27">
        <v>2</v>
      </c>
      <c r="K27">
        <v>2</v>
      </c>
      <c r="N27">
        <v>2</v>
      </c>
      <c r="Q27">
        <v>2</v>
      </c>
      <c r="T27">
        <v>2</v>
      </c>
      <c r="W27">
        <v>2</v>
      </c>
      <c r="Z27">
        <v>2</v>
      </c>
      <c r="AC27">
        <v>2</v>
      </c>
      <c r="AF27">
        <v>2</v>
      </c>
      <c r="AI27">
        <v>2</v>
      </c>
      <c r="AL27">
        <v>2</v>
      </c>
      <c r="AO27">
        <v>2</v>
      </c>
      <c r="AR27">
        <v>2</v>
      </c>
      <c r="AU27">
        <v>2</v>
      </c>
      <c r="AX27">
        <v>2</v>
      </c>
      <c r="BA27">
        <v>2</v>
      </c>
      <c r="BD27">
        <v>2</v>
      </c>
      <c r="BG27" t="str">
        <f t="shared" si="1"/>
        <v xml:space="preserve">INSERT INTO SC_SystemeProduits(RefDimension,NomSysteme,typePresta,ligne,Quantite,formule,cte1,DateModif) values (1,'TCFV','MATIERE',85,2,null,null,now());
</v>
      </c>
      <c r="BJ27" t="str">
        <f t="shared" si="2"/>
        <v xml:space="preserve">INSERT INTO SC_SystemeProduits(RefDimension,NomSysteme,typePresta,ligne,Quantite,formule,cte1,DateModif) values (2,'TCFV','MATIERE',85,2,null,null,now());
</v>
      </c>
      <c r="BM27" t="str">
        <f t="shared" si="3"/>
        <v xml:space="preserve">INSERT INTO SC_SystemeProduits(RefDimension,NomSysteme,typePresta,ligne,Quantite,formule,cte1,DateModif) values (3,'TCFV','MATIERE',85,2,null,null,now());
</v>
      </c>
      <c r="BP27" t="str">
        <f t="shared" si="4"/>
        <v xml:space="preserve">INSERT INTO SC_SystemeProduits(RefDimension,NomSysteme,typePresta,ligne,Quantite,formule,cte1,DateModif) values (4,'TCFV','MATIERE',85,2,null,null,now());
</v>
      </c>
      <c r="BS27" t="str">
        <f t="shared" si="5"/>
        <v xml:space="preserve">INSERT INTO SC_SystemeProduits(RefDimension,NomSysteme,typePresta,ligne,Quantite,formule,cte1,DateModif) values (5,'TCFV','MATIERE',85,2,null,null,now());
</v>
      </c>
      <c r="BV27" t="str">
        <f t="shared" si="6"/>
        <v xml:space="preserve">INSERT INTO SC_SystemeProduits(RefDimension,NomSysteme,typePresta,ligne,Quantite,formule,cte1,DateModif) values (6,'TCFV','MATIERE',85,2,null,null,now());
</v>
      </c>
      <c r="BY27" t="str">
        <f t="shared" si="7"/>
        <v xml:space="preserve">INSERT INTO SC_SystemeProduits(RefDimension,NomSysteme,typePresta,ligne,Quantite,formule,cte1,DateModif) values (7,'TCFV','MATIERE',85,2,null,null,now());
</v>
      </c>
      <c r="CB27" t="str">
        <f t="shared" si="8"/>
        <v xml:space="preserve">INSERT INTO SC_SystemeProduits(RefDimension,NomSysteme,typePresta,ligne,Quantite,formule,cte1,DateModif) values (8,'TCFV','MATIERE',85,2,null,null,now());
</v>
      </c>
      <c r="CE27" t="str">
        <f t="shared" si="9"/>
        <v xml:space="preserve">INSERT INTO SC_SystemeProduits(RefDimension,NomSysteme,typePresta,ligne,Quantite,formule,cte1,DateModif) values (9,'TCFV','MATIERE',85,2,null,null,now());
</v>
      </c>
      <c r="CH27" t="str">
        <f t="shared" si="10"/>
        <v xml:space="preserve">INSERT INTO SC_SystemeProduits(RefDimension,NomSysteme,typePresta,ligne,Quantite,formule,cte1,DateModif) values (10,'TCFV','MATIERE',85,2,null,null,now());
</v>
      </c>
      <c r="CK27" t="str">
        <f t="shared" si="11"/>
        <v xml:space="preserve">INSERT INTO SC_SystemeProduits(RefDimension,NomSysteme,typePresta,ligne,Quantite,formule,cte1,DateModif) values (11,'TCFV','MATIERE',85,2,null,null,now());
</v>
      </c>
      <c r="CN27" t="str">
        <f t="shared" si="12"/>
        <v xml:space="preserve">INSERT INTO SC_SystemeProduits(RefDimension,NomSysteme,typePresta,ligne,Quantite,formule,cte1,DateModif) values (12,'TCFV','MATIERE',85,2,null,null,now());
</v>
      </c>
      <c r="CQ27" t="str">
        <f t="shared" si="13"/>
        <v xml:space="preserve">INSERT INTO SC_SystemeProduits(RefDimension,NomSysteme,typePresta,ligne,Quantite,formule,cte1,DateModif) values (13,'TCFV','MATIERE',85,2,null,null,now());
</v>
      </c>
      <c r="CT27" t="str">
        <f t="shared" si="14"/>
        <v xml:space="preserve">INSERT INTO SC_SystemeProduits(RefDimension,NomSysteme,typePresta,ligne,Quantite,formule,cte1,DateModif) values (14,'TCFV','MATIERE',85,2,null,null,now());
</v>
      </c>
      <c r="CW27" t="str">
        <f t="shared" si="15"/>
        <v xml:space="preserve">INSERT INTO SC_SystemeProduits(RefDimension,NomSysteme,typePresta,ligne,Quantite,formule,cte1,DateModif) values (15,'TCFV','MATIERE',85,2,null,null,now());
</v>
      </c>
      <c r="CZ27" t="str">
        <f t="shared" si="16"/>
        <v xml:space="preserve">INSERT INTO SC_SystemeProduits(RefDimension,NomSysteme,typePresta,ligne,Quantite,formule,cte1,DateModif) values (16,'TCFV','MATIERE',85,2,null,null,now());
</v>
      </c>
      <c r="DC27" t="str">
        <f t="shared" si="17"/>
        <v xml:space="preserve">INSERT INTO SC_SystemeProduits(RefDimension,NomSysteme,typePresta,ligne,Quantite,formule,cte1,DateModif) values (17,'TCFV','MATIERE',85,2,null,null,now());
</v>
      </c>
      <c r="DF27" t="str">
        <f t="shared" si="18"/>
        <v xml:space="preserve">INSERT INTO SC_SystemeProduits(RefDimension,NomSysteme,typePresta,ligne,Quantite,formule,cte1,DateModif) values (18,'TCFV','MATIERE',85,2,null,null,now());
</v>
      </c>
    </row>
    <row r="28" spans="1:110" x14ac:dyDescent="0.3">
      <c r="A28" s="12">
        <f>VLOOKUP($C28,[1]MATIERES!$A$2:$K$379,11,0)</f>
        <v>374</v>
      </c>
      <c r="B28" t="s">
        <v>328</v>
      </c>
      <c r="C28" t="s">
        <v>310</v>
      </c>
      <c r="D28" t="s">
        <v>8</v>
      </c>
      <c r="E28">
        <v>0.36000000000000004</v>
      </c>
      <c r="F28" s="14" t="s">
        <v>914</v>
      </c>
      <c r="G28" s="14" t="s">
        <v>911</v>
      </c>
      <c r="H28">
        <v>0.36000000000000004</v>
      </c>
      <c r="I28" s="14" t="s">
        <v>914</v>
      </c>
      <c r="J28" s="14" t="s">
        <v>911</v>
      </c>
      <c r="K28">
        <v>0.36000000000000004</v>
      </c>
      <c r="L28" s="14" t="s">
        <v>914</v>
      </c>
      <c r="M28" s="14" t="s">
        <v>911</v>
      </c>
      <c r="N28">
        <v>0.36000000000000004</v>
      </c>
      <c r="O28" s="14" t="s">
        <v>914</v>
      </c>
      <c r="P28" s="14" t="s">
        <v>911</v>
      </c>
      <c r="Q28">
        <v>0.36000000000000004</v>
      </c>
      <c r="R28" s="14" t="s">
        <v>914</v>
      </c>
      <c r="S28" s="14" t="s">
        <v>911</v>
      </c>
      <c r="T28">
        <v>0.36000000000000004</v>
      </c>
      <c r="U28" s="14" t="s">
        <v>914</v>
      </c>
      <c r="V28" s="14" t="s">
        <v>911</v>
      </c>
      <c r="W28">
        <v>0.36000000000000004</v>
      </c>
      <c r="X28" s="14" t="s">
        <v>914</v>
      </c>
      <c r="Y28" s="14" t="s">
        <v>911</v>
      </c>
      <c r="Z28">
        <v>0.36000000000000004</v>
      </c>
      <c r="AA28" s="14" t="s">
        <v>914</v>
      </c>
      <c r="AB28" s="14" t="s">
        <v>911</v>
      </c>
      <c r="AC28">
        <v>0.36000000000000004</v>
      </c>
      <c r="AD28" s="14" t="s">
        <v>914</v>
      </c>
      <c r="AE28" s="14" t="s">
        <v>911</v>
      </c>
      <c r="AF28">
        <v>0.36000000000000004</v>
      </c>
      <c r="AG28" s="14" t="s">
        <v>914</v>
      </c>
      <c r="AH28" s="14" t="s">
        <v>911</v>
      </c>
      <c r="AI28">
        <v>0.36000000000000004</v>
      </c>
      <c r="AJ28" s="14" t="s">
        <v>914</v>
      </c>
      <c r="AK28" s="14" t="s">
        <v>911</v>
      </c>
      <c r="AL28">
        <v>0.36000000000000004</v>
      </c>
      <c r="AM28" s="14" t="s">
        <v>914</v>
      </c>
      <c r="AN28" s="14" t="s">
        <v>911</v>
      </c>
      <c r="AO28">
        <v>0.36000000000000004</v>
      </c>
      <c r="AP28" s="14" t="s">
        <v>914</v>
      </c>
      <c r="AQ28" s="14" t="s">
        <v>911</v>
      </c>
      <c r="AR28">
        <v>0.36000000000000004</v>
      </c>
      <c r="AS28" s="14" t="s">
        <v>914</v>
      </c>
      <c r="AT28" s="14" t="s">
        <v>911</v>
      </c>
      <c r="AU28">
        <v>0.36000000000000004</v>
      </c>
      <c r="AV28" s="14" t="s">
        <v>914</v>
      </c>
      <c r="AW28" s="14" t="s">
        <v>911</v>
      </c>
      <c r="AX28">
        <v>0.36000000000000004</v>
      </c>
      <c r="AY28" s="14" t="s">
        <v>914</v>
      </c>
      <c r="AZ28" s="14" t="s">
        <v>911</v>
      </c>
      <c r="BA28">
        <v>0.36000000000000004</v>
      </c>
      <c r="BB28" s="14" t="s">
        <v>914</v>
      </c>
      <c r="BC28" s="14" t="s">
        <v>911</v>
      </c>
      <c r="BD28">
        <v>0.36000000000000004</v>
      </c>
      <c r="BE28" s="14" t="s">
        <v>914</v>
      </c>
      <c r="BF28" s="14" t="s">
        <v>911</v>
      </c>
      <c r="BG28" t="str">
        <f t="shared" si="1"/>
        <v xml:space="preserve">INSERT INTO SC_SystemeProduits(RefDimension,NomSysteme,typePresta,ligne,Quantite,formule,cte1,DateModif) values (1,'TCFV','MATIERE',374,null,'1.8*0.05*CTE1','SURFACE',now());
</v>
      </c>
      <c r="BJ28" t="str">
        <f t="shared" si="2"/>
        <v xml:space="preserve">INSERT INTO SC_SystemeProduits(RefDimension,NomSysteme,typePresta,ligne,Quantite,formule,cte1,DateModif) values (2,'TCFV','MATIERE',374,null,'1.8*0.05*CTE1','SURFACE',now());
</v>
      </c>
      <c r="BM28" t="str">
        <f t="shared" si="3"/>
        <v xml:space="preserve">INSERT INTO SC_SystemeProduits(RefDimension,NomSysteme,typePresta,ligne,Quantite,formule,cte1,DateModif) values (3,'TCFV','MATIERE',374,null,'1.8*0.05*CTE1','SURFACE',now());
</v>
      </c>
      <c r="BP28" t="str">
        <f t="shared" si="4"/>
        <v xml:space="preserve">INSERT INTO SC_SystemeProduits(RefDimension,NomSysteme,typePresta,ligne,Quantite,formule,cte1,DateModif) values (4,'TCFV','MATIERE',374,null,'1.8*0.05*CTE1','SURFACE',now());
</v>
      </c>
      <c r="BS28" t="str">
        <f t="shared" si="5"/>
        <v xml:space="preserve">INSERT INTO SC_SystemeProduits(RefDimension,NomSysteme,typePresta,ligne,Quantite,formule,cte1,DateModif) values (5,'TCFV','MATIERE',374,null,'1.8*0.05*CTE1','SURFACE',now());
</v>
      </c>
      <c r="BV28" t="str">
        <f t="shared" si="6"/>
        <v xml:space="preserve">INSERT INTO SC_SystemeProduits(RefDimension,NomSysteme,typePresta,ligne,Quantite,formule,cte1,DateModif) values (6,'TCFV','MATIERE',374,null,'1.8*0.05*CTE1','SURFACE',now());
</v>
      </c>
      <c r="BY28" t="str">
        <f t="shared" si="7"/>
        <v xml:space="preserve">INSERT INTO SC_SystemeProduits(RefDimension,NomSysteme,typePresta,ligne,Quantite,formule,cte1,DateModif) values (7,'TCFV','MATIERE',374,null,'1.8*0.05*CTE1','SURFACE',now());
</v>
      </c>
      <c r="CB28" t="str">
        <f t="shared" si="8"/>
        <v xml:space="preserve">INSERT INTO SC_SystemeProduits(RefDimension,NomSysteme,typePresta,ligne,Quantite,formule,cte1,DateModif) values (8,'TCFV','MATIERE',374,null,'1.8*0.05*CTE1','SURFACE',now());
</v>
      </c>
      <c r="CE28" t="str">
        <f t="shared" si="9"/>
        <v xml:space="preserve">INSERT INTO SC_SystemeProduits(RefDimension,NomSysteme,typePresta,ligne,Quantite,formule,cte1,DateModif) values (9,'TCFV','MATIERE',374,null,'1.8*0.05*CTE1','SURFACE',now());
</v>
      </c>
      <c r="CH28" t="str">
        <f t="shared" si="10"/>
        <v xml:space="preserve">INSERT INTO SC_SystemeProduits(RefDimension,NomSysteme,typePresta,ligne,Quantite,formule,cte1,DateModif) values (10,'TCFV','MATIERE',374,null,'1.8*0.05*CTE1','SURFACE',now());
</v>
      </c>
      <c r="CK28" t="str">
        <f t="shared" si="11"/>
        <v xml:space="preserve">INSERT INTO SC_SystemeProduits(RefDimension,NomSysteme,typePresta,ligne,Quantite,formule,cte1,DateModif) values (11,'TCFV','MATIERE',374,null,'1.8*0.05*CTE1','SURFACE',now());
</v>
      </c>
      <c r="CN28" t="str">
        <f t="shared" si="12"/>
        <v xml:space="preserve">INSERT INTO SC_SystemeProduits(RefDimension,NomSysteme,typePresta,ligne,Quantite,formule,cte1,DateModif) values (12,'TCFV','MATIERE',374,null,'1.8*0.05*CTE1','SURFACE',now());
</v>
      </c>
      <c r="CQ28" t="str">
        <f t="shared" si="13"/>
        <v xml:space="preserve">INSERT INTO SC_SystemeProduits(RefDimension,NomSysteme,typePresta,ligne,Quantite,formule,cte1,DateModif) values (13,'TCFV','MATIERE',374,null,'1.8*0.05*CTE1','SURFACE',now());
</v>
      </c>
      <c r="CT28" t="str">
        <f t="shared" si="14"/>
        <v xml:space="preserve">INSERT INTO SC_SystemeProduits(RefDimension,NomSysteme,typePresta,ligne,Quantite,formule,cte1,DateModif) values (14,'TCFV','MATIERE',374,null,'1.8*0.05*CTE1','SURFACE',now());
</v>
      </c>
      <c r="CW28" t="str">
        <f t="shared" si="15"/>
        <v xml:space="preserve">INSERT INTO SC_SystemeProduits(RefDimension,NomSysteme,typePresta,ligne,Quantite,formule,cte1,DateModif) values (15,'TCFV','MATIERE',374,null,'1.8*0.05*CTE1','SURFACE',now());
</v>
      </c>
      <c r="CZ28" t="str">
        <f t="shared" si="16"/>
        <v xml:space="preserve">INSERT INTO SC_SystemeProduits(RefDimension,NomSysteme,typePresta,ligne,Quantite,formule,cte1,DateModif) values (16,'TCFV','MATIERE',374,null,'1.8*0.05*CTE1','SURFACE',now());
</v>
      </c>
      <c r="DC28" t="str">
        <f t="shared" si="17"/>
        <v xml:space="preserve">INSERT INTO SC_SystemeProduits(RefDimension,NomSysteme,typePresta,ligne,Quantite,formule,cte1,DateModif) values (17,'TCFV','MATIERE',374,null,'1.8*0.05*CTE1','SURFACE',now());
</v>
      </c>
      <c r="DF28" t="str">
        <f t="shared" si="18"/>
        <v xml:space="preserve">INSERT INTO SC_SystemeProduits(RefDimension,NomSysteme,typePresta,ligne,Quantite,formule,cte1,DateModif) values (18,'TCFV','MATIERE',374,null,'1.8*0.05*CTE1','SURFACE',now());
</v>
      </c>
    </row>
    <row r="29" spans="1:110" x14ac:dyDescent="0.3">
      <c r="A29" s="12">
        <f>VLOOKUP($C29,[1]MATIERES!$A$2:$K$379,11,0)</f>
        <v>361</v>
      </c>
      <c r="B29" t="s">
        <v>328</v>
      </c>
      <c r="C29" t="s">
        <v>139</v>
      </c>
      <c r="D29" t="s">
        <v>318</v>
      </c>
      <c r="E29">
        <v>0.5</v>
      </c>
      <c r="H29">
        <v>0.5</v>
      </c>
      <c r="K29">
        <v>0.5</v>
      </c>
      <c r="N29">
        <v>0.5</v>
      </c>
      <c r="Q29">
        <v>0.5</v>
      </c>
      <c r="T29">
        <v>0.5</v>
      </c>
      <c r="W29">
        <v>0.5</v>
      </c>
      <c r="Z29">
        <v>0.5</v>
      </c>
      <c r="AC29">
        <v>0.5</v>
      </c>
      <c r="AF29">
        <v>0.5</v>
      </c>
      <c r="AI29">
        <v>0.5</v>
      </c>
      <c r="AL29">
        <v>0.5</v>
      </c>
      <c r="AO29">
        <v>0.5</v>
      </c>
      <c r="AR29">
        <v>0.5</v>
      </c>
      <c r="AU29">
        <v>0.5</v>
      </c>
      <c r="AX29">
        <v>0.5</v>
      </c>
      <c r="BA29">
        <v>0.5</v>
      </c>
      <c r="BD29">
        <v>0.5</v>
      </c>
      <c r="BG29" t="str">
        <f t="shared" si="1"/>
        <v xml:space="preserve">INSERT INTO SC_SystemeProduits(RefDimension,NomSysteme,typePresta,ligne,Quantite,formule,cte1,DateModif) values (1,'TCFV','MATIERE',361,0.5,null,null,now());
</v>
      </c>
      <c r="BJ29" t="str">
        <f t="shared" si="2"/>
        <v xml:space="preserve">INSERT INTO SC_SystemeProduits(RefDimension,NomSysteme,typePresta,ligne,Quantite,formule,cte1,DateModif) values (2,'TCFV','MATIERE',361,0.5,null,null,now());
</v>
      </c>
      <c r="BM29" t="str">
        <f t="shared" si="3"/>
        <v xml:space="preserve">INSERT INTO SC_SystemeProduits(RefDimension,NomSysteme,typePresta,ligne,Quantite,formule,cte1,DateModif) values (3,'TCFV','MATIERE',361,0.5,null,null,now());
</v>
      </c>
      <c r="BP29" t="str">
        <f t="shared" si="4"/>
        <v xml:space="preserve">INSERT INTO SC_SystemeProduits(RefDimension,NomSysteme,typePresta,ligne,Quantite,formule,cte1,DateModif) values (4,'TCFV','MATIERE',361,0.5,null,null,now());
</v>
      </c>
      <c r="BS29" t="str">
        <f t="shared" si="5"/>
        <v xml:space="preserve">INSERT INTO SC_SystemeProduits(RefDimension,NomSysteme,typePresta,ligne,Quantite,formule,cte1,DateModif) values (5,'TCFV','MATIERE',361,0.5,null,null,now());
</v>
      </c>
      <c r="BV29" t="str">
        <f t="shared" si="6"/>
        <v xml:space="preserve">INSERT INTO SC_SystemeProduits(RefDimension,NomSysteme,typePresta,ligne,Quantite,formule,cte1,DateModif) values (6,'TCFV','MATIERE',361,0.5,null,null,now());
</v>
      </c>
      <c r="BY29" t="str">
        <f t="shared" si="7"/>
        <v xml:space="preserve">INSERT INTO SC_SystemeProduits(RefDimension,NomSysteme,typePresta,ligne,Quantite,formule,cte1,DateModif) values (7,'TCFV','MATIERE',361,0.5,null,null,now());
</v>
      </c>
      <c r="CB29" t="str">
        <f t="shared" si="8"/>
        <v xml:space="preserve">INSERT INTO SC_SystemeProduits(RefDimension,NomSysteme,typePresta,ligne,Quantite,formule,cte1,DateModif) values (8,'TCFV','MATIERE',361,0.5,null,null,now());
</v>
      </c>
      <c r="CE29" t="str">
        <f t="shared" si="9"/>
        <v xml:space="preserve">INSERT INTO SC_SystemeProduits(RefDimension,NomSysteme,typePresta,ligne,Quantite,formule,cte1,DateModif) values (9,'TCFV','MATIERE',361,0.5,null,null,now());
</v>
      </c>
      <c r="CH29" t="str">
        <f t="shared" si="10"/>
        <v xml:space="preserve">INSERT INTO SC_SystemeProduits(RefDimension,NomSysteme,typePresta,ligne,Quantite,formule,cte1,DateModif) values (10,'TCFV','MATIERE',361,0.5,null,null,now());
</v>
      </c>
      <c r="CK29" t="str">
        <f t="shared" si="11"/>
        <v xml:space="preserve">INSERT INTO SC_SystemeProduits(RefDimension,NomSysteme,typePresta,ligne,Quantite,formule,cte1,DateModif) values (11,'TCFV','MATIERE',361,0.5,null,null,now());
</v>
      </c>
      <c r="CN29" t="str">
        <f t="shared" si="12"/>
        <v xml:space="preserve">INSERT INTO SC_SystemeProduits(RefDimension,NomSysteme,typePresta,ligne,Quantite,formule,cte1,DateModif) values (12,'TCFV','MATIERE',361,0.5,null,null,now());
</v>
      </c>
      <c r="CQ29" t="str">
        <f t="shared" si="13"/>
        <v xml:space="preserve">INSERT INTO SC_SystemeProduits(RefDimension,NomSysteme,typePresta,ligne,Quantite,formule,cte1,DateModif) values (13,'TCFV','MATIERE',361,0.5,null,null,now());
</v>
      </c>
      <c r="CT29" t="str">
        <f t="shared" si="14"/>
        <v xml:space="preserve">INSERT INTO SC_SystemeProduits(RefDimension,NomSysteme,typePresta,ligne,Quantite,formule,cte1,DateModif) values (14,'TCFV','MATIERE',361,0.5,null,null,now());
</v>
      </c>
      <c r="CW29" t="str">
        <f t="shared" si="15"/>
        <v xml:space="preserve">INSERT INTO SC_SystemeProduits(RefDimension,NomSysteme,typePresta,ligne,Quantite,formule,cte1,DateModif) values (15,'TCFV','MATIERE',361,0.5,null,null,now());
</v>
      </c>
      <c r="CZ29" t="str">
        <f t="shared" si="16"/>
        <v xml:space="preserve">INSERT INTO SC_SystemeProduits(RefDimension,NomSysteme,typePresta,ligne,Quantite,formule,cte1,DateModif) values (16,'TCFV','MATIERE',361,0.5,null,null,now());
</v>
      </c>
      <c r="DC29" t="str">
        <f t="shared" si="17"/>
        <v xml:space="preserve">INSERT INTO SC_SystemeProduits(RefDimension,NomSysteme,typePresta,ligne,Quantite,formule,cte1,DateModif) values (17,'TCFV','MATIERE',361,0.5,null,null,now());
</v>
      </c>
      <c r="DF29" t="str">
        <f t="shared" si="18"/>
        <v xml:space="preserve">INSERT INTO SC_SystemeProduits(RefDimension,NomSysteme,typePresta,ligne,Quantite,formule,cte1,DateModif) values (18,'TCFV','MATIERE',361,0.5,null,null,now());
</v>
      </c>
    </row>
    <row r="30" spans="1:110" x14ac:dyDescent="0.3">
      <c r="A30" s="12">
        <f>VLOOKUP($C30,[1]MATIERES!$A$2:$K$379,11,0)</f>
        <v>6</v>
      </c>
      <c r="B30" t="s">
        <v>328</v>
      </c>
      <c r="C30" t="s">
        <v>312</v>
      </c>
      <c r="D30" t="s">
        <v>47</v>
      </c>
      <c r="E30">
        <v>2</v>
      </c>
      <c r="H30">
        <v>2</v>
      </c>
      <c r="K30">
        <v>2</v>
      </c>
      <c r="N30">
        <v>2</v>
      </c>
      <c r="Q30">
        <v>2</v>
      </c>
      <c r="T30">
        <v>2</v>
      </c>
      <c r="W30">
        <v>2</v>
      </c>
      <c r="Z30">
        <v>2</v>
      </c>
      <c r="AC30">
        <v>2</v>
      </c>
      <c r="AF30">
        <v>2</v>
      </c>
      <c r="AI30">
        <v>2</v>
      </c>
      <c r="AL30">
        <v>2</v>
      </c>
      <c r="AO30">
        <v>2</v>
      </c>
      <c r="AR30">
        <v>2</v>
      </c>
      <c r="AU30">
        <v>2</v>
      </c>
      <c r="AX30">
        <v>2</v>
      </c>
      <c r="BA30">
        <v>2</v>
      </c>
      <c r="BD30">
        <v>2</v>
      </c>
      <c r="BG30" t="str">
        <f t="shared" si="1"/>
        <v xml:space="preserve">INSERT INTO SC_SystemeProduits(RefDimension,NomSysteme,typePresta,ligne,Quantite,formule,cte1,DateModif) values (1,'TCFV','MATIERE',6,2,null,null,now());
</v>
      </c>
      <c r="BJ30" t="str">
        <f t="shared" si="2"/>
        <v xml:space="preserve">INSERT INTO SC_SystemeProduits(RefDimension,NomSysteme,typePresta,ligne,Quantite,formule,cte1,DateModif) values (2,'TCFV','MATIERE',6,2,null,null,now());
</v>
      </c>
      <c r="BM30" t="str">
        <f t="shared" si="3"/>
        <v xml:space="preserve">INSERT INTO SC_SystemeProduits(RefDimension,NomSysteme,typePresta,ligne,Quantite,formule,cte1,DateModif) values (3,'TCFV','MATIERE',6,2,null,null,now());
</v>
      </c>
      <c r="BP30" t="str">
        <f t="shared" si="4"/>
        <v xml:space="preserve">INSERT INTO SC_SystemeProduits(RefDimension,NomSysteme,typePresta,ligne,Quantite,formule,cte1,DateModif) values (4,'TCFV','MATIERE',6,2,null,null,now());
</v>
      </c>
      <c r="BS30" t="str">
        <f t="shared" si="5"/>
        <v xml:space="preserve">INSERT INTO SC_SystemeProduits(RefDimension,NomSysteme,typePresta,ligne,Quantite,formule,cte1,DateModif) values (5,'TCFV','MATIERE',6,2,null,null,now());
</v>
      </c>
      <c r="BV30" t="str">
        <f t="shared" si="6"/>
        <v xml:space="preserve">INSERT INTO SC_SystemeProduits(RefDimension,NomSysteme,typePresta,ligne,Quantite,formule,cte1,DateModif) values (6,'TCFV','MATIERE',6,2,null,null,now());
</v>
      </c>
      <c r="BY30" t="str">
        <f t="shared" si="7"/>
        <v xml:space="preserve">INSERT INTO SC_SystemeProduits(RefDimension,NomSysteme,typePresta,ligne,Quantite,formule,cte1,DateModif) values (7,'TCFV','MATIERE',6,2,null,null,now());
</v>
      </c>
      <c r="CB30" t="str">
        <f t="shared" si="8"/>
        <v xml:space="preserve">INSERT INTO SC_SystemeProduits(RefDimension,NomSysteme,typePresta,ligne,Quantite,formule,cte1,DateModif) values (8,'TCFV','MATIERE',6,2,null,null,now());
</v>
      </c>
      <c r="CE30" t="str">
        <f t="shared" si="9"/>
        <v xml:space="preserve">INSERT INTO SC_SystemeProduits(RefDimension,NomSysteme,typePresta,ligne,Quantite,formule,cte1,DateModif) values (9,'TCFV','MATIERE',6,2,null,null,now());
</v>
      </c>
      <c r="CH30" t="str">
        <f t="shared" si="10"/>
        <v xml:space="preserve">INSERT INTO SC_SystemeProduits(RefDimension,NomSysteme,typePresta,ligne,Quantite,formule,cte1,DateModif) values (10,'TCFV','MATIERE',6,2,null,null,now());
</v>
      </c>
      <c r="CK30" t="str">
        <f t="shared" si="11"/>
        <v xml:space="preserve">INSERT INTO SC_SystemeProduits(RefDimension,NomSysteme,typePresta,ligne,Quantite,formule,cte1,DateModif) values (11,'TCFV','MATIERE',6,2,null,null,now());
</v>
      </c>
      <c r="CN30" t="str">
        <f t="shared" si="12"/>
        <v xml:space="preserve">INSERT INTO SC_SystemeProduits(RefDimension,NomSysteme,typePresta,ligne,Quantite,formule,cte1,DateModif) values (12,'TCFV','MATIERE',6,2,null,null,now());
</v>
      </c>
      <c r="CQ30" t="str">
        <f t="shared" si="13"/>
        <v xml:space="preserve">INSERT INTO SC_SystemeProduits(RefDimension,NomSysteme,typePresta,ligne,Quantite,formule,cte1,DateModif) values (13,'TCFV','MATIERE',6,2,null,null,now());
</v>
      </c>
      <c r="CT30" t="str">
        <f t="shared" si="14"/>
        <v xml:space="preserve">INSERT INTO SC_SystemeProduits(RefDimension,NomSysteme,typePresta,ligne,Quantite,formule,cte1,DateModif) values (14,'TCFV','MATIERE',6,2,null,null,now());
</v>
      </c>
      <c r="CW30" t="str">
        <f t="shared" si="15"/>
        <v xml:space="preserve">INSERT INTO SC_SystemeProduits(RefDimension,NomSysteme,typePresta,ligne,Quantite,formule,cte1,DateModif) values (15,'TCFV','MATIERE',6,2,null,null,now());
</v>
      </c>
      <c r="CZ30" t="str">
        <f t="shared" si="16"/>
        <v xml:space="preserve">INSERT INTO SC_SystemeProduits(RefDimension,NomSysteme,typePresta,ligne,Quantite,formule,cte1,DateModif) values (16,'TCFV','MATIERE',6,2,null,null,now());
</v>
      </c>
      <c r="DC30" t="str">
        <f t="shared" si="17"/>
        <v xml:space="preserve">INSERT INTO SC_SystemeProduits(RefDimension,NomSysteme,typePresta,ligne,Quantite,formule,cte1,DateModif) values (17,'TCFV','MATIERE',6,2,null,null,now());
</v>
      </c>
      <c r="DF30" t="str">
        <f t="shared" si="18"/>
        <v xml:space="preserve">INSERT INTO SC_SystemeProduits(RefDimension,NomSysteme,typePresta,ligne,Quantite,formule,cte1,DateModif) values (18,'TCFV','MATIERE',6,2,null,null,now());
</v>
      </c>
    </row>
    <row r="31" spans="1:110" x14ac:dyDescent="0.3">
      <c r="A31" s="12">
        <f>VLOOKUP($C31,[1]MATIERES!$A$2:$K$379,11,0)</f>
        <v>15</v>
      </c>
      <c r="B31" t="s">
        <v>328</v>
      </c>
      <c r="C31" t="s">
        <v>313</v>
      </c>
      <c r="D31" t="s">
        <v>8</v>
      </c>
      <c r="E31">
        <v>2</v>
      </c>
      <c r="H31">
        <v>2</v>
      </c>
      <c r="K31">
        <v>2</v>
      </c>
      <c r="N31">
        <v>2</v>
      </c>
      <c r="Q31">
        <v>2</v>
      </c>
      <c r="T31">
        <v>2</v>
      </c>
      <c r="W31">
        <v>2</v>
      </c>
      <c r="Z31">
        <v>2</v>
      </c>
      <c r="AC31">
        <v>2</v>
      </c>
      <c r="AF31">
        <v>2</v>
      </c>
      <c r="AI31">
        <v>2</v>
      </c>
      <c r="AL31">
        <v>2</v>
      </c>
      <c r="AO31">
        <v>2</v>
      </c>
      <c r="AR31">
        <v>2</v>
      </c>
      <c r="AU31">
        <v>2</v>
      </c>
      <c r="AX31">
        <v>2</v>
      </c>
      <c r="BA31">
        <v>2</v>
      </c>
      <c r="BD31">
        <v>2</v>
      </c>
      <c r="BG31" t="str">
        <f t="shared" si="1"/>
        <v xml:space="preserve">INSERT INTO SC_SystemeProduits(RefDimension,NomSysteme,typePresta,ligne,Quantite,formule,cte1,DateModif) values (1,'TCFV','MATIERE',15,2,null,null,now());
</v>
      </c>
      <c r="BJ31" t="str">
        <f t="shared" si="2"/>
        <v xml:space="preserve">INSERT INTO SC_SystemeProduits(RefDimension,NomSysteme,typePresta,ligne,Quantite,formule,cte1,DateModif) values (2,'TCFV','MATIERE',15,2,null,null,now());
</v>
      </c>
      <c r="BM31" t="str">
        <f t="shared" si="3"/>
        <v xml:space="preserve">INSERT INTO SC_SystemeProduits(RefDimension,NomSysteme,typePresta,ligne,Quantite,formule,cte1,DateModif) values (3,'TCFV','MATIERE',15,2,null,null,now());
</v>
      </c>
      <c r="BP31" t="str">
        <f t="shared" si="4"/>
        <v xml:space="preserve">INSERT INTO SC_SystemeProduits(RefDimension,NomSysteme,typePresta,ligne,Quantite,formule,cte1,DateModif) values (4,'TCFV','MATIERE',15,2,null,null,now());
</v>
      </c>
      <c r="BS31" t="str">
        <f t="shared" si="5"/>
        <v xml:space="preserve">INSERT INTO SC_SystemeProduits(RefDimension,NomSysteme,typePresta,ligne,Quantite,formule,cte1,DateModif) values (5,'TCFV','MATIERE',15,2,null,null,now());
</v>
      </c>
      <c r="BV31" t="str">
        <f t="shared" si="6"/>
        <v xml:space="preserve">INSERT INTO SC_SystemeProduits(RefDimension,NomSysteme,typePresta,ligne,Quantite,formule,cte1,DateModif) values (6,'TCFV','MATIERE',15,2,null,null,now());
</v>
      </c>
      <c r="BY31" t="str">
        <f t="shared" si="7"/>
        <v xml:space="preserve">INSERT INTO SC_SystemeProduits(RefDimension,NomSysteme,typePresta,ligne,Quantite,formule,cte1,DateModif) values (7,'TCFV','MATIERE',15,2,null,null,now());
</v>
      </c>
      <c r="CB31" t="str">
        <f t="shared" si="8"/>
        <v xml:space="preserve">INSERT INTO SC_SystemeProduits(RefDimension,NomSysteme,typePresta,ligne,Quantite,formule,cte1,DateModif) values (8,'TCFV','MATIERE',15,2,null,null,now());
</v>
      </c>
      <c r="CE31" t="str">
        <f t="shared" si="9"/>
        <v xml:space="preserve">INSERT INTO SC_SystemeProduits(RefDimension,NomSysteme,typePresta,ligne,Quantite,formule,cte1,DateModif) values (9,'TCFV','MATIERE',15,2,null,null,now());
</v>
      </c>
      <c r="CH31" t="str">
        <f t="shared" si="10"/>
        <v xml:space="preserve">INSERT INTO SC_SystemeProduits(RefDimension,NomSysteme,typePresta,ligne,Quantite,formule,cte1,DateModif) values (10,'TCFV','MATIERE',15,2,null,null,now());
</v>
      </c>
      <c r="CK31" t="str">
        <f t="shared" si="11"/>
        <v xml:space="preserve">INSERT INTO SC_SystemeProduits(RefDimension,NomSysteme,typePresta,ligne,Quantite,formule,cte1,DateModif) values (11,'TCFV','MATIERE',15,2,null,null,now());
</v>
      </c>
      <c r="CN31" t="str">
        <f t="shared" si="12"/>
        <v xml:space="preserve">INSERT INTO SC_SystemeProduits(RefDimension,NomSysteme,typePresta,ligne,Quantite,formule,cte1,DateModif) values (12,'TCFV','MATIERE',15,2,null,null,now());
</v>
      </c>
      <c r="CQ31" t="str">
        <f t="shared" si="13"/>
        <v xml:space="preserve">INSERT INTO SC_SystemeProduits(RefDimension,NomSysteme,typePresta,ligne,Quantite,formule,cte1,DateModif) values (13,'TCFV','MATIERE',15,2,null,null,now());
</v>
      </c>
      <c r="CT31" t="str">
        <f t="shared" si="14"/>
        <v xml:space="preserve">INSERT INTO SC_SystemeProduits(RefDimension,NomSysteme,typePresta,ligne,Quantite,formule,cte1,DateModif) values (14,'TCFV','MATIERE',15,2,null,null,now());
</v>
      </c>
      <c r="CW31" t="str">
        <f t="shared" si="15"/>
        <v xml:space="preserve">INSERT INTO SC_SystemeProduits(RefDimension,NomSysteme,typePresta,ligne,Quantite,formule,cte1,DateModif) values (15,'TCFV','MATIERE',15,2,null,null,now());
</v>
      </c>
      <c r="CZ31" t="str">
        <f t="shared" si="16"/>
        <v xml:space="preserve">INSERT INTO SC_SystemeProduits(RefDimension,NomSysteme,typePresta,ligne,Quantite,formule,cte1,DateModif) values (16,'TCFV','MATIERE',15,2,null,null,now());
</v>
      </c>
      <c r="DC31" t="str">
        <f t="shared" si="17"/>
        <v xml:space="preserve">INSERT INTO SC_SystemeProduits(RefDimension,NomSysteme,typePresta,ligne,Quantite,formule,cte1,DateModif) values (17,'TCFV','MATIERE',15,2,null,null,now());
</v>
      </c>
      <c r="DF31" t="str">
        <f t="shared" si="18"/>
        <v xml:space="preserve">INSERT INTO SC_SystemeProduits(RefDimension,NomSysteme,typePresta,ligne,Quantite,formule,cte1,DateModif) values (18,'TCFV','MATIERE',15,2,null,null,now());
</v>
      </c>
    </row>
    <row r="32" spans="1:110" x14ac:dyDescent="0.3">
      <c r="A32" s="12">
        <f>VLOOKUP($C32,[1]MATIERES!$A$2:$K$379,11,0)</f>
        <v>168</v>
      </c>
      <c r="B32" t="s">
        <v>328</v>
      </c>
      <c r="C32" t="s">
        <v>315</v>
      </c>
      <c r="D32" t="s">
        <v>8</v>
      </c>
      <c r="E32">
        <v>1.6</v>
      </c>
      <c r="F32" s="14" t="s">
        <v>866</v>
      </c>
      <c r="G32" s="14" t="s">
        <v>861</v>
      </c>
      <c r="H32">
        <v>1.6</v>
      </c>
      <c r="I32" s="14" t="s">
        <v>866</v>
      </c>
      <c r="J32" s="14" t="s">
        <v>861</v>
      </c>
      <c r="K32">
        <v>1.6</v>
      </c>
      <c r="L32" s="14" t="s">
        <v>866</v>
      </c>
      <c r="M32" s="14" t="s">
        <v>861</v>
      </c>
      <c r="N32">
        <v>1.6</v>
      </c>
      <c r="O32" s="14" t="s">
        <v>866</v>
      </c>
      <c r="P32" s="14" t="s">
        <v>861</v>
      </c>
      <c r="Q32">
        <v>1.6</v>
      </c>
      <c r="R32" s="14" t="s">
        <v>866</v>
      </c>
      <c r="S32" s="14" t="s">
        <v>861</v>
      </c>
      <c r="T32">
        <v>1.6</v>
      </c>
      <c r="U32" s="14" t="s">
        <v>866</v>
      </c>
      <c r="V32" s="14" t="s">
        <v>861</v>
      </c>
      <c r="W32">
        <v>1.6</v>
      </c>
      <c r="X32" s="14" t="s">
        <v>866</v>
      </c>
      <c r="Y32" s="14" t="s">
        <v>861</v>
      </c>
      <c r="Z32">
        <v>1.6</v>
      </c>
      <c r="AA32" s="14" t="s">
        <v>866</v>
      </c>
      <c r="AB32" s="14" t="s">
        <v>861</v>
      </c>
      <c r="AC32">
        <v>1.6</v>
      </c>
      <c r="AD32" s="14" t="s">
        <v>866</v>
      </c>
      <c r="AE32" s="14" t="s">
        <v>861</v>
      </c>
      <c r="AF32">
        <v>1.6</v>
      </c>
      <c r="AG32" s="14" t="s">
        <v>866</v>
      </c>
      <c r="AH32" s="14" t="s">
        <v>861</v>
      </c>
      <c r="AI32">
        <v>1.6</v>
      </c>
      <c r="AJ32" s="14" t="s">
        <v>866</v>
      </c>
      <c r="AK32" s="14" t="s">
        <v>861</v>
      </c>
      <c r="AL32">
        <v>1.6</v>
      </c>
      <c r="AM32" s="14" t="s">
        <v>866</v>
      </c>
      <c r="AN32" s="14" t="s">
        <v>861</v>
      </c>
      <c r="AO32">
        <v>1.6</v>
      </c>
      <c r="AP32" s="14" t="s">
        <v>866</v>
      </c>
      <c r="AQ32" s="14" t="s">
        <v>861</v>
      </c>
      <c r="AR32">
        <v>1.6</v>
      </c>
      <c r="AS32" s="14" t="s">
        <v>866</v>
      </c>
      <c r="AT32" s="14" t="s">
        <v>861</v>
      </c>
      <c r="AU32">
        <v>1.6</v>
      </c>
      <c r="AV32" s="14" t="s">
        <v>866</v>
      </c>
      <c r="AW32" s="14" t="s">
        <v>861</v>
      </c>
      <c r="AX32">
        <v>1.6</v>
      </c>
      <c r="AY32" s="14" t="s">
        <v>866</v>
      </c>
      <c r="AZ32" s="14" t="s">
        <v>861</v>
      </c>
      <c r="BA32">
        <v>1.6</v>
      </c>
      <c r="BB32" s="14" t="s">
        <v>866</v>
      </c>
      <c r="BC32" s="14" t="s">
        <v>861</v>
      </c>
      <c r="BD32">
        <v>1.6</v>
      </c>
      <c r="BE32" s="14" t="s">
        <v>866</v>
      </c>
      <c r="BF32" s="14" t="s">
        <v>861</v>
      </c>
      <c r="BG32" t="str">
        <f t="shared" si="1"/>
        <v xml:space="preserve">INSERT INTO SC_SystemeProduits(RefDimension,NomSysteme,typePresta,ligne,Quantite,formule,cte1,DateModif) values (1,'TCFV','MATIERE',168,null,'CTE1*1','LONGUEUR',now());
</v>
      </c>
      <c r="BJ32" t="str">
        <f t="shared" si="2"/>
        <v xml:space="preserve">INSERT INTO SC_SystemeProduits(RefDimension,NomSysteme,typePresta,ligne,Quantite,formule,cte1,DateModif) values (2,'TCFV','MATIERE',168,null,'CTE1*1','LONGUEUR',now());
</v>
      </c>
      <c r="BM32" t="str">
        <f t="shared" si="3"/>
        <v xml:space="preserve">INSERT INTO SC_SystemeProduits(RefDimension,NomSysteme,typePresta,ligne,Quantite,formule,cte1,DateModif) values (3,'TCFV','MATIERE',168,null,'CTE1*1','LONGUEUR',now());
</v>
      </c>
      <c r="BP32" t="str">
        <f t="shared" si="4"/>
        <v xml:space="preserve">INSERT INTO SC_SystemeProduits(RefDimension,NomSysteme,typePresta,ligne,Quantite,formule,cte1,DateModif) values (4,'TCFV','MATIERE',168,null,'CTE1*1','LONGUEUR',now());
</v>
      </c>
      <c r="BS32" t="str">
        <f t="shared" si="5"/>
        <v xml:space="preserve">INSERT INTO SC_SystemeProduits(RefDimension,NomSysteme,typePresta,ligne,Quantite,formule,cte1,DateModif) values (5,'TCFV','MATIERE',168,null,'CTE1*1','LONGUEUR',now());
</v>
      </c>
      <c r="BV32" t="str">
        <f t="shared" si="6"/>
        <v xml:space="preserve">INSERT INTO SC_SystemeProduits(RefDimension,NomSysteme,typePresta,ligne,Quantite,formule,cte1,DateModif) values (6,'TCFV','MATIERE',168,null,'CTE1*1','LONGUEUR',now());
</v>
      </c>
      <c r="BY32" t="str">
        <f t="shared" si="7"/>
        <v xml:space="preserve">INSERT INTO SC_SystemeProduits(RefDimension,NomSysteme,typePresta,ligne,Quantite,formule,cte1,DateModif) values (7,'TCFV','MATIERE',168,null,'CTE1*1','LONGUEUR',now());
</v>
      </c>
      <c r="CB32" t="str">
        <f t="shared" si="8"/>
        <v xml:space="preserve">INSERT INTO SC_SystemeProduits(RefDimension,NomSysteme,typePresta,ligne,Quantite,formule,cte1,DateModif) values (8,'TCFV','MATIERE',168,null,'CTE1*1','LONGUEUR',now());
</v>
      </c>
      <c r="CE32" t="str">
        <f t="shared" si="9"/>
        <v xml:space="preserve">INSERT INTO SC_SystemeProduits(RefDimension,NomSysteme,typePresta,ligne,Quantite,formule,cte1,DateModif) values (9,'TCFV','MATIERE',168,null,'CTE1*1','LONGUEUR',now());
</v>
      </c>
      <c r="CH32" t="str">
        <f t="shared" si="10"/>
        <v xml:space="preserve">INSERT INTO SC_SystemeProduits(RefDimension,NomSysteme,typePresta,ligne,Quantite,formule,cte1,DateModif) values (10,'TCFV','MATIERE',168,null,'CTE1*1','LONGUEUR',now());
</v>
      </c>
      <c r="CK32" t="str">
        <f t="shared" si="11"/>
        <v xml:space="preserve">INSERT INTO SC_SystemeProduits(RefDimension,NomSysteme,typePresta,ligne,Quantite,formule,cte1,DateModif) values (11,'TCFV','MATIERE',168,null,'CTE1*1','LONGUEUR',now());
</v>
      </c>
      <c r="CN32" t="str">
        <f t="shared" si="12"/>
        <v xml:space="preserve">INSERT INTO SC_SystemeProduits(RefDimension,NomSysteme,typePresta,ligne,Quantite,formule,cte1,DateModif) values (12,'TCFV','MATIERE',168,null,'CTE1*1','LONGUEUR',now());
</v>
      </c>
      <c r="CQ32" t="str">
        <f t="shared" si="13"/>
        <v xml:space="preserve">INSERT INTO SC_SystemeProduits(RefDimension,NomSysteme,typePresta,ligne,Quantite,formule,cte1,DateModif) values (13,'TCFV','MATIERE',168,null,'CTE1*1','LONGUEUR',now());
</v>
      </c>
      <c r="CT32" t="str">
        <f t="shared" si="14"/>
        <v xml:space="preserve">INSERT INTO SC_SystemeProduits(RefDimension,NomSysteme,typePresta,ligne,Quantite,formule,cte1,DateModif) values (14,'TCFV','MATIERE',168,null,'CTE1*1','LONGUEUR',now());
</v>
      </c>
      <c r="CW32" t="str">
        <f t="shared" si="15"/>
        <v xml:space="preserve">INSERT INTO SC_SystemeProduits(RefDimension,NomSysteme,typePresta,ligne,Quantite,formule,cte1,DateModif) values (15,'TCFV','MATIERE',168,null,'CTE1*1','LONGUEUR',now());
</v>
      </c>
      <c r="CZ32" t="str">
        <f t="shared" si="16"/>
        <v xml:space="preserve">INSERT INTO SC_SystemeProduits(RefDimension,NomSysteme,typePresta,ligne,Quantite,formule,cte1,DateModif) values (16,'TCFV','MATIERE',168,null,'CTE1*1','LONGUEUR',now());
</v>
      </c>
      <c r="DC32" t="str">
        <f t="shared" si="17"/>
        <v xml:space="preserve">INSERT INTO SC_SystemeProduits(RefDimension,NomSysteme,typePresta,ligne,Quantite,formule,cte1,DateModif) values (17,'TCFV','MATIERE',168,null,'CTE1*1','LONGUEUR',now());
</v>
      </c>
      <c r="DF32" t="str">
        <f t="shared" si="18"/>
        <v xml:space="preserve">INSERT INTO SC_SystemeProduits(RefDimension,NomSysteme,typePresta,ligne,Quantite,formule,cte1,DateModif) values (18,'TCFV','MATIERE',168,null,'CTE1*1','LONGUEUR',now());
</v>
      </c>
    </row>
    <row r="33" spans="1:110" x14ac:dyDescent="0.3">
      <c r="A33" s="12"/>
      <c r="BG33" t="str">
        <f t="shared" si="1"/>
        <v/>
      </c>
      <c r="BJ33" t="str">
        <f t="shared" si="2"/>
        <v/>
      </c>
      <c r="BM33" t="str">
        <f t="shared" si="3"/>
        <v/>
      </c>
      <c r="BP33" t="str">
        <f t="shared" si="4"/>
        <v/>
      </c>
      <c r="BS33" t="str">
        <f t="shared" si="5"/>
        <v/>
      </c>
      <c r="BV33" t="str">
        <f t="shared" si="6"/>
        <v/>
      </c>
      <c r="BY33" t="str">
        <f t="shared" si="7"/>
        <v/>
      </c>
      <c r="CB33" t="str">
        <f t="shared" si="8"/>
        <v/>
      </c>
      <c r="CE33" t="str">
        <f t="shared" si="9"/>
        <v/>
      </c>
      <c r="CH33" t="str">
        <f t="shared" si="10"/>
        <v/>
      </c>
      <c r="CK33" t="str">
        <f t="shared" si="11"/>
        <v/>
      </c>
      <c r="CN33" t="str">
        <f t="shared" si="12"/>
        <v/>
      </c>
      <c r="CQ33" t="str">
        <f t="shared" si="13"/>
        <v/>
      </c>
      <c r="CT33" t="str">
        <f t="shared" si="14"/>
        <v/>
      </c>
      <c r="CW33" t="str">
        <f t="shared" si="15"/>
        <v/>
      </c>
      <c r="CZ33" t="str">
        <f t="shared" si="16"/>
        <v/>
      </c>
      <c r="DC33" t="str">
        <f t="shared" si="17"/>
        <v/>
      </c>
      <c r="DF33" t="str">
        <f t="shared" si="18"/>
        <v/>
      </c>
    </row>
    <row r="34" spans="1:110" x14ac:dyDescent="0.3">
      <c r="BG34" t="str">
        <f t="shared" si="1"/>
        <v/>
      </c>
      <c r="BJ34" t="str">
        <f t="shared" si="2"/>
        <v/>
      </c>
      <c r="BM34" t="str">
        <f t="shared" si="3"/>
        <v/>
      </c>
      <c r="BP34" t="str">
        <f t="shared" si="4"/>
        <v/>
      </c>
      <c r="BS34" t="str">
        <f t="shared" si="5"/>
        <v/>
      </c>
      <c r="BV34" t="str">
        <f t="shared" si="6"/>
        <v/>
      </c>
      <c r="BY34" t="str">
        <f t="shared" si="7"/>
        <v/>
      </c>
      <c r="CB34" t="str">
        <f t="shared" si="8"/>
        <v/>
      </c>
      <c r="CE34" t="str">
        <f t="shared" si="9"/>
        <v/>
      </c>
      <c r="CH34" t="str">
        <f t="shared" si="10"/>
        <v/>
      </c>
      <c r="CK34" t="str">
        <f t="shared" si="11"/>
        <v/>
      </c>
      <c r="CN34" t="str">
        <f t="shared" si="12"/>
        <v/>
      </c>
      <c r="CQ34" t="str">
        <f t="shared" si="13"/>
        <v/>
      </c>
      <c r="CT34" t="str">
        <f t="shared" si="14"/>
        <v/>
      </c>
      <c r="CW34" t="str">
        <f t="shared" si="15"/>
        <v/>
      </c>
      <c r="CZ34" t="str">
        <f t="shared" si="16"/>
        <v/>
      </c>
      <c r="DC34" t="str">
        <f t="shared" si="17"/>
        <v/>
      </c>
      <c r="DF34" t="str">
        <f t="shared" si="18"/>
        <v/>
      </c>
    </row>
    <row r="35" spans="1:110" x14ac:dyDescent="0.3">
      <c r="BG35" t="str">
        <f t="shared" si="1"/>
        <v/>
      </c>
      <c r="BJ35" t="str">
        <f t="shared" si="2"/>
        <v/>
      </c>
      <c r="BM35" t="str">
        <f t="shared" si="3"/>
        <v/>
      </c>
      <c r="BP35" t="str">
        <f t="shared" si="4"/>
        <v/>
      </c>
      <c r="BS35" t="str">
        <f t="shared" si="5"/>
        <v/>
      </c>
      <c r="BV35" t="str">
        <f t="shared" si="6"/>
        <v/>
      </c>
      <c r="BY35" t="str">
        <f t="shared" si="7"/>
        <v/>
      </c>
      <c r="CB35" t="str">
        <f t="shared" si="8"/>
        <v/>
      </c>
      <c r="CE35" t="str">
        <f t="shared" si="9"/>
        <v/>
      </c>
      <c r="CH35" t="str">
        <f t="shared" si="10"/>
        <v/>
      </c>
      <c r="CK35" t="str">
        <f t="shared" si="11"/>
        <v/>
      </c>
      <c r="CN35" t="str">
        <f t="shared" si="12"/>
        <v/>
      </c>
      <c r="CQ35" t="str">
        <f t="shared" si="13"/>
        <v/>
      </c>
      <c r="CT35" t="str">
        <f t="shared" si="14"/>
        <v/>
      </c>
      <c r="CW35" t="str">
        <f t="shared" si="15"/>
        <v/>
      </c>
      <c r="CZ35" t="str">
        <f t="shared" si="16"/>
        <v/>
      </c>
      <c r="DC35" t="str">
        <f t="shared" si="17"/>
        <v/>
      </c>
      <c r="DF35" t="str">
        <f t="shared" si="18"/>
        <v/>
      </c>
    </row>
    <row r="36" spans="1:110" x14ac:dyDescent="0.3">
      <c r="A36" s="12">
        <f>VLOOKUP($C36,[1]ATELIER!$A$2:$K$291,11,0)</f>
        <v>33</v>
      </c>
      <c r="B36" t="s">
        <v>331</v>
      </c>
      <c r="C36" t="s">
        <v>75</v>
      </c>
      <c r="D36" t="s">
        <v>8</v>
      </c>
      <c r="E36">
        <v>1</v>
      </c>
      <c r="H36">
        <v>1</v>
      </c>
      <c r="K36">
        <v>1</v>
      </c>
      <c r="N36">
        <v>1</v>
      </c>
      <c r="Q36">
        <v>1</v>
      </c>
      <c r="T36">
        <v>1</v>
      </c>
      <c r="W36">
        <v>1</v>
      </c>
      <c r="Z36">
        <v>1</v>
      </c>
      <c r="AC36">
        <v>1</v>
      </c>
      <c r="AF36">
        <v>1</v>
      </c>
      <c r="AI36">
        <v>1</v>
      </c>
      <c r="AL36">
        <v>1</v>
      </c>
      <c r="AO36">
        <v>1</v>
      </c>
      <c r="AR36">
        <v>1</v>
      </c>
      <c r="AU36">
        <v>1</v>
      </c>
      <c r="AX36">
        <v>1</v>
      </c>
      <c r="BA36">
        <v>1</v>
      </c>
      <c r="BD36">
        <v>1</v>
      </c>
      <c r="BG36" t="str">
        <f t="shared" si="1"/>
        <v xml:space="preserve">INSERT INTO SC_SystemeProduits(RefDimension,NomSysteme,typePresta,ligne,Quantite,formule,cte1,DateModif) values (1,'TCFV','MOA',33,1,null,null,now());
</v>
      </c>
      <c r="BJ36" t="str">
        <f t="shared" si="2"/>
        <v xml:space="preserve">INSERT INTO SC_SystemeProduits(RefDimension,NomSysteme,typePresta,ligne,Quantite,formule,cte1,DateModif) values (2,'TCFV','MOA',33,1,null,null,now());
</v>
      </c>
      <c r="BM36" t="str">
        <f t="shared" si="3"/>
        <v xml:space="preserve">INSERT INTO SC_SystemeProduits(RefDimension,NomSysteme,typePresta,ligne,Quantite,formule,cte1,DateModif) values (3,'TCFV','MOA',33,1,null,null,now());
</v>
      </c>
      <c r="BP36" t="str">
        <f t="shared" si="4"/>
        <v xml:space="preserve">INSERT INTO SC_SystemeProduits(RefDimension,NomSysteme,typePresta,ligne,Quantite,formule,cte1,DateModif) values (4,'TCFV','MOA',33,1,null,null,now());
</v>
      </c>
      <c r="BS36" t="str">
        <f t="shared" si="5"/>
        <v xml:space="preserve">INSERT INTO SC_SystemeProduits(RefDimension,NomSysteme,typePresta,ligne,Quantite,formule,cte1,DateModif) values (5,'TCFV','MOA',33,1,null,null,now());
</v>
      </c>
      <c r="BV36" t="str">
        <f t="shared" si="6"/>
        <v xml:space="preserve">INSERT INTO SC_SystemeProduits(RefDimension,NomSysteme,typePresta,ligne,Quantite,formule,cte1,DateModif) values (6,'TCFV','MOA',33,1,null,null,now());
</v>
      </c>
      <c r="BY36" t="str">
        <f t="shared" si="7"/>
        <v xml:space="preserve">INSERT INTO SC_SystemeProduits(RefDimension,NomSysteme,typePresta,ligne,Quantite,formule,cte1,DateModif) values (7,'TCFV','MOA',33,1,null,null,now());
</v>
      </c>
      <c r="CB36" t="str">
        <f t="shared" si="8"/>
        <v xml:space="preserve">INSERT INTO SC_SystemeProduits(RefDimension,NomSysteme,typePresta,ligne,Quantite,formule,cte1,DateModif) values (8,'TCFV','MOA',33,1,null,null,now());
</v>
      </c>
      <c r="CE36" t="str">
        <f t="shared" si="9"/>
        <v xml:space="preserve">INSERT INTO SC_SystemeProduits(RefDimension,NomSysteme,typePresta,ligne,Quantite,formule,cte1,DateModif) values (9,'TCFV','MOA',33,1,null,null,now());
</v>
      </c>
      <c r="CH36" t="str">
        <f t="shared" si="10"/>
        <v xml:space="preserve">INSERT INTO SC_SystemeProduits(RefDimension,NomSysteme,typePresta,ligne,Quantite,formule,cte1,DateModif) values (10,'TCFV','MOA',33,1,null,null,now());
</v>
      </c>
      <c r="CK36" t="str">
        <f t="shared" si="11"/>
        <v xml:space="preserve">INSERT INTO SC_SystemeProduits(RefDimension,NomSysteme,typePresta,ligne,Quantite,formule,cte1,DateModif) values (11,'TCFV','MOA',33,1,null,null,now());
</v>
      </c>
      <c r="CN36" t="str">
        <f t="shared" si="12"/>
        <v xml:space="preserve">INSERT INTO SC_SystemeProduits(RefDimension,NomSysteme,typePresta,ligne,Quantite,formule,cte1,DateModif) values (12,'TCFV','MOA',33,1,null,null,now());
</v>
      </c>
      <c r="CQ36" t="str">
        <f t="shared" si="13"/>
        <v xml:space="preserve">INSERT INTO SC_SystemeProduits(RefDimension,NomSysteme,typePresta,ligne,Quantite,formule,cte1,DateModif) values (13,'TCFV','MOA',33,1,null,null,now());
</v>
      </c>
      <c r="CT36" t="str">
        <f t="shared" si="14"/>
        <v xml:space="preserve">INSERT INTO SC_SystemeProduits(RefDimension,NomSysteme,typePresta,ligne,Quantite,formule,cte1,DateModif) values (14,'TCFV','MOA',33,1,null,null,now());
</v>
      </c>
      <c r="CW36" t="str">
        <f t="shared" si="15"/>
        <v xml:space="preserve">INSERT INTO SC_SystemeProduits(RefDimension,NomSysteme,typePresta,ligne,Quantite,formule,cte1,DateModif) values (15,'TCFV','MOA',33,1,null,null,now());
</v>
      </c>
      <c r="CZ36" t="str">
        <f t="shared" si="16"/>
        <v xml:space="preserve">INSERT INTO SC_SystemeProduits(RefDimension,NomSysteme,typePresta,ligne,Quantite,formule,cte1,DateModif) values (16,'TCFV','MOA',33,1,null,null,now());
</v>
      </c>
      <c r="DC36" t="str">
        <f t="shared" si="17"/>
        <v xml:space="preserve">INSERT INTO SC_SystemeProduits(RefDimension,NomSysteme,typePresta,ligne,Quantite,formule,cte1,DateModif) values (17,'TCFV','MOA',33,1,null,null,now());
</v>
      </c>
      <c r="DF36" t="str">
        <f t="shared" si="18"/>
        <v xml:space="preserve">INSERT INTO SC_SystemeProduits(RefDimension,NomSysteme,typePresta,ligne,Quantite,formule,cte1,DateModif) values (18,'TCFV','MOA',33,1,null,null,now());
</v>
      </c>
    </row>
    <row r="37" spans="1:110" x14ac:dyDescent="0.3">
      <c r="A37" s="12">
        <f>VLOOKUP($C37,[1]ATELIER!$A$2:$K$291,11,0)</f>
        <v>36</v>
      </c>
      <c r="B37" t="s">
        <v>331</v>
      </c>
      <c r="C37" t="s">
        <v>317</v>
      </c>
      <c r="D37" t="s">
        <v>23</v>
      </c>
      <c r="E37">
        <v>1</v>
      </c>
      <c r="H37">
        <v>1</v>
      </c>
      <c r="K37">
        <v>1</v>
      </c>
      <c r="N37">
        <v>1</v>
      </c>
      <c r="Q37">
        <v>1</v>
      </c>
      <c r="T37">
        <v>1</v>
      </c>
      <c r="W37">
        <v>1</v>
      </c>
      <c r="Z37">
        <v>1</v>
      </c>
      <c r="AC37">
        <v>1</v>
      </c>
      <c r="AF37">
        <v>1</v>
      </c>
      <c r="AI37">
        <v>1</v>
      </c>
      <c r="AL37">
        <v>1</v>
      </c>
      <c r="AO37">
        <v>1</v>
      </c>
      <c r="AR37">
        <v>1</v>
      </c>
      <c r="AU37">
        <v>1</v>
      </c>
      <c r="AX37">
        <v>1</v>
      </c>
      <c r="BA37">
        <v>1</v>
      </c>
      <c r="BD37">
        <v>1</v>
      </c>
      <c r="BG37" t="str">
        <f t="shared" si="1"/>
        <v xml:space="preserve">INSERT INTO SC_SystemeProduits(RefDimension,NomSysteme,typePresta,ligne,Quantite,formule,cte1,DateModif) values (1,'TCFV','MOA',36,1,null,null,now());
</v>
      </c>
      <c r="BJ37" t="str">
        <f t="shared" si="2"/>
        <v xml:space="preserve">INSERT INTO SC_SystemeProduits(RefDimension,NomSysteme,typePresta,ligne,Quantite,formule,cte1,DateModif) values (2,'TCFV','MOA',36,1,null,null,now());
</v>
      </c>
      <c r="BM37" t="str">
        <f t="shared" si="3"/>
        <v xml:space="preserve">INSERT INTO SC_SystemeProduits(RefDimension,NomSysteme,typePresta,ligne,Quantite,formule,cte1,DateModif) values (3,'TCFV','MOA',36,1,null,null,now());
</v>
      </c>
      <c r="BP37" t="str">
        <f t="shared" si="4"/>
        <v xml:space="preserve">INSERT INTO SC_SystemeProduits(RefDimension,NomSysteme,typePresta,ligne,Quantite,formule,cte1,DateModif) values (4,'TCFV','MOA',36,1,null,null,now());
</v>
      </c>
      <c r="BS37" t="str">
        <f t="shared" si="5"/>
        <v xml:space="preserve">INSERT INTO SC_SystemeProduits(RefDimension,NomSysteme,typePresta,ligne,Quantite,formule,cte1,DateModif) values (5,'TCFV','MOA',36,1,null,null,now());
</v>
      </c>
      <c r="BV37" t="str">
        <f t="shared" si="6"/>
        <v xml:space="preserve">INSERT INTO SC_SystemeProduits(RefDimension,NomSysteme,typePresta,ligne,Quantite,formule,cte1,DateModif) values (6,'TCFV','MOA',36,1,null,null,now());
</v>
      </c>
      <c r="BY37" t="str">
        <f t="shared" si="7"/>
        <v xml:space="preserve">INSERT INTO SC_SystemeProduits(RefDimension,NomSysteme,typePresta,ligne,Quantite,formule,cte1,DateModif) values (7,'TCFV','MOA',36,1,null,null,now());
</v>
      </c>
      <c r="CB37" t="str">
        <f t="shared" si="8"/>
        <v xml:space="preserve">INSERT INTO SC_SystemeProduits(RefDimension,NomSysteme,typePresta,ligne,Quantite,formule,cte1,DateModif) values (8,'TCFV','MOA',36,1,null,null,now());
</v>
      </c>
      <c r="CE37" t="str">
        <f t="shared" si="9"/>
        <v xml:space="preserve">INSERT INTO SC_SystemeProduits(RefDimension,NomSysteme,typePresta,ligne,Quantite,formule,cte1,DateModif) values (9,'TCFV','MOA',36,1,null,null,now());
</v>
      </c>
      <c r="CH37" t="str">
        <f t="shared" si="10"/>
        <v xml:space="preserve">INSERT INTO SC_SystemeProduits(RefDimension,NomSysteme,typePresta,ligne,Quantite,formule,cte1,DateModif) values (10,'TCFV','MOA',36,1,null,null,now());
</v>
      </c>
      <c r="CK37" t="str">
        <f t="shared" si="11"/>
        <v xml:space="preserve">INSERT INTO SC_SystemeProduits(RefDimension,NomSysteme,typePresta,ligne,Quantite,formule,cte1,DateModif) values (11,'TCFV','MOA',36,1,null,null,now());
</v>
      </c>
      <c r="CN37" t="str">
        <f t="shared" si="12"/>
        <v xml:space="preserve">INSERT INTO SC_SystemeProduits(RefDimension,NomSysteme,typePresta,ligne,Quantite,formule,cte1,DateModif) values (12,'TCFV','MOA',36,1,null,null,now());
</v>
      </c>
      <c r="CQ37" t="str">
        <f t="shared" si="13"/>
        <v xml:space="preserve">INSERT INTO SC_SystemeProduits(RefDimension,NomSysteme,typePresta,ligne,Quantite,formule,cte1,DateModif) values (13,'TCFV','MOA',36,1,null,null,now());
</v>
      </c>
      <c r="CT37" t="str">
        <f t="shared" si="14"/>
        <v xml:space="preserve">INSERT INTO SC_SystemeProduits(RefDimension,NomSysteme,typePresta,ligne,Quantite,formule,cte1,DateModif) values (14,'TCFV','MOA',36,1,null,null,now());
</v>
      </c>
      <c r="CW37" t="str">
        <f t="shared" si="15"/>
        <v xml:space="preserve">INSERT INTO SC_SystemeProduits(RefDimension,NomSysteme,typePresta,ligne,Quantite,formule,cte1,DateModif) values (15,'TCFV','MOA',36,1,null,null,now());
</v>
      </c>
      <c r="CZ37" t="str">
        <f t="shared" si="16"/>
        <v xml:space="preserve">INSERT INTO SC_SystemeProduits(RefDimension,NomSysteme,typePresta,ligne,Quantite,formule,cte1,DateModif) values (16,'TCFV','MOA',36,1,null,null,now());
</v>
      </c>
      <c r="DC37" t="str">
        <f t="shared" si="17"/>
        <v xml:space="preserve">INSERT INTO SC_SystemeProduits(RefDimension,NomSysteme,typePresta,ligne,Quantite,formule,cte1,DateModif) values (17,'TCFV','MOA',36,1,null,null,now());
</v>
      </c>
      <c r="DF37" t="str">
        <f t="shared" si="18"/>
        <v xml:space="preserve">INSERT INTO SC_SystemeProduits(RefDimension,NomSysteme,typePresta,ligne,Quantite,formule,cte1,DateModif) values (18,'TCFV','MOA',36,1,null,null,now());
</v>
      </c>
    </row>
    <row r="38" spans="1:110" x14ac:dyDescent="0.3">
      <c r="A38" s="12">
        <f>VLOOKUP($C38,[1]ATELIER!$A$2:$K$291,11,0)</f>
        <v>9</v>
      </c>
      <c r="B38" t="s">
        <v>331</v>
      </c>
      <c r="C38" t="s">
        <v>25</v>
      </c>
      <c r="D38" t="s">
        <v>8</v>
      </c>
      <c r="E38">
        <v>1</v>
      </c>
      <c r="H38">
        <v>1</v>
      </c>
      <c r="K38">
        <v>2</v>
      </c>
      <c r="N38">
        <v>2</v>
      </c>
      <c r="Q38">
        <v>2</v>
      </c>
      <c r="T38">
        <v>2</v>
      </c>
      <c r="W38">
        <v>2</v>
      </c>
      <c r="Z38">
        <v>2</v>
      </c>
      <c r="AC38">
        <v>2</v>
      </c>
      <c r="AF38">
        <v>2</v>
      </c>
      <c r="AI38">
        <v>2</v>
      </c>
      <c r="AL38">
        <v>2</v>
      </c>
      <c r="AO38">
        <v>2</v>
      </c>
      <c r="AR38">
        <v>2</v>
      </c>
      <c r="AU38">
        <v>2</v>
      </c>
      <c r="AX38">
        <v>2</v>
      </c>
      <c r="BA38">
        <v>2</v>
      </c>
      <c r="BD38">
        <v>2</v>
      </c>
      <c r="BG38" t="str">
        <f t="shared" si="1"/>
        <v xml:space="preserve">INSERT INTO SC_SystemeProduits(RefDimension,NomSysteme,typePresta,ligne,Quantite,formule,cte1,DateModif) values (1,'TCFV','MOA',9,1,null,null,now());
</v>
      </c>
      <c r="BJ38" t="str">
        <f t="shared" si="2"/>
        <v xml:space="preserve">INSERT INTO SC_SystemeProduits(RefDimension,NomSysteme,typePresta,ligne,Quantite,formule,cte1,DateModif) values (2,'TCFV','MOA',9,1,null,null,now());
</v>
      </c>
      <c r="BM38" t="str">
        <f t="shared" si="3"/>
        <v xml:space="preserve">INSERT INTO SC_SystemeProduits(RefDimension,NomSysteme,typePresta,ligne,Quantite,formule,cte1,DateModif) values (3,'TCFV','MOA',9,2,null,null,now());
</v>
      </c>
      <c r="BP38" t="str">
        <f t="shared" si="4"/>
        <v xml:space="preserve">INSERT INTO SC_SystemeProduits(RefDimension,NomSysteme,typePresta,ligne,Quantite,formule,cte1,DateModif) values (4,'TCFV','MOA',9,2,null,null,now());
</v>
      </c>
      <c r="BS38" t="str">
        <f t="shared" si="5"/>
        <v xml:space="preserve">INSERT INTO SC_SystemeProduits(RefDimension,NomSysteme,typePresta,ligne,Quantite,formule,cte1,DateModif) values (5,'TCFV','MOA',9,2,null,null,now());
</v>
      </c>
      <c r="BV38" t="str">
        <f t="shared" si="6"/>
        <v xml:space="preserve">INSERT INTO SC_SystemeProduits(RefDimension,NomSysteme,typePresta,ligne,Quantite,formule,cte1,DateModif) values (6,'TCFV','MOA',9,2,null,null,now());
</v>
      </c>
      <c r="BY38" t="str">
        <f t="shared" si="7"/>
        <v xml:space="preserve">INSERT INTO SC_SystemeProduits(RefDimension,NomSysteme,typePresta,ligne,Quantite,formule,cte1,DateModif) values (7,'TCFV','MOA',9,2,null,null,now());
</v>
      </c>
      <c r="CB38" t="str">
        <f t="shared" si="8"/>
        <v xml:space="preserve">INSERT INTO SC_SystemeProduits(RefDimension,NomSysteme,typePresta,ligne,Quantite,formule,cte1,DateModif) values (8,'TCFV','MOA',9,2,null,null,now());
</v>
      </c>
      <c r="CE38" t="str">
        <f t="shared" si="9"/>
        <v xml:space="preserve">INSERT INTO SC_SystemeProduits(RefDimension,NomSysteme,typePresta,ligne,Quantite,formule,cte1,DateModif) values (9,'TCFV','MOA',9,2,null,null,now());
</v>
      </c>
      <c r="CH38" t="str">
        <f t="shared" si="10"/>
        <v xml:space="preserve">INSERT INTO SC_SystemeProduits(RefDimension,NomSysteme,typePresta,ligne,Quantite,formule,cte1,DateModif) values (10,'TCFV','MOA',9,2,null,null,now());
</v>
      </c>
      <c r="CK38" t="str">
        <f t="shared" si="11"/>
        <v xml:space="preserve">INSERT INTO SC_SystemeProduits(RefDimension,NomSysteme,typePresta,ligne,Quantite,formule,cte1,DateModif) values (11,'TCFV','MOA',9,2,null,null,now());
</v>
      </c>
      <c r="CN38" t="str">
        <f t="shared" si="12"/>
        <v xml:space="preserve">INSERT INTO SC_SystemeProduits(RefDimension,NomSysteme,typePresta,ligne,Quantite,formule,cte1,DateModif) values (12,'TCFV','MOA',9,2,null,null,now());
</v>
      </c>
      <c r="CQ38" t="str">
        <f t="shared" si="13"/>
        <v xml:space="preserve">INSERT INTO SC_SystemeProduits(RefDimension,NomSysteme,typePresta,ligne,Quantite,formule,cte1,DateModif) values (13,'TCFV','MOA',9,2,null,null,now());
</v>
      </c>
      <c r="CT38" t="str">
        <f t="shared" si="14"/>
        <v xml:space="preserve">INSERT INTO SC_SystemeProduits(RefDimension,NomSysteme,typePresta,ligne,Quantite,formule,cte1,DateModif) values (14,'TCFV','MOA',9,2,null,null,now());
</v>
      </c>
      <c r="CW38" t="str">
        <f t="shared" si="15"/>
        <v xml:space="preserve">INSERT INTO SC_SystemeProduits(RefDimension,NomSysteme,typePresta,ligne,Quantite,formule,cte1,DateModif) values (15,'TCFV','MOA',9,2,null,null,now());
</v>
      </c>
      <c r="CZ38" t="str">
        <f t="shared" si="16"/>
        <v xml:space="preserve">INSERT INTO SC_SystemeProduits(RefDimension,NomSysteme,typePresta,ligne,Quantite,formule,cte1,DateModif) values (16,'TCFV','MOA',9,2,null,null,now());
</v>
      </c>
      <c r="DC38" t="str">
        <f t="shared" si="17"/>
        <v xml:space="preserve">INSERT INTO SC_SystemeProduits(RefDimension,NomSysteme,typePresta,ligne,Quantite,formule,cte1,DateModif) values (17,'TCFV','MOA',9,2,null,null,now());
</v>
      </c>
      <c r="DF38" t="str">
        <f t="shared" si="18"/>
        <v xml:space="preserve">INSERT INTO SC_SystemeProduits(RefDimension,NomSysteme,typePresta,ligne,Quantite,formule,cte1,DateModif) values (18,'TCFV','MOA',9,2,null,null,now());
</v>
      </c>
    </row>
    <row r="39" spans="1:110" x14ac:dyDescent="0.3">
      <c r="BG39" t="str">
        <f t="shared" si="1"/>
        <v/>
      </c>
      <c r="BJ39" t="str">
        <f t="shared" si="2"/>
        <v/>
      </c>
      <c r="BM39" t="str">
        <f t="shared" si="3"/>
        <v/>
      </c>
      <c r="BP39" t="str">
        <f t="shared" si="4"/>
        <v/>
      </c>
      <c r="BS39" t="str">
        <f t="shared" si="5"/>
        <v/>
      </c>
      <c r="BV39" t="str">
        <f t="shared" si="6"/>
        <v/>
      </c>
      <c r="BY39" t="str">
        <f t="shared" si="7"/>
        <v/>
      </c>
      <c r="CB39" t="str">
        <f t="shared" si="8"/>
        <v/>
      </c>
      <c r="CE39" t="str">
        <f t="shared" si="9"/>
        <v/>
      </c>
      <c r="CH39" t="str">
        <f t="shared" si="10"/>
        <v/>
      </c>
      <c r="CK39" t="str">
        <f t="shared" si="11"/>
        <v/>
      </c>
      <c r="CN39" t="str">
        <f t="shared" si="12"/>
        <v/>
      </c>
      <c r="CQ39" t="str">
        <f t="shared" si="13"/>
        <v/>
      </c>
      <c r="CT39" t="str">
        <f t="shared" si="14"/>
        <v/>
      </c>
      <c r="CW39" t="str">
        <f t="shared" si="15"/>
        <v/>
      </c>
      <c r="CZ39" t="str">
        <f t="shared" si="16"/>
        <v/>
      </c>
      <c r="DC39" t="str">
        <f t="shared" si="17"/>
        <v/>
      </c>
      <c r="DF39" t="str">
        <f t="shared" si="18"/>
        <v/>
      </c>
    </row>
    <row r="40" spans="1:110" x14ac:dyDescent="0.3">
      <c r="A40" s="12">
        <f>VLOOKUP($C40,[1]CHANTIER!$A$2:$K$291,11,0)</f>
        <v>61</v>
      </c>
      <c r="B40" t="s">
        <v>332</v>
      </c>
      <c r="C40" t="s">
        <v>205</v>
      </c>
      <c r="D40" t="s">
        <v>8</v>
      </c>
      <c r="E40">
        <v>24</v>
      </c>
      <c r="F40" s="14" t="s">
        <v>910</v>
      </c>
      <c r="G40" s="14" t="s">
        <v>911</v>
      </c>
      <c r="H40">
        <v>36</v>
      </c>
      <c r="I40" s="14" t="s">
        <v>910</v>
      </c>
      <c r="J40" s="14" t="s">
        <v>911</v>
      </c>
      <c r="K40">
        <v>48</v>
      </c>
      <c r="L40" s="14" t="s">
        <v>910</v>
      </c>
      <c r="M40" s="14" t="s">
        <v>911</v>
      </c>
      <c r="N40">
        <v>60</v>
      </c>
      <c r="O40" s="14" t="s">
        <v>910</v>
      </c>
      <c r="P40" s="14" t="s">
        <v>911</v>
      </c>
      <c r="Q40">
        <v>72</v>
      </c>
      <c r="R40" s="14" t="s">
        <v>910</v>
      </c>
      <c r="S40" s="14" t="s">
        <v>911</v>
      </c>
      <c r="T40">
        <v>84</v>
      </c>
      <c r="U40" s="14" t="s">
        <v>910</v>
      </c>
      <c r="V40" s="14" t="s">
        <v>911</v>
      </c>
      <c r="W40">
        <v>96</v>
      </c>
      <c r="X40" s="14" t="s">
        <v>910</v>
      </c>
      <c r="Y40" s="14" t="s">
        <v>911</v>
      </c>
      <c r="Z40">
        <v>108</v>
      </c>
      <c r="AA40" s="14" t="s">
        <v>910</v>
      </c>
      <c r="AB40" s="14" t="s">
        <v>911</v>
      </c>
      <c r="AC40">
        <v>120</v>
      </c>
      <c r="AD40" s="14" t="s">
        <v>910</v>
      </c>
      <c r="AE40" s="14" t="s">
        <v>911</v>
      </c>
      <c r="AF40">
        <v>144</v>
      </c>
      <c r="AG40" s="14" t="s">
        <v>910</v>
      </c>
      <c r="AH40" s="14" t="s">
        <v>911</v>
      </c>
      <c r="AI40">
        <v>144</v>
      </c>
      <c r="AJ40" s="14" t="s">
        <v>910</v>
      </c>
      <c r="AK40" s="14" t="s">
        <v>911</v>
      </c>
      <c r="AL40">
        <v>168</v>
      </c>
      <c r="AM40" s="14" t="s">
        <v>910</v>
      </c>
      <c r="AN40" s="14" t="s">
        <v>911</v>
      </c>
      <c r="AO40">
        <v>168</v>
      </c>
      <c r="AP40" s="14" t="s">
        <v>910</v>
      </c>
      <c r="AQ40" s="14" t="s">
        <v>911</v>
      </c>
      <c r="AR40">
        <v>168</v>
      </c>
      <c r="AS40" s="14" t="s">
        <v>910</v>
      </c>
      <c r="AT40" s="14" t="s">
        <v>911</v>
      </c>
      <c r="AU40">
        <v>216</v>
      </c>
      <c r="AV40" s="14" t="s">
        <v>910</v>
      </c>
      <c r="AW40" s="14" t="s">
        <v>911</v>
      </c>
      <c r="AX40">
        <v>216</v>
      </c>
      <c r="AY40" s="14" t="s">
        <v>910</v>
      </c>
      <c r="AZ40" s="14" t="s">
        <v>911</v>
      </c>
      <c r="BA40">
        <v>240</v>
      </c>
      <c r="BB40" s="14" t="s">
        <v>910</v>
      </c>
      <c r="BC40" s="14" t="s">
        <v>911</v>
      </c>
      <c r="BD40">
        <v>240</v>
      </c>
      <c r="BE40" s="14" t="s">
        <v>910</v>
      </c>
      <c r="BF40" s="14" t="s">
        <v>911</v>
      </c>
      <c r="BG40" t="str">
        <f t="shared" si="1"/>
        <v xml:space="preserve">INSERT INTO SC_SystemeProduits(RefDimension,NomSysteme,typePresta,ligne,Quantite,formule,cte1,DateModif) values (1,'TCFV','MOC',61,null,'6*CTE1','SURFACE',now());
</v>
      </c>
      <c r="BJ40" t="str">
        <f t="shared" si="2"/>
        <v xml:space="preserve">INSERT INTO SC_SystemeProduits(RefDimension,NomSysteme,typePresta,ligne,Quantite,formule,cte1,DateModif) values (2,'TCFV','MOC',61,null,'6*CTE1','SURFACE',now());
</v>
      </c>
      <c r="BM40" t="str">
        <f t="shared" si="3"/>
        <v xml:space="preserve">INSERT INTO SC_SystemeProduits(RefDimension,NomSysteme,typePresta,ligne,Quantite,formule,cte1,DateModif) values (3,'TCFV','MOC',61,null,'6*CTE1','SURFACE',now());
</v>
      </c>
      <c r="BP40" t="str">
        <f t="shared" si="4"/>
        <v xml:space="preserve">INSERT INTO SC_SystemeProduits(RefDimension,NomSysteme,typePresta,ligne,Quantite,formule,cte1,DateModif) values (4,'TCFV','MOC',61,null,'6*CTE1','SURFACE',now());
</v>
      </c>
      <c r="BS40" t="str">
        <f t="shared" si="5"/>
        <v xml:space="preserve">INSERT INTO SC_SystemeProduits(RefDimension,NomSysteme,typePresta,ligne,Quantite,formule,cte1,DateModif) values (5,'TCFV','MOC',61,null,'6*CTE1','SURFACE',now());
</v>
      </c>
      <c r="BV40" t="str">
        <f t="shared" si="6"/>
        <v xml:space="preserve">INSERT INTO SC_SystemeProduits(RefDimension,NomSysteme,typePresta,ligne,Quantite,formule,cte1,DateModif) values (6,'TCFV','MOC',61,null,'6*CTE1','SURFACE',now());
</v>
      </c>
      <c r="BY40" t="str">
        <f t="shared" si="7"/>
        <v xml:space="preserve">INSERT INTO SC_SystemeProduits(RefDimension,NomSysteme,typePresta,ligne,Quantite,formule,cte1,DateModif) values (7,'TCFV','MOC',61,null,'6*CTE1','SURFACE',now());
</v>
      </c>
      <c r="CB40" t="str">
        <f t="shared" si="8"/>
        <v xml:space="preserve">INSERT INTO SC_SystemeProduits(RefDimension,NomSysteme,typePresta,ligne,Quantite,formule,cte1,DateModif) values (8,'TCFV','MOC',61,null,'6*CTE1','SURFACE',now());
</v>
      </c>
      <c r="CE40" t="str">
        <f t="shared" si="9"/>
        <v xml:space="preserve">INSERT INTO SC_SystemeProduits(RefDimension,NomSysteme,typePresta,ligne,Quantite,formule,cte1,DateModif) values (9,'TCFV','MOC',61,null,'6*CTE1','SURFACE',now());
</v>
      </c>
      <c r="CH40" t="str">
        <f t="shared" si="10"/>
        <v xml:space="preserve">INSERT INTO SC_SystemeProduits(RefDimension,NomSysteme,typePresta,ligne,Quantite,formule,cte1,DateModif) values (10,'TCFV','MOC',61,null,'6*CTE1','SURFACE',now());
</v>
      </c>
      <c r="CK40" t="str">
        <f t="shared" si="11"/>
        <v xml:space="preserve">INSERT INTO SC_SystemeProduits(RefDimension,NomSysteme,typePresta,ligne,Quantite,formule,cte1,DateModif) values (11,'TCFV','MOC',61,null,'6*CTE1','SURFACE',now());
</v>
      </c>
      <c r="CN40" t="str">
        <f t="shared" si="12"/>
        <v xml:space="preserve">INSERT INTO SC_SystemeProduits(RefDimension,NomSysteme,typePresta,ligne,Quantite,formule,cte1,DateModif) values (12,'TCFV','MOC',61,null,'6*CTE1','SURFACE',now());
</v>
      </c>
      <c r="CQ40" t="str">
        <f t="shared" si="13"/>
        <v xml:space="preserve">INSERT INTO SC_SystemeProduits(RefDimension,NomSysteme,typePresta,ligne,Quantite,formule,cte1,DateModif) values (13,'TCFV','MOC',61,null,'6*CTE1','SURFACE',now());
</v>
      </c>
      <c r="CT40" t="str">
        <f t="shared" si="14"/>
        <v xml:space="preserve">INSERT INTO SC_SystemeProduits(RefDimension,NomSysteme,typePresta,ligne,Quantite,formule,cte1,DateModif) values (14,'TCFV','MOC',61,null,'6*CTE1','SURFACE',now());
</v>
      </c>
      <c r="CW40" t="str">
        <f t="shared" si="15"/>
        <v xml:space="preserve">INSERT INTO SC_SystemeProduits(RefDimension,NomSysteme,typePresta,ligne,Quantite,formule,cte1,DateModif) values (15,'TCFV','MOC',61,null,'6*CTE1','SURFACE',now());
</v>
      </c>
      <c r="CZ40" t="str">
        <f t="shared" si="16"/>
        <v xml:space="preserve">INSERT INTO SC_SystemeProduits(RefDimension,NomSysteme,typePresta,ligne,Quantite,formule,cte1,DateModif) values (16,'TCFV','MOC',61,null,'6*CTE1','SURFACE',now());
</v>
      </c>
      <c r="DC40" t="str">
        <f t="shared" si="17"/>
        <v xml:space="preserve">INSERT INTO SC_SystemeProduits(RefDimension,NomSysteme,typePresta,ligne,Quantite,formule,cte1,DateModif) values (17,'TCFV','MOC',61,null,'6*CTE1','SURFACE',now());
</v>
      </c>
      <c r="DF40" t="str">
        <f t="shared" si="18"/>
        <v xml:space="preserve">INSERT INTO SC_SystemeProduits(RefDimension,NomSysteme,typePresta,ligne,Quantite,formule,cte1,DateModif) values (18,'TCFV','MOC',61,null,'6*CTE1','SURFACE',now());
</v>
      </c>
    </row>
    <row r="41" spans="1:110" x14ac:dyDescent="0.3">
      <c r="A41" s="12">
        <f>VLOOKUP($C41,[1]CHANTIER!$A$2:$K$291,11,0)</f>
        <v>65</v>
      </c>
      <c r="B41" t="s">
        <v>332</v>
      </c>
      <c r="C41" t="s">
        <v>211</v>
      </c>
      <c r="D41" t="s">
        <v>8</v>
      </c>
      <c r="E41">
        <v>4</v>
      </c>
      <c r="H41">
        <v>4</v>
      </c>
      <c r="K41">
        <v>4</v>
      </c>
      <c r="N41">
        <v>4</v>
      </c>
      <c r="Q41">
        <v>4</v>
      </c>
      <c r="T41">
        <v>4</v>
      </c>
      <c r="W41">
        <v>4</v>
      </c>
      <c r="Z41">
        <v>4</v>
      </c>
      <c r="AC41">
        <v>4</v>
      </c>
      <c r="AF41">
        <v>4</v>
      </c>
      <c r="AI41">
        <v>4</v>
      </c>
      <c r="AL41">
        <v>4</v>
      </c>
      <c r="AO41">
        <v>4</v>
      </c>
      <c r="AR41">
        <v>4</v>
      </c>
      <c r="AU41">
        <v>4</v>
      </c>
      <c r="AX41">
        <v>4</v>
      </c>
      <c r="BA41">
        <v>4</v>
      </c>
      <c r="BD41">
        <v>4</v>
      </c>
      <c r="BG41" t="str">
        <f t="shared" si="1"/>
        <v xml:space="preserve">INSERT INTO SC_SystemeProduits(RefDimension,NomSysteme,typePresta,ligne,Quantite,formule,cte1,DateModif) values (1,'TCFV','MOC',65,4,null,null,now());
</v>
      </c>
      <c r="BJ41" t="str">
        <f t="shared" si="2"/>
        <v xml:space="preserve">INSERT INTO SC_SystemeProduits(RefDimension,NomSysteme,typePresta,ligne,Quantite,formule,cte1,DateModif) values (2,'TCFV','MOC',65,4,null,null,now());
</v>
      </c>
      <c r="BM41" t="str">
        <f t="shared" si="3"/>
        <v xml:space="preserve">INSERT INTO SC_SystemeProduits(RefDimension,NomSysteme,typePresta,ligne,Quantite,formule,cte1,DateModif) values (3,'TCFV','MOC',65,4,null,null,now());
</v>
      </c>
      <c r="BP41" t="str">
        <f t="shared" si="4"/>
        <v xml:space="preserve">INSERT INTO SC_SystemeProduits(RefDimension,NomSysteme,typePresta,ligne,Quantite,formule,cte1,DateModif) values (4,'TCFV','MOC',65,4,null,null,now());
</v>
      </c>
      <c r="BS41" t="str">
        <f t="shared" si="5"/>
        <v xml:space="preserve">INSERT INTO SC_SystemeProduits(RefDimension,NomSysteme,typePresta,ligne,Quantite,formule,cte1,DateModif) values (5,'TCFV','MOC',65,4,null,null,now());
</v>
      </c>
      <c r="BV41" t="str">
        <f t="shared" si="6"/>
        <v xml:space="preserve">INSERT INTO SC_SystemeProduits(RefDimension,NomSysteme,typePresta,ligne,Quantite,formule,cte1,DateModif) values (6,'TCFV','MOC',65,4,null,null,now());
</v>
      </c>
      <c r="BY41" t="str">
        <f t="shared" si="7"/>
        <v xml:space="preserve">INSERT INTO SC_SystemeProduits(RefDimension,NomSysteme,typePresta,ligne,Quantite,formule,cte1,DateModif) values (7,'TCFV','MOC',65,4,null,null,now());
</v>
      </c>
      <c r="CB41" t="str">
        <f t="shared" si="8"/>
        <v xml:space="preserve">INSERT INTO SC_SystemeProduits(RefDimension,NomSysteme,typePresta,ligne,Quantite,formule,cte1,DateModif) values (8,'TCFV','MOC',65,4,null,null,now());
</v>
      </c>
      <c r="CE41" t="str">
        <f t="shared" si="9"/>
        <v xml:space="preserve">INSERT INTO SC_SystemeProduits(RefDimension,NomSysteme,typePresta,ligne,Quantite,formule,cte1,DateModif) values (9,'TCFV','MOC',65,4,null,null,now());
</v>
      </c>
      <c r="CH41" t="str">
        <f t="shared" si="10"/>
        <v xml:space="preserve">INSERT INTO SC_SystemeProduits(RefDimension,NomSysteme,typePresta,ligne,Quantite,formule,cte1,DateModif) values (10,'TCFV','MOC',65,4,null,null,now());
</v>
      </c>
      <c r="CK41" t="str">
        <f t="shared" si="11"/>
        <v xml:space="preserve">INSERT INTO SC_SystemeProduits(RefDimension,NomSysteme,typePresta,ligne,Quantite,formule,cte1,DateModif) values (11,'TCFV','MOC',65,4,null,null,now());
</v>
      </c>
      <c r="CN41" t="str">
        <f t="shared" si="12"/>
        <v xml:space="preserve">INSERT INTO SC_SystemeProduits(RefDimension,NomSysteme,typePresta,ligne,Quantite,formule,cte1,DateModif) values (12,'TCFV','MOC',65,4,null,null,now());
</v>
      </c>
      <c r="CQ41" t="str">
        <f t="shared" si="13"/>
        <v xml:space="preserve">INSERT INTO SC_SystemeProduits(RefDimension,NomSysteme,typePresta,ligne,Quantite,formule,cte1,DateModif) values (13,'TCFV','MOC',65,4,null,null,now());
</v>
      </c>
      <c r="CT41" t="str">
        <f t="shared" si="14"/>
        <v xml:space="preserve">INSERT INTO SC_SystemeProduits(RefDimension,NomSysteme,typePresta,ligne,Quantite,formule,cte1,DateModif) values (14,'TCFV','MOC',65,4,null,null,now());
</v>
      </c>
      <c r="CW41" t="str">
        <f t="shared" si="15"/>
        <v xml:space="preserve">INSERT INTO SC_SystemeProduits(RefDimension,NomSysteme,typePresta,ligne,Quantite,formule,cte1,DateModif) values (15,'TCFV','MOC',65,4,null,null,now());
</v>
      </c>
      <c r="CZ41" t="str">
        <f t="shared" si="16"/>
        <v xml:space="preserve">INSERT INTO SC_SystemeProduits(RefDimension,NomSysteme,typePresta,ligne,Quantite,formule,cte1,DateModif) values (16,'TCFV','MOC',65,4,null,null,now());
</v>
      </c>
      <c r="DC41" t="str">
        <f t="shared" si="17"/>
        <v xml:space="preserve">INSERT INTO SC_SystemeProduits(RefDimension,NomSysteme,typePresta,ligne,Quantite,formule,cte1,DateModif) values (17,'TCFV','MOC',65,4,null,null,now());
</v>
      </c>
      <c r="DF41" t="str">
        <f t="shared" si="18"/>
        <v xml:space="preserve">INSERT INTO SC_SystemeProduits(RefDimension,NomSysteme,typePresta,ligne,Quantite,formule,cte1,DateModif) values (18,'TCFV','MOC',65,4,null,null,now());
</v>
      </c>
    </row>
    <row r="42" spans="1:110" x14ac:dyDescent="0.3">
      <c r="A42" s="12">
        <f>VLOOKUP($C42,[1]CHANTIER!$A$2:$K$291,11,0)</f>
        <v>70</v>
      </c>
      <c r="B42" t="s">
        <v>332</v>
      </c>
      <c r="C42" t="s">
        <v>221</v>
      </c>
      <c r="D42" t="s">
        <v>120</v>
      </c>
      <c r="E42">
        <v>4</v>
      </c>
      <c r="F42" s="14" t="s">
        <v>866</v>
      </c>
      <c r="G42" s="14" t="s">
        <v>911</v>
      </c>
      <c r="H42">
        <v>6</v>
      </c>
      <c r="I42" s="14" t="s">
        <v>866</v>
      </c>
      <c r="J42" s="14" t="s">
        <v>911</v>
      </c>
      <c r="K42">
        <v>8</v>
      </c>
      <c r="L42" s="14" t="s">
        <v>866</v>
      </c>
      <c r="M42" s="14" t="s">
        <v>911</v>
      </c>
      <c r="N42">
        <v>10</v>
      </c>
      <c r="O42" s="14" t="s">
        <v>866</v>
      </c>
      <c r="P42" s="14" t="s">
        <v>911</v>
      </c>
      <c r="Q42">
        <v>12</v>
      </c>
      <c r="R42" s="14" t="s">
        <v>866</v>
      </c>
      <c r="S42" s="14" t="s">
        <v>911</v>
      </c>
      <c r="T42">
        <v>14</v>
      </c>
      <c r="U42" s="14" t="s">
        <v>866</v>
      </c>
      <c r="V42" s="14" t="s">
        <v>911</v>
      </c>
      <c r="W42">
        <v>16</v>
      </c>
      <c r="X42" s="14" t="s">
        <v>866</v>
      </c>
      <c r="Y42" s="14" t="s">
        <v>911</v>
      </c>
      <c r="Z42">
        <v>18</v>
      </c>
      <c r="AA42" s="14" t="s">
        <v>866</v>
      </c>
      <c r="AB42" s="14" t="s">
        <v>911</v>
      </c>
      <c r="AC42">
        <v>20</v>
      </c>
      <c r="AD42" s="14" t="s">
        <v>866</v>
      </c>
      <c r="AE42" s="14" t="s">
        <v>911</v>
      </c>
      <c r="AF42">
        <v>24</v>
      </c>
      <c r="AG42" s="14" t="s">
        <v>866</v>
      </c>
      <c r="AH42" s="14" t="s">
        <v>911</v>
      </c>
      <c r="AI42">
        <v>24</v>
      </c>
      <c r="AJ42" s="14" t="s">
        <v>866</v>
      </c>
      <c r="AK42" s="14" t="s">
        <v>911</v>
      </c>
      <c r="AL42">
        <v>28</v>
      </c>
      <c r="AM42" s="14" t="s">
        <v>866</v>
      </c>
      <c r="AN42" s="14" t="s">
        <v>911</v>
      </c>
      <c r="AO42">
        <v>28</v>
      </c>
      <c r="AP42" s="14" t="s">
        <v>866</v>
      </c>
      <c r="AQ42" s="14" t="s">
        <v>911</v>
      </c>
      <c r="AR42">
        <v>32</v>
      </c>
      <c r="AS42" s="14" t="s">
        <v>866</v>
      </c>
      <c r="AT42" s="14" t="s">
        <v>911</v>
      </c>
      <c r="AU42">
        <v>36</v>
      </c>
      <c r="AV42" s="14" t="s">
        <v>866</v>
      </c>
      <c r="AW42" s="14" t="s">
        <v>911</v>
      </c>
      <c r="AX42">
        <v>36</v>
      </c>
      <c r="AY42" s="14" t="s">
        <v>866</v>
      </c>
      <c r="AZ42" s="14" t="s">
        <v>911</v>
      </c>
      <c r="BA42">
        <v>40</v>
      </c>
      <c r="BB42" s="14" t="s">
        <v>866</v>
      </c>
      <c r="BC42" s="14" t="s">
        <v>911</v>
      </c>
      <c r="BD42">
        <v>40</v>
      </c>
      <c r="BE42" s="14" t="s">
        <v>866</v>
      </c>
      <c r="BF42" s="14" t="s">
        <v>911</v>
      </c>
      <c r="BG42" t="str">
        <f t="shared" si="1"/>
        <v xml:space="preserve">INSERT INTO SC_SystemeProduits(RefDimension,NomSysteme,typePresta,ligne,Quantite,formule,cte1,DateModif) values (1,'TCFV','MOC',70,null,'CTE1*1','SURFACE',now());
</v>
      </c>
      <c r="BJ42" t="str">
        <f t="shared" si="2"/>
        <v xml:space="preserve">INSERT INTO SC_SystemeProduits(RefDimension,NomSysteme,typePresta,ligne,Quantite,formule,cte1,DateModif) values (2,'TCFV','MOC',70,null,'CTE1*1','SURFACE',now());
</v>
      </c>
      <c r="BM42" t="str">
        <f t="shared" si="3"/>
        <v xml:space="preserve">INSERT INTO SC_SystemeProduits(RefDimension,NomSysteme,typePresta,ligne,Quantite,formule,cte1,DateModif) values (3,'TCFV','MOC',70,null,'CTE1*1','SURFACE',now());
</v>
      </c>
      <c r="BP42" t="str">
        <f t="shared" si="4"/>
        <v xml:space="preserve">INSERT INTO SC_SystemeProduits(RefDimension,NomSysteme,typePresta,ligne,Quantite,formule,cte1,DateModif) values (4,'TCFV','MOC',70,null,'CTE1*1','SURFACE',now());
</v>
      </c>
      <c r="BS42" t="str">
        <f t="shared" si="5"/>
        <v xml:space="preserve">INSERT INTO SC_SystemeProduits(RefDimension,NomSysteme,typePresta,ligne,Quantite,formule,cte1,DateModif) values (5,'TCFV','MOC',70,null,'CTE1*1','SURFACE',now());
</v>
      </c>
      <c r="BV42" t="str">
        <f t="shared" si="6"/>
        <v xml:space="preserve">INSERT INTO SC_SystemeProduits(RefDimension,NomSysteme,typePresta,ligne,Quantite,formule,cte1,DateModif) values (6,'TCFV','MOC',70,null,'CTE1*1','SURFACE',now());
</v>
      </c>
      <c r="BY42" t="str">
        <f t="shared" si="7"/>
        <v xml:space="preserve">INSERT INTO SC_SystemeProduits(RefDimension,NomSysteme,typePresta,ligne,Quantite,formule,cte1,DateModif) values (7,'TCFV','MOC',70,null,'CTE1*1','SURFACE',now());
</v>
      </c>
      <c r="CB42" t="str">
        <f t="shared" si="8"/>
        <v xml:space="preserve">INSERT INTO SC_SystemeProduits(RefDimension,NomSysteme,typePresta,ligne,Quantite,formule,cte1,DateModif) values (8,'TCFV','MOC',70,null,'CTE1*1','SURFACE',now());
</v>
      </c>
      <c r="CE42" t="str">
        <f t="shared" si="9"/>
        <v xml:space="preserve">INSERT INTO SC_SystemeProduits(RefDimension,NomSysteme,typePresta,ligne,Quantite,formule,cte1,DateModif) values (9,'TCFV','MOC',70,null,'CTE1*1','SURFACE',now());
</v>
      </c>
      <c r="CH42" t="str">
        <f t="shared" si="10"/>
        <v xml:space="preserve">INSERT INTO SC_SystemeProduits(RefDimension,NomSysteme,typePresta,ligne,Quantite,formule,cte1,DateModif) values (10,'TCFV','MOC',70,null,'CTE1*1','SURFACE',now());
</v>
      </c>
      <c r="CK42" t="str">
        <f t="shared" si="11"/>
        <v xml:space="preserve">INSERT INTO SC_SystemeProduits(RefDimension,NomSysteme,typePresta,ligne,Quantite,formule,cte1,DateModif) values (11,'TCFV','MOC',70,null,'CTE1*1','SURFACE',now());
</v>
      </c>
      <c r="CN42" t="str">
        <f t="shared" si="12"/>
        <v xml:space="preserve">INSERT INTO SC_SystemeProduits(RefDimension,NomSysteme,typePresta,ligne,Quantite,formule,cte1,DateModif) values (12,'TCFV','MOC',70,null,'CTE1*1','SURFACE',now());
</v>
      </c>
      <c r="CQ42" t="str">
        <f t="shared" si="13"/>
        <v xml:space="preserve">INSERT INTO SC_SystemeProduits(RefDimension,NomSysteme,typePresta,ligne,Quantite,formule,cte1,DateModif) values (13,'TCFV','MOC',70,null,'CTE1*1','SURFACE',now());
</v>
      </c>
      <c r="CT42" t="str">
        <f t="shared" si="14"/>
        <v xml:space="preserve">INSERT INTO SC_SystemeProduits(RefDimension,NomSysteme,typePresta,ligne,Quantite,formule,cte1,DateModif) values (14,'TCFV','MOC',70,null,'CTE1*1','SURFACE',now());
</v>
      </c>
      <c r="CW42" t="str">
        <f t="shared" si="15"/>
        <v xml:space="preserve">INSERT INTO SC_SystemeProduits(RefDimension,NomSysteme,typePresta,ligne,Quantite,formule,cte1,DateModif) values (15,'TCFV','MOC',70,null,'CTE1*1','SURFACE',now());
</v>
      </c>
      <c r="CZ42" t="str">
        <f t="shared" si="16"/>
        <v xml:space="preserve">INSERT INTO SC_SystemeProduits(RefDimension,NomSysteme,typePresta,ligne,Quantite,formule,cte1,DateModif) values (16,'TCFV','MOC',70,null,'CTE1*1','SURFACE',now());
</v>
      </c>
      <c r="DC42" t="str">
        <f t="shared" si="17"/>
        <v xml:space="preserve">INSERT INTO SC_SystemeProduits(RefDimension,NomSysteme,typePresta,ligne,Quantite,formule,cte1,DateModif) values (17,'TCFV','MOC',70,null,'CTE1*1','SURFACE',now());
</v>
      </c>
      <c r="DF42" t="str">
        <f t="shared" si="18"/>
        <v xml:space="preserve">INSERT INTO SC_SystemeProduits(RefDimension,NomSysteme,typePresta,ligne,Quantite,formule,cte1,DateModif) values (18,'TCFV','MOC',70,null,'CTE1*1','SURFACE',now());
</v>
      </c>
    </row>
    <row r="43" spans="1:110" x14ac:dyDescent="0.3">
      <c r="A43" s="12">
        <f>VLOOKUP($C43,[1]CHANTIER!$A$2:$K$291,11,0)</f>
        <v>71</v>
      </c>
      <c r="B43" t="s">
        <v>332</v>
      </c>
      <c r="C43" t="s">
        <v>222</v>
      </c>
      <c r="D43" t="s">
        <v>47</v>
      </c>
      <c r="E43">
        <v>1.6</v>
      </c>
      <c r="F43" s="14" t="s">
        <v>866</v>
      </c>
      <c r="G43" s="14" t="s">
        <v>861</v>
      </c>
      <c r="H43">
        <v>2</v>
      </c>
      <c r="I43" s="14" t="s">
        <v>866</v>
      </c>
      <c r="J43" s="14" t="s">
        <v>861</v>
      </c>
      <c r="K43">
        <v>2</v>
      </c>
      <c r="L43" s="14" t="s">
        <v>866</v>
      </c>
      <c r="M43" s="14" t="s">
        <v>861</v>
      </c>
      <c r="N43">
        <v>2.5</v>
      </c>
      <c r="O43" s="14" t="s">
        <v>866</v>
      </c>
      <c r="P43" s="14" t="s">
        <v>861</v>
      </c>
      <c r="Q43">
        <v>3</v>
      </c>
      <c r="R43" s="14" t="s">
        <v>866</v>
      </c>
      <c r="S43" s="14" t="s">
        <v>861</v>
      </c>
      <c r="T43">
        <v>3.5</v>
      </c>
      <c r="U43" s="14" t="s">
        <v>866</v>
      </c>
      <c r="V43" s="14" t="s">
        <v>861</v>
      </c>
      <c r="W43">
        <v>4</v>
      </c>
      <c r="X43" s="14" t="s">
        <v>866</v>
      </c>
      <c r="Y43" s="14" t="s">
        <v>861</v>
      </c>
      <c r="Z43">
        <v>4</v>
      </c>
      <c r="AA43" s="14" t="s">
        <v>866</v>
      </c>
      <c r="AB43" s="14" t="s">
        <v>861</v>
      </c>
      <c r="AC43">
        <v>4</v>
      </c>
      <c r="AD43" s="14" t="s">
        <v>866</v>
      </c>
      <c r="AE43" s="14" t="s">
        <v>861</v>
      </c>
      <c r="AF43">
        <v>4</v>
      </c>
      <c r="AG43" s="14" t="s">
        <v>866</v>
      </c>
      <c r="AH43" s="14" t="s">
        <v>861</v>
      </c>
      <c r="AI43">
        <v>3</v>
      </c>
      <c r="AJ43" s="14" t="s">
        <v>866</v>
      </c>
      <c r="AK43" s="14" t="s">
        <v>861</v>
      </c>
      <c r="AL43">
        <v>3.5</v>
      </c>
      <c r="AM43" s="14" t="s">
        <v>866</v>
      </c>
      <c r="AN43" s="14" t="s">
        <v>861</v>
      </c>
      <c r="AO43">
        <v>4</v>
      </c>
      <c r="AP43" s="14" t="s">
        <v>866</v>
      </c>
      <c r="AQ43" s="14" t="s">
        <v>861</v>
      </c>
      <c r="AR43">
        <v>4</v>
      </c>
      <c r="AS43" s="14" t="s">
        <v>866</v>
      </c>
      <c r="AT43" s="14" t="s">
        <v>861</v>
      </c>
      <c r="AU43">
        <v>4.5</v>
      </c>
      <c r="AV43" s="14" t="s">
        <v>866</v>
      </c>
      <c r="AW43" s="14" t="s">
        <v>861</v>
      </c>
      <c r="AX43">
        <v>4</v>
      </c>
      <c r="AY43" s="14" t="s">
        <v>866</v>
      </c>
      <c r="AZ43" s="14" t="s">
        <v>861</v>
      </c>
      <c r="BA43">
        <v>4</v>
      </c>
      <c r="BB43" s="14" t="s">
        <v>866</v>
      </c>
      <c r="BC43" s="14" t="s">
        <v>861</v>
      </c>
      <c r="BD43">
        <v>5</v>
      </c>
      <c r="BE43" s="14" t="s">
        <v>866</v>
      </c>
      <c r="BF43" s="14" t="s">
        <v>861</v>
      </c>
      <c r="BG43" t="str">
        <f t="shared" si="1"/>
        <v xml:space="preserve">INSERT INTO SC_SystemeProduits(RefDimension,NomSysteme,typePresta,ligne,Quantite,formule,cte1,DateModif) values (1,'TCFV','MOC',71,null,'CTE1*1','LONGUEUR',now());
</v>
      </c>
      <c r="BJ43" t="str">
        <f t="shared" si="2"/>
        <v xml:space="preserve">INSERT INTO SC_SystemeProduits(RefDimension,NomSysteme,typePresta,ligne,Quantite,formule,cte1,DateModif) values (2,'TCFV','MOC',71,null,'CTE1*1','LONGUEUR',now());
</v>
      </c>
      <c r="BM43" t="str">
        <f t="shared" si="3"/>
        <v xml:space="preserve">INSERT INTO SC_SystemeProduits(RefDimension,NomSysteme,typePresta,ligne,Quantite,formule,cte1,DateModif) values (3,'TCFV','MOC',71,null,'CTE1*1','LONGUEUR',now());
</v>
      </c>
      <c r="BP43" t="str">
        <f t="shared" si="4"/>
        <v xml:space="preserve">INSERT INTO SC_SystemeProduits(RefDimension,NomSysteme,typePresta,ligne,Quantite,formule,cte1,DateModif) values (4,'TCFV','MOC',71,null,'CTE1*1','LONGUEUR',now());
</v>
      </c>
      <c r="BS43" t="str">
        <f t="shared" si="5"/>
        <v xml:space="preserve">INSERT INTO SC_SystemeProduits(RefDimension,NomSysteme,typePresta,ligne,Quantite,formule,cte1,DateModif) values (5,'TCFV','MOC',71,null,'CTE1*1','LONGUEUR',now());
</v>
      </c>
      <c r="BV43" t="str">
        <f t="shared" si="6"/>
        <v xml:space="preserve">INSERT INTO SC_SystemeProduits(RefDimension,NomSysteme,typePresta,ligne,Quantite,formule,cte1,DateModif) values (6,'TCFV','MOC',71,null,'CTE1*1','LONGUEUR',now());
</v>
      </c>
      <c r="BY43" t="str">
        <f t="shared" si="7"/>
        <v xml:space="preserve">INSERT INTO SC_SystemeProduits(RefDimension,NomSysteme,typePresta,ligne,Quantite,formule,cte1,DateModif) values (7,'TCFV','MOC',71,null,'CTE1*1','LONGUEUR',now());
</v>
      </c>
      <c r="CB43" t="str">
        <f t="shared" si="8"/>
        <v xml:space="preserve">INSERT INTO SC_SystemeProduits(RefDimension,NomSysteme,typePresta,ligne,Quantite,formule,cte1,DateModif) values (8,'TCFV','MOC',71,null,'CTE1*1','LONGUEUR',now());
</v>
      </c>
      <c r="CE43" t="str">
        <f t="shared" si="9"/>
        <v xml:space="preserve">INSERT INTO SC_SystemeProduits(RefDimension,NomSysteme,typePresta,ligne,Quantite,formule,cte1,DateModif) values (9,'TCFV','MOC',71,null,'CTE1*1','LONGUEUR',now());
</v>
      </c>
      <c r="CH43" t="str">
        <f t="shared" si="10"/>
        <v xml:space="preserve">INSERT INTO SC_SystemeProduits(RefDimension,NomSysteme,typePresta,ligne,Quantite,formule,cte1,DateModif) values (10,'TCFV','MOC',71,null,'CTE1*1','LONGUEUR',now());
</v>
      </c>
      <c r="CK43" t="str">
        <f t="shared" si="11"/>
        <v xml:space="preserve">INSERT INTO SC_SystemeProduits(RefDimension,NomSysteme,typePresta,ligne,Quantite,formule,cte1,DateModif) values (11,'TCFV','MOC',71,null,'CTE1*1','LONGUEUR',now());
</v>
      </c>
      <c r="CN43" t="str">
        <f t="shared" si="12"/>
        <v xml:space="preserve">INSERT INTO SC_SystemeProduits(RefDimension,NomSysteme,typePresta,ligne,Quantite,formule,cte1,DateModif) values (12,'TCFV','MOC',71,null,'CTE1*1','LONGUEUR',now());
</v>
      </c>
      <c r="CQ43" t="str">
        <f t="shared" si="13"/>
        <v xml:space="preserve">INSERT INTO SC_SystemeProduits(RefDimension,NomSysteme,typePresta,ligne,Quantite,formule,cte1,DateModif) values (13,'TCFV','MOC',71,null,'CTE1*1','LONGUEUR',now());
</v>
      </c>
      <c r="CT43" t="str">
        <f t="shared" si="14"/>
        <v xml:space="preserve">INSERT INTO SC_SystemeProduits(RefDimension,NomSysteme,typePresta,ligne,Quantite,formule,cte1,DateModif) values (14,'TCFV','MOC',71,null,'CTE1*1','LONGUEUR',now());
</v>
      </c>
      <c r="CW43" t="str">
        <f t="shared" si="15"/>
        <v xml:space="preserve">INSERT INTO SC_SystemeProduits(RefDimension,NomSysteme,typePresta,ligne,Quantite,formule,cte1,DateModif) values (15,'TCFV','MOC',71,null,'CTE1*1','LONGUEUR',now());
</v>
      </c>
      <c r="CZ43" t="str">
        <f t="shared" si="16"/>
        <v xml:space="preserve">INSERT INTO SC_SystemeProduits(RefDimension,NomSysteme,typePresta,ligne,Quantite,formule,cte1,DateModif) values (16,'TCFV','MOC',71,null,'CTE1*1','LONGUEUR',now());
</v>
      </c>
      <c r="DC43" t="str">
        <f t="shared" si="17"/>
        <v xml:space="preserve">INSERT INTO SC_SystemeProduits(RefDimension,NomSysteme,typePresta,ligne,Quantite,formule,cte1,DateModif) values (17,'TCFV','MOC',71,null,'CTE1*1','LONGUEUR',now());
</v>
      </c>
      <c r="DF43" t="str">
        <f t="shared" si="18"/>
        <v xml:space="preserve">INSERT INTO SC_SystemeProduits(RefDimension,NomSysteme,typePresta,ligne,Quantite,formule,cte1,DateModif) values (18,'TCFV','MOC',71,null,'CTE1*1','LONGUEUR',now());
</v>
      </c>
    </row>
    <row r="44" spans="1:110" x14ac:dyDescent="0.3">
      <c r="A44" s="12">
        <f>VLOOKUP($C44,[1]CHANTIER!$A$2:$K$291,11,0)</f>
        <v>72</v>
      </c>
      <c r="B44" t="s">
        <v>332</v>
      </c>
      <c r="C44" t="s">
        <v>224</v>
      </c>
      <c r="D44" t="s">
        <v>183</v>
      </c>
      <c r="E44">
        <v>5.8555555555555552</v>
      </c>
      <c r="F44" s="14" t="s">
        <v>915</v>
      </c>
      <c r="G44" s="14" t="s">
        <v>911</v>
      </c>
      <c r="H44">
        <v>7.2555555555555555</v>
      </c>
      <c r="I44" s="14" t="s">
        <v>915</v>
      </c>
      <c r="J44" s="14" t="s">
        <v>911</v>
      </c>
      <c r="K44">
        <v>8.655555555555555</v>
      </c>
      <c r="L44" s="14" t="s">
        <v>915</v>
      </c>
      <c r="M44" s="14" t="s">
        <v>911</v>
      </c>
      <c r="N44">
        <v>10.055555555555555</v>
      </c>
      <c r="O44" s="14" t="s">
        <v>915</v>
      </c>
      <c r="P44" s="14" t="s">
        <v>911</v>
      </c>
      <c r="Q44">
        <v>11.455555555555556</v>
      </c>
      <c r="R44" s="14" t="s">
        <v>915</v>
      </c>
      <c r="S44" s="14" t="s">
        <v>911</v>
      </c>
      <c r="T44">
        <v>12.855555555555554</v>
      </c>
      <c r="U44" s="14" t="s">
        <v>915</v>
      </c>
      <c r="V44" s="14" t="s">
        <v>911</v>
      </c>
      <c r="W44">
        <v>14.255555555555556</v>
      </c>
      <c r="X44" s="14" t="s">
        <v>915</v>
      </c>
      <c r="Y44" s="14" t="s">
        <v>911</v>
      </c>
      <c r="Z44">
        <v>15.655555555555555</v>
      </c>
      <c r="AA44" s="14" t="s">
        <v>915</v>
      </c>
      <c r="AB44" s="14" t="s">
        <v>911</v>
      </c>
      <c r="AC44">
        <v>17.055555555555554</v>
      </c>
      <c r="AD44" s="14" t="s">
        <v>915</v>
      </c>
      <c r="AE44" s="14" t="s">
        <v>911</v>
      </c>
      <c r="AF44">
        <v>19.855555555555558</v>
      </c>
      <c r="AG44" s="14" t="s">
        <v>915</v>
      </c>
      <c r="AH44" s="14" t="s">
        <v>911</v>
      </c>
      <c r="AI44">
        <v>19.855555555555558</v>
      </c>
      <c r="AJ44" s="14" t="s">
        <v>915</v>
      </c>
      <c r="AK44" s="14" t="s">
        <v>911</v>
      </c>
      <c r="AL44">
        <v>22.655555555555555</v>
      </c>
      <c r="AM44" s="14" t="s">
        <v>915</v>
      </c>
      <c r="AN44" s="14" t="s">
        <v>911</v>
      </c>
      <c r="AO44">
        <v>22.655555555555555</v>
      </c>
      <c r="AP44" s="14" t="s">
        <v>915</v>
      </c>
      <c r="AQ44" s="14" t="s">
        <v>911</v>
      </c>
      <c r="AR44">
        <v>25.455555555555556</v>
      </c>
      <c r="AS44" s="14" t="s">
        <v>915</v>
      </c>
      <c r="AT44" s="14" t="s">
        <v>911</v>
      </c>
      <c r="AU44">
        <v>28.255555555555553</v>
      </c>
      <c r="AV44" s="14" t="s">
        <v>915</v>
      </c>
      <c r="AW44" s="14" t="s">
        <v>911</v>
      </c>
      <c r="AX44">
        <v>28.255555555555553</v>
      </c>
      <c r="AY44" s="14" t="s">
        <v>915</v>
      </c>
      <c r="AZ44" s="14" t="s">
        <v>911</v>
      </c>
      <c r="BA44">
        <v>31.055555555555554</v>
      </c>
      <c r="BB44" s="14" t="s">
        <v>915</v>
      </c>
      <c r="BC44" s="14" t="s">
        <v>911</v>
      </c>
      <c r="BD44">
        <v>31.055555555555554</v>
      </c>
      <c r="BE44" s="14" t="s">
        <v>915</v>
      </c>
      <c r="BF44" s="14" t="s">
        <v>911</v>
      </c>
      <c r="BG44" t="str">
        <f t="shared" si="1"/>
        <v xml:space="preserve">INSERT INTO SC_SystemeProduits(RefDimension,NomSysteme,typePresta,ligne,Quantite,formule,cte1,DateModif) values (1,'TCFV','MOC',72,null,'0.6*CTE1','SURFACE',now());
</v>
      </c>
      <c r="BJ44" t="str">
        <f t="shared" si="2"/>
        <v xml:space="preserve">INSERT INTO SC_SystemeProduits(RefDimension,NomSysteme,typePresta,ligne,Quantite,formule,cte1,DateModif) values (2,'TCFV','MOC',72,null,'0.6*CTE1','SURFACE',now());
</v>
      </c>
      <c r="BM44" t="str">
        <f t="shared" si="3"/>
        <v xml:space="preserve">INSERT INTO SC_SystemeProduits(RefDimension,NomSysteme,typePresta,ligne,Quantite,formule,cte1,DateModif) values (3,'TCFV','MOC',72,null,'0.6*CTE1','SURFACE',now());
</v>
      </c>
      <c r="BP44" t="str">
        <f t="shared" si="4"/>
        <v xml:space="preserve">INSERT INTO SC_SystemeProduits(RefDimension,NomSysteme,typePresta,ligne,Quantite,formule,cte1,DateModif) values (4,'TCFV','MOC',72,null,'0.6*CTE1','SURFACE',now());
</v>
      </c>
      <c r="BS44" t="str">
        <f t="shared" si="5"/>
        <v xml:space="preserve">INSERT INTO SC_SystemeProduits(RefDimension,NomSysteme,typePresta,ligne,Quantite,formule,cte1,DateModif) values (5,'TCFV','MOC',72,null,'0.6*CTE1','SURFACE',now());
</v>
      </c>
      <c r="BV44" t="str">
        <f t="shared" si="6"/>
        <v xml:space="preserve">INSERT INTO SC_SystemeProduits(RefDimension,NomSysteme,typePresta,ligne,Quantite,formule,cte1,DateModif) values (6,'TCFV','MOC',72,null,'0.6*CTE1','SURFACE',now());
</v>
      </c>
      <c r="BY44" t="str">
        <f t="shared" si="7"/>
        <v xml:space="preserve">INSERT INTO SC_SystemeProduits(RefDimension,NomSysteme,typePresta,ligne,Quantite,formule,cte1,DateModif) values (7,'TCFV','MOC',72,null,'0.6*CTE1','SURFACE',now());
</v>
      </c>
      <c r="CB44" t="str">
        <f t="shared" si="8"/>
        <v xml:space="preserve">INSERT INTO SC_SystemeProduits(RefDimension,NomSysteme,typePresta,ligne,Quantite,formule,cte1,DateModif) values (8,'TCFV','MOC',72,null,'0.6*CTE1','SURFACE',now());
</v>
      </c>
      <c r="CE44" t="str">
        <f t="shared" si="9"/>
        <v xml:space="preserve">INSERT INTO SC_SystemeProduits(RefDimension,NomSysteme,typePresta,ligne,Quantite,formule,cte1,DateModif) values (9,'TCFV','MOC',72,null,'0.6*CTE1','SURFACE',now());
</v>
      </c>
      <c r="CH44" t="str">
        <f t="shared" si="10"/>
        <v xml:space="preserve">INSERT INTO SC_SystemeProduits(RefDimension,NomSysteme,typePresta,ligne,Quantite,formule,cte1,DateModif) values (10,'TCFV','MOC',72,null,'0.6*CTE1','SURFACE',now());
</v>
      </c>
      <c r="CK44" t="str">
        <f t="shared" si="11"/>
        <v xml:space="preserve">INSERT INTO SC_SystemeProduits(RefDimension,NomSysteme,typePresta,ligne,Quantite,formule,cte1,DateModif) values (11,'TCFV','MOC',72,null,'0.6*CTE1','SURFACE',now());
</v>
      </c>
      <c r="CN44" t="str">
        <f t="shared" si="12"/>
        <v xml:space="preserve">INSERT INTO SC_SystemeProduits(RefDimension,NomSysteme,typePresta,ligne,Quantite,formule,cte1,DateModif) values (12,'TCFV','MOC',72,null,'0.6*CTE1','SURFACE',now());
</v>
      </c>
      <c r="CQ44" t="str">
        <f t="shared" si="13"/>
        <v xml:space="preserve">INSERT INTO SC_SystemeProduits(RefDimension,NomSysteme,typePresta,ligne,Quantite,formule,cte1,DateModif) values (13,'TCFV','MOC',72,null,'0.6*CTE1','SURFACE',now());
</v>
      </c>
      <c r="CT44" t="str">
        <f t="shared" si="14"/>
        <v xml:space="preserve">INSERT INTO SC_SystemeProduits(RefDimension,NomSysteme,typePresta,ligne,Quantite,formule,cte1,DateModif) values (14,'TCFV','MOC',72,null,'0.6*CTE1','SURFACE',now());
</v>
      </c>
      <c r="CW44" t="str">
        <f t="shared" si="15"/>
        <v xml:space="preserve">INSERT INTO SC_SystemeProduits(RefDimension,NomSysteme,typePresta,ligne,Quantite,formule,cte1,DateModif) values (15,'TCFV','MOC',72,null,'0.6*CTE1','SURFACE',now());
</v>
      </c>
      <c r="CZ44" t="str">
        <f t="shared" si="16"/>
        <v xml:space="preserve">INSERT INTO SC_SystemeProduits(RefDimension,NomSysteme,typePresta,ligne,Quantite,formule,cte1,DateModif) values (16,'TCFV','MOC',72,null,'0.6*CTE1','SURFACE',now());
</v>
      </c>
      <c r="DC44" t="str">
        <f t="shared" si="17"/>
        <v xml:space="preserve">INSERT INTO SC_SystemeProduits(RefDimension,NomSysteme,typePresta,ligne,Quantite,formule,cte1,DateModif) values (17,'TCFV','MOC',72,null,'0.6*CTE1','SURFACE',now());
</v>
      </c>
      <c r="DF44" t="str">
        <f t="shared" si="18"/>
        <v xml:space="preserve">INSERT INTO SC_SystemeProduits(RefDimension,NomSysteme,typePresta,ligne,Quantite,formule,cte1,DateModif) values (18,'TCFV','MOC',72,null,'0.6*CTE1','SURFACE',now());
</v>
      </c>
    </row>
    <row r="45" spans="1:110" x14ac:dyDescent="0.3">
      <c r="A45" s="12">
        <f>VLOOKUP($C45,[1]CHANTIER!$A$2:$K$291,11,0)</f>
        <v>74</v>
      </c>
      <c r="B45" t="s">
        <v>332</v>
      </c>
      <c r="C45" t="s">
        <v>227</v>
      </c>
      <c r="D45" t="s">
        <v>23</v>
      </c>
      <c r="E45"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(1,'TCFV','MOC',74,1,null,null,now());
</v>
      </c>
      <c r="BJ45" t="str">
        <f t="shared" si="2"/>
        <v xml:space="preserve">INSERT INTO SC_SystemeProduits(RefDimension,NomSysteme,typePresta,ligne,Quantite,formule,cte1,DateModif) values (2,'TCFV','MOC',74,1,null,null,now());
</v>
      </c>
      <c r="BM45" t="str">
        <f t="shared" si="3"/>
        <v xml:space="preserve">INSERT INTO SC_SystemeProduits(RefDimension,NomSysteme,typePresta,ligne,Quantite,formule,cte1,DateModif) values (3,'TCFV','MOC',74,1,null,null,now());
</v>
      </c>
      <c r="BP45" t="str">
        <f t="shared" si="4"/>
        <v xml:space="preserve">INSERT INTO SC_SystemeProduits(RefDimension,NomSysteme,typePresta,ligne,Quantite,formule,cte1,DateModif) values (4,'TCFV','MOC',74,1,null,null,now());
</v>
      </c>
      <c r="BS45" t="str">
        <f t="shared" si="5"/>
        <v xml:space="preserve">INSERT INTO SC_SystemeProduits(RefDimension,NomSysteme,typePresta,ligne,Quantite,formule,cte1,DateModif) values (5,'TCFV','MOC',74,1,null,null,now());
</v>
      </c>
      <c r="BV45" t="str">
        <f t="shared" si="6"/>
        <v xml:space="preserve">INSERT INTO SC_SystemeProduits(RefDimension,NomSysteme,typePresta,ligne,Quantite,formule,cte1,DateModif) values (6,'TCFV','MOC',74,1,null,null,now());
</v>
      </c>
      <c r="BY45" t="str">
        <f t="shared" si="7"/>
        <v xml:space="preserve">INSERT INTO SC_SystemeProduits(RefDimension,NomSysteme,typePresta,ligne,Quantite,formule,cte1,DateModif) values (7,'TCFV','MOC',74,1,null,null,now());
</v>
      </c>
      <c r="CB45" t="str">
        <f t="shared" si="8"/>
        <v xml:space="preserve">INSERT INTO SC_SystemeProduits(RefDimension,NomSysteme,typePresta,ligne,Quantite,formule,cte1,DateModif) values (8,'TCFV','MOC',74,1,null,null,now());
</v>
      </c>
      <c r="CE45" t="str">
        <f t="shared" si="9"/>
        <v xml:space="preserve">INSERT INTO SC_SystemeProduits(RefDimension,NomSysteme,typePresta,ligne,Quantite,formule,cte1,DateModif) values (9,'TCFV','MOC',74,1,null,null,now());
</v>
      </c>
      <c r="CH45" t="str">
        <f t="shared" si="10"/>
        <v xml:space="preserve">INSERT INTO SC_SystemeProduits(RefDimension,NomSysteme,typePresta,ligne,Quantite,formule,cte1,DateModif) values (10,'TCFV','MOC',74,1,null,null,now());
</v>
      </c>
      <c r="CK45" t="str">
        <f t="shared" si="11"/>
        <v xml:space="preserve">INSERT INTO SC_SystemeProduits(RefDimension,NomSysteme,typePresta,ligne,Quantite,formule,cte1,DateModif) values (11,'TCFV','MOC',74,1,null,null,now());
</v>
      </c>
      <c r="CN45" t="str">
        <f t="shared" si="12"/>
        <v xml:space="preserve">INSERT INTO SC_SystemeProduits(RefDimension,NomSysteme,typePresta,ligne,Quantite,formule,cte1,DateModif) values (12,'TCFV','MOC',74,1,null,null,now());
</v>
      </c>
      <c r="CQ45" t="str">
        <f t="shared" si="13"/>
        <v xml:space="preserve">INSERT INTO SC_SystemeProduits(RefDimension,NomSysteme,typePresta,ligne,Quantite,formule,cte1,DateModif) values (13,'TCFV','MOC',74,1,null,null,now());
</v>
      </c>
      <c r="CT45" t="str">
        <f t="shared" si="14"/>
        <v xml:space="preserve">INSERT INTO SC_SystemeProduits(RefDimension,NomSysteme,typePresta,ligne,Quantite,formule,cte1,DateModif) values (14,'TCFV','MOC',74,1,null,null,now());
</v>
      </c>
      <c r="CW45" t="str">
        <f t="shared" si="15"/>
        <v xml:space="preserve">INSERT INTO SC_SystemeProduits(RefDimension,NomSysteme,typePresta,ligne,Quantite,formule,cte1,DateModif) values (15,'TCFV','MOC',74,1,null,null,now());
</v>
      </c>
      <c r="CZ45" t="str">
        <f t="shared" si="16"/>
        <v xml:space="preserve">INSERT INTO SC_SystemeProduits(RefDimension,NomSysteme,typePresta,ligne,Quantite,formule,cte1,DateModif) values (16,'TCFV','MOC',74,1,null,null,now());
</v>
      </c>
      <c r="DC45" t="str">
        <f t="shared" si="17"/>
        <v xml:space="preserve">INSERT INTO SC_SystemeProduits(RefDimension,NomSysteme,typePresta,ligne,Quantite,formule,cte1,DateModif) values (17,'TCFV','MOC',74,1,null,null,now());
</v>
      </c>
      <c r="DF45" t="str">
        <f t="shared" si="18"/>
        <v xml:space="preserve">INSERT INTO SC_SystemeProduits(RefDimension,NomSysteme,typePresta,ligne,Quantite,formule,cte1,DateModif) values (18,'TCFV','MOC',74,1,null,null,now());
</v>
      </c>
    </row>
    <row r="46" spans="1:110" x14ac:dyDescent="0.3">
      <c r="A46" s="12">
        <f>VLOOKUP($C46,[1]CHANTIER!$A$2:$K$291,11,0)</f>
        <v>68</v>
      </c>
      <c r="B46" t="s">
        <v>332</v>
      </c>
      <c r="C46" t="s">
        <v>217</v>
      </c>
      <c r="D46" t="s">
        <v>120</v>
      </c>
      <c r="E46">
        <v>4</v>
      </c>
      <c r="F46" s="14" t="s">
        <v>866</v>
      </c>
      <c r="G46" s="14" t="s">
        <v>911</v>
      </c>
      <c r="H46">
        <v>6</v>
      </c>
      <c r="I46" s="14" t="s">
        <v>866</v>
      </c>
      <c r="J46" s="14" t="s">
        <v>911</v>
      </c>
      <c r="K46">
        <v>8</v>
      </c>
      <c r="L46" s="14" t="s">
        <v>866</v>
      </c>
      <c r="M46" s="14" t="s">
        <v>911</v>
      </c>
      <c r="N46">
        <v>10</v>
      </c>
      <c r="O46" s="14" t="s">
        <v>866</v>
      </c>
      <c r="P46" s="14" t="s">
        <v>911</v>
      </c>
      <c r="Q46">
        <v>12</v>
      </c>
      <c r="R46" s="14" t="s">
        <v>866</v>
      </c>
      <c r="S46" s="14" t="s">
        <v>911</v>
      </c>
      <c r="T46">
        <v>14</v>
      </c>
      <c r="U46" s="14" t="s">
        <v>866</v>
      </c>
      <c r="V46" s="14" t="s">
        <v>911</v>
      </c>
      <c r="W46">
        <v>16</v>
      </c>
      <c r="X46" s="14" t="s">
        <v>866</v>
      </c>
      <c r="Y46" s="14" t="s">
        <v>911</v>
      </c>
      <c r="Z46">
        <v>18</v>
      </c>
      <c r="AA46" s="14" t="s">
        <v>866</v>
      </c>
      <c r="AB46" s="14" t="s">
        <v>911</v>
      </c>
      <c r="AC46">
        <v>20</v>
      </c>
      <c r="AD46" s="14" t="s">
        <v>866</v>
      </c>
      <c r="AE46" s="14" t="s">
        <v>911</v>
      </c>
      <c r="AF46">
        <v>24</v>
      </c>
      <c r="AG46" s="14" t="s">
        <v>866</v>
      </c>
      <c r="AH46" s="14" t="s">
        <v>911</v>
      </c>
      <c r="AI46">
        <v>24</v>
      </c>
      <c r="AJ46" s="14" t="s">
        <v>866</v>
      </c>
      <c r="AK46" s="14" t="s">
        <v>911</v>
      </c>
      <c r="AL46">
        <v>28</v>
      </c>
      <c r="AM46" s="14" t="s">
        <v>866</v>
      </c>
      <c r="AN46" s="14" t="s">
        <v>911</v>
      </c>
      <c r="AO46">
        <v>28</v>
      </c>
      <c r="AP46" s="14" t="s">
        <v>866</v>
      </c>
      <c r="AQ46" s="14" t="s">
        <v>911</v>
      </c>
      <c r="AR46">
        <v>32</v>
      </c>
      <c r="AS46" s="14" t="s">
        <v>866</v>
      </c>
      <c r="AT46" s="14" t="s">
        <v>911</v>
      </c>
      <c r="AU46">
        <v>36</v>
      </c>
      <c r="AV46" s="14" t="s">
        <v>866</v>
      </c>
      <c r="AW46" s="14" t="s">
        <v>911</v>
      </c>
      <c r="AX46">
        <v>36</v>
      </c>
      <c r="AY46" s="14" t="s">
        <v>866</v>
      </c>
      <c r="AZ46" s="14" t="s">
        <v>911</v>
      </c>
      <c r="BA46">
        <v>40</v>
      </c>
      <c r="BB46" s="14" t="s">
        <v>866</v>
      </c>
      <c r="BC46" s="14" t="s">
        <v>911</v>
      </c>
      <c r="BD46">
        <v>40</v>
      </c>
      <c r="BE46" s="14" t="s">
        <v>866</v>
      </c>
      <c r="BF46" s="14" t="s">
        <v>911</v>
      </c>
      <c r="BG46" t="str">
        <f t="shared" si="1"/>
        <v xml:space="preserve">INSERT INTO SC_SystemeProduits(RefDimension,NomSysteme,typePresta,ligne,Quantite,formule,cte1,DateModif) values (1,'TCFV','MOC',68,null,'CTE1*1','SURFACE',now());
</v>
      </c>
      <c r="BJ46" t="str">
        <f t="shared" si="2"/>
        <v xml:space="preserve">INSERT INTO SC_SystemeProduits(RefDimension,NomSysteme,typePresta,ligne,Quantite,formule,cte1,DateModif) values (2,'TCFV','MOC',68,null,'CTE1*1','SURFACE',now());
</v>
      </c>
      <c r="BM46" t="str">
        <f t="shared" si="3"/>
        <v xml:space="preserve">INSERT INTO SC_SystemeProduits(RefDimension,NomSysteme,typePresta,ligne,Quantite,formule,cte1,DateModif) values (3,'TCFV','MOC',68,null,'CTE1*1','SURFACE',now());
</v>
      </c>
      <c r="BP46" t="str">
        <f t="shared" si="4"/>
        <v xml:space="preserve">INSERT INTO SC_SystemeProduits(RefDimension,NomSysteme,typePresta,ligne,Quantite,formule,cte1,DateModif) values (4,'TCFV','MOC',68,null,'CTE1*1','SURFACE',now());
</v>
      </c>
      <c r="BS46" t="str">
        <f t="shared" si="5"/>
        <v xml:space="preserve">INSERT INTO SC_SystemeProduits(RefDimension,NomSysteme,typePresta,ligne,Quantite,formule,cte1,DateModif) values (5,'TCFV','MOC',68,null,'CTE1*1','SURFACE',now());
</v>
      </c>
      <c r="BV46" t="str">
        <f t="shared" si="6"/>
        <v xml:space="preserve">INSERT INTO SC_SystemeProduits(RefDimension,NomSysteme,typePresta,ligne,Quantite,formule,cte1,DateModif) values (6,'TCFV','MOC',68,null,'CTE1*1','SURFACE',now());
</v>
      </c>
      <c r="BY46" t="str">
        <f t="shared" si="7"/>
        <v xml:space="preserve">INSERT INTO SC_SystemeProduits(RefDimension,NomSysteme,typePresta,ligne,Quantite,formule,cte1,DateModif) values (7,'TCFV','MOC',68,null,'CTE1*1','SURFACE',now());
</v>
      </c>
      <c r="CB46" t="str">
        <f t="shared" si="8"/>
        <v xml:space="preserve">INSERT INTO SC_SystemeProduits(RefDimension,NomSysteme,typePresta,ligne,Quantite,formule,cte1,DateModif) values (8,'TCFV','MOC',68,null,'CTE1*1','SURFACE',now());
</v>
      </c>
      <c r="CE46" t="str">
        <f t="shared" si="9"/>
        <v xml:space="preserve">INSERT INTO SC_SystemeProduits(RefDimension,NomSysteme,typePresta,ligne,Quantite,formule,cte1,DateModif) values (9,'TCFV','MOC',68,null,'CTE1*1','SURFACE',now());
</v>
      </c>
      <c r="CH46" t="str">
        <f t="shared" si="10"/>
        <v xml:space="preserve">INSERT INTO SC_SystemeProduits(RefDimension,NomSysteme,typePresta,ligne,Quantite,formule,cte1,DateModif) values (10,'TCFV','MOC',68,null,'CTE1*1','SURFACE',now());
</v>
      </c>
      <c r="CK46" t="str">
        <f t="shared" si="11"/>
        <v xml:space="preserve">INSERT INTO SC_SystemeProduits(RefDimension,NomSysteme,typePresta,ligne,Quantite,formule,cte1,DateModif) values (11,'TCFV','MOC',68,null,'CTE1*1','SURFACE',now());
</v>
      </c>
      <c r="CN46" t="str">
        <f t="shared" si="12"/>
        <v xml:space="preserve">INSERT INTO SC_SystemeProduits(RefDimension,NomSysteme,typePresta,ligne,Quantite,formule,cte1,DateModif) values (12,'TCFV','MOC',68,null,'CTE1*1','SURFACE',now());
</v>
      </c>
      <c r="CQ46" t="str">
        <f t="shared" si="13"/>
        <v xml:space="preserve">INSERT INTO SC_SystemeProduits(RefDimension,NomSysteme,typePresta,ligne,Quantite,formule,cte1,DateModif) values (13,'TCFV','MOC',68,null,'CTE1*1','SURFACE',now());
</v>
      </c>
      <c r="CT46" t="str">
        <f t="shared" si="14"/>
        <v xml:space="preserve">INSERT INTO SC_SystemeProduits(RefDimension,NomSysteme,typePresta,ligne,Quantite,formule,cte1,DateModif) values (14,'TCFV','MOC',68,null,'CTE1*1','SURFACE',now());
</v>
      </c>
      <c r="CW46" t="str">
        <f t="shared" si="15"/>
        <v xml:space="preserve">INSERT INTO SC_SystemeProduits(RefDimension,NomSysteme,typePresta,ligne,Quantite,formule,cte1,DateModif) values (15,'TCFV','MOC',68,null,'CTE1*1','SURFACE',now());
</v>
      </c>
      <c r="CZ46" t="str">
        <f t="shared" si="16"/>
        <v xml:space="preserve">INSERT INTO SC_SystemeProduits(RefDimension,NomSysteme,typePresta,ligne,Quantite,formule,cte1,DateModif) values (16,'TCFV','MOC',68,null,'CTE1*1','SURFACE',now());
</v>
      </c>
      <c r="DC46" t="str">
        <f t="shared" si="17"/>
        <v xml:space="preserve">INSERT INTO SC_SystemeProduits(RefDimension,NomSysteme,typePresta,ligne,Quantite,formule,cte1,DateModif) values (17,'TCFV','MOC',68,null,'CTE1*1','SURFACE',now());
</v>
      </c>
      <c r="DF46" t="str">
        <f t="shared" si="18"/>
        <v xml:space="preserve">INSERT INTO SC_SystemeProduits(RefDimension,NomSysteme,typePresta,ligne,Quantite,formule,cte1,DateModif) values (18,'TCFV','MOC',68,null,'CTE1*1','SURFACE',now());
</v>
      </c>
    </row>
    <row r="47" spans="1:110" x14ac:dyDescent="0.3">
      <c r="A47" s="12">
        <f>VLOOKUP($C47,[1]CHANTIER!$A$2:$K$291,11,0)</f>
        <v>67</v>
      </c>
      <c r="B47" t="s">
        <v>332</v>
      </c>
      <c r="C47" t="s">
        <v>215</v>
      </c>
      <c r="D47" t="s">
        <v>120</v>
      </c>
      <c r="E47">
        <v>4</v>
      </c>
      <c r="F47" s="14" t="s">
        <v>866</v>
      </c>
      <c r="G47" s="14" t="s">
        <v>911</v>
      </c>
      <c r="H47">
        <v>6</v>
      </c>
      <c r="I47" s="14" t="s">
        <v>866</v>
      </c>
      <c r="J47" s="14" t="s">
        <v>911</v>
      </c>
      <c r="K47">
        <v>8</v>
      </c>
      <c r="L47" s="14" t="s">
        <v>866</v>
      </c>
      <c r="M47" s="14" t="s">
        <v>911</v>
      </c>
      <c r="N47">
        <v>10</v>
      </c>
      <c r="O47" s="14" t="s">
        <v>866</v>
      </c>
      <c r="P47" s="14" t="s">
        <v>911</v>
      </c>
      <c r="Q47">
        <v>12</v>
      </c>
      <c r="R47" s="14" t="s">
        <v>866</v>
      </c>
      <c r="S47" s="14" t="s">
        <v>911</v>
      </c>
      <c r="T47">
        <v>14</v>
      </c>
      <c r="U47" s="14" t="s">
        <v>866</v>
      </c>
      <c r="V47" s="14" t="s">
        <v>911</v>
      </c>
      <c r="W47">
        <v>16</v>
      </c>
      <c r="X47" s="14" t="s">
        <v>866</v>
      </c>
      <c r="Y47" s="14" t="s">
        <v>911</v>
      </c>
      <c r="Z47">
        <v>18</v>
      </c>
      <c r="AA47" s="14" t="s">
        <v>866</v>
      </c>
      <c r="AB47" s="14" t="s">
        <v>911</v>
      </c>
      <c r="AC47">
        <v>20</v>
      </c>
      <c r="AD47" s="14" t="s">
        <v>866</v>
      </c>
      <c r="AE47" s="14" t="s">
        <v>911</v>
      </c>
      <c r="AF47">
        <v>24</v>
      </c>
      <c r="AG47" s="14" t="s">
        <v>866</v>
      </c>
      <c r="AH47" s="14" t="s">
        <v>911</v>
      </c>
      <c r="AI47">
        <v>24</v>
      </c>
      <c r="AJ47" s="14" t="s">
        <v>866</v>
      </c>
      <c r="AK47" s="14" t="s">
        <v>911</v>
      </c>
      <c r="AL47">
        <v>28</v>
      </c>
      <c r="AM47" s="14" t="s">
        <v>866</v>
      </c>
      <c r="AN47" s="14" t="s">
        <v>911</v>
      </c>
      <c r="AO47">
        <v>28</v>
      </c>
      <c r="AP47" s="14" t="s">
        <v>866</v>
      </c>
      <c r="AQ47" s="14" t="s">
        <v>911</v>
      </c>
      <c r="AR47">
        <v>32</v>
      </c>
      <c r="AS47" s="14" t="s">
        <v>866</v>
      </c>
      <c r="AT47" s="14" t="s">
        <v>911</v>
      </c>
      <c r="AU47">
        <v>36</v>
      </c>
      <c r="AV47" s="14" t="s">
        <v>866</v>
      </c>
      <c r="AW47" s="14" t="s">
        <v>911</v>
      </c>
      <c r="AX47">
        <v>36</v>
      </c>
      <c r="AY47" s="14" t="s">
        <v>866</v>
      </c>
      <c r="AZ47" s="14" t="s">
        <v>911</v>
      </c>
      <c r="BA47">
        <v>40</v>
      </c>
      <c r="BB47" s="14" t="s">
        <v>866</v>
      </c>
      <c r="BC47" s="14" t="s">
        <v>911</v>
      </c>
      <c r="BD47">
        <v>40</v>
      </c>
      <c r="BE47" s="14" t="s">
        <v>866</v>
      </c>
      <c r="BF47" s="14" t="s">
        <v>911</v>
      </c>
      <c r="BG47" t="str">
        <f t="shared" si="1"/>
        <v xml:space="preserve">INSERT INTO SC_SystemeProduits(RefDimension,NomSysteme,typePresta,ligne,Quantite,formule,cte1,DateModif) values (1,'TCFV','MOC',67,null,'CTE1*1','SURFACE',now());
</v>
      </c>
      <c r="BJ47" t="str">
        <f t="shared" si="2"/>
        <v xml:space="preserve">INSERT INTO SC_SystemeProduits(RefDimension,NomSysteme,typePresta,ligne,Quantite,formule,cte1,DateModif) values (2,'TCFV','MOC',67,null,'CTE1*1','SURFACE',now());
</v>
      </c>
      <c r="BM47" t="str">
        <f t="shared" si="3"/>
        <v xml:space="preserve">INSERT INTO SC_SystemeProduits(RefDimension,NomSysteme,typePresta,ligne,Quantite,formule,cte1,DateModif) values (3,'TCFV','MOC',67,null,'CTE1*1','SURFACE',now());
</v>
      </c>
      <c r="BP47" t="str">
        <f t="shared" si="4"/>
        <v xml:space="preserve">INSERT INTO SC_SystemeProduits(RefDimension,NomSysteme,typePresta,ligne,Quantite,formule,cte1,DateModif) values (4,'TCFV','MOC',67,null,'CTE1*1','SURFACE',now());
</v>
      </c>
      <c r="BS47" t="str">
        <f t="shared" si="5"/>
        <v xml:space="preserve">INSERT INTO SC_SystemeProduits(RefDimension,NomSysteme,typePresta,ligne,Quantite,formule,cte1,DateModif) values (5,'TCFV','MOC',67,null,'CTE1*1','SURFACE',now());
</v>
      </c>
      <c r="BV47" t="str">
        <f t="shared" si="6"/>
        <v xml:space="preserve">INSERT INTO SC_SystemeProduits(RefDimension,NomSysteme,typePresta,ligne,Quantite,formule,cte1,DateModif) values (6,'TCFV','MOC',67,null,'CTE1*1','SURFACE',now());
</v>
      </c>
      <c r="BY47" t="str">
        <f t="shared" si="7"/>
        <v xml:space="preserve">INSERT INTO SC_SystemeProduits(RefDimension,NomSysteme,typePresta,ligne,Quantite,formule,cte1,DateModif) values (7,'TCFV','MOC',67,null,'CTE1*1','SURFACE',now());
</v>
      </c>
      <c r="CB47" t="str">
        <f t="shared" si="8"/>
        <v xml:space="preserve">INSERT INTO SC_SystemeProduits(RefDimension,NomSysteme,typePresta,ligne,Quantite,formule,cte1,DateModif) values (8,'TCFV','MOC',67,null,'CTE1*1','SURFACE',now());
</v>
      </c>
      <c r="CE47" t="str">
        <f t="shared" si="9"/>
        <v xml:space="preserve">INSERT INTO SC_SystemeProduits(RefDimension,NomSysteme,typePresta,ligne,Quantite,formule,cte1,DateModif) values (9,'TCFV','MOC',67,null,'CTE1*1','SURFACE',now());
</v>
      </c>
      <c r="CH47" t="str">
        <f t="shared" si="10"/>
        <v xml:space="preserve">INSERT INTO SC_SystemeProduits(RefDimension,NomSysteme,typePresta,ligne,Quantite,formule,cte1,DateModif) values (10,'TCFV','MOC',67,null,'CTE1*1','SURFACE',now());
</v>
      </c>
      <c r="CK47" t="str">
        <f t="shared" si="11"/>
        <v xml:space="preserve">INSERT INTO SC_SystemeProduits(RefDimension,NomSysteme,typePresta,ligne,Quantite,formule,cte1,DateModif) values (11,'TCFV','MOC',67,null,'CTE1*1','SURFACE',now());
</v>
      </c>
      <c r="CN47" t="str">
        <f t="shared" si="12"/>
        <v xml:space="preserve">INSERT INTO SC_SystemeProduits(RefDimension,NomSysteme,typePresta,ligne,Quantite,formule,cte1,DateModif) values (12,'TCFV','MOC',67,null,'CTE1*1','SURFACE',now());
</v>
      </c>
      <c r="CQ47" t="str">
        <f t="shared" si="13"/>
        <v xml:space="preserve">INSERT INTO SC_SystemeProduits(RefDimension,NomSysteme,typePresta,ligne,Quantite,formule,cte1,DateModif) values (13,'TCFV','MOC',67,null,'CTE1*1','SURFACE',now());
</v>
      </c>
      <c r="CT47" t="str">
        <f t="shared" si="14"/>
        <v xml:space="preserve">INSERT INTO SC_SystemeProduits(RefDimension,NomSysteme,typePresta,ligne,Quantite,formule,cte1,DateModif) values (14,'TCFV','MOC',67,null,'CTE1*1','SURFACE',now());
</v>
      </c>
      <c r="CW47" t="str">
        <f t="shared" si="15"/>
        <v xml:space="preserve">INSERT INTO SC_SystemeProduits(RefDimension,NomSysteme,typePresta,ligne,Quantite,formule,cte1,DateModif) values (15,'TCFV','MOC',67,null,'CTE1*1','SURFACE',now());
</v>
      </c>
      <c r="CZ47" t="str">
        <f t="shared" si="16"/>
        <v xml:space="preserve">INSERT INTO SC_SystemeProduits(RefDimension,NomSysteme,typePresta,ligne,Quantite,formule,cte1,DateModif) values (16,'TCFV','MOC',67,null,'CTE1*1','SURFACE',now());
</v>
      </c>
      <c r="DC47" t="str">
        <f t="shared" si="17"/>
        <v xml:space="preserve">INSERT INTO SC_SystemeProduits(RefDimension,NomSysteme,typePresta,ligne,Quantite,formule,cte1,DateModif) values (17,'TCFV','MOC',67,null,'CTE1*1','SURFACE',now());
</v>
      </c>
      <c r="DF47" t="str">
        <f t="shared" si="18"/>
        <v xml:space="preserve">INSERT INTO SC_SystemeProduits(RefDimension,NomSysteme,typePresta,ligne,Quantite,formule,cte1,DateModif) values (18,'TCFV','MOC',67,null,'CTE1*1','SURFACE',now());
</v>
      </c>
    </row>
    <row r="48" spans="1:110" x14ac:dyDescent="0.3">
      <c r="A48" s="12">
        <f>VLOOKUP($C48,[1]CHANTIER!$A$2:$K$291,11,0)</f>
        <v>66</v>
      </c>
      <c r="B48" t="s">
        <v>332</v>
      </c>
      <c r="C48" t="s">
        <v>213</v>
      </c>
      <c r="D48" t="s">
        <v>47</v>
      </c>
      <c r="E48">
        <v>2.5</v>
      </c>
      <c r="F48" s="14" t="s">
        <v>866</v>
      </c>
      <c r="G48" s="14" t="s">
        <v>867</v>
      </c>
      <c r="H48">
        <v>3</v>
      </c>
      <c r="I48" s="14" t="s">
        <v>866</v>
      </c>
      <c r="J48" s="14" t="s">
        <v>867</v>
      </c>
      <c r="K48">
        <v>4</v>
      </c>
      <c r="L48" s="14" t="s">
        <v>866</v>
      </c>
      <c r="M48" s="14" t="s">
        <v>867</v>
      </c>
      <c r="N48">
        <v>4</v>
      </c>
      <c r="O48" s="14" t="s">
        <v>866</v>
      </c>
      <c r="P48" s="14" t="s">
        <v>867</v>
      </c>
      <c r="Q48">
        <v>4</v>
      </c>
      <c r="R48" s="14" t="s">
        <v>866</v>
      </c>
      <c r="S48" s="14" t="s">
        <v>867</v>
      </c>
      <c r="T48">
        <v>4</v>
      </c>
      <c r="U48" s="14" t="s">
        <v>866</v>
      </c>
      <c r="V48" s="14" t="s">
        <v>867</v>
      </c>
      <c r="W48">
        <v>4</v>
      </c>
      <c r="X48" s="14" t="s">
        <v>866</v>
      </c>
      <c r="Y48" s="14" t="s">
        <v>867</v>
      </c>
      <c r="Z48">
        <v>4.5</v>
      </c>
      <c r="AA48" s="14" t="s">
        <v>866</v>
      </c>
      <c r="AB48" s="14" t="s">
        <v>867</v>
      </c>
      <c r="AC48">
        <v>5</v>
      </c>
      <c r="AD48" s="14" t="s">
        <v>866</v>
      </c>
      <c r="AE48" s="14" t="s">
        <v>867</v>
      </c>
      <c r="AF48">
        <v>6</v>
      </c>
      <c r="AG48" s="14" t="s">
        <v>866</v>
      </c>
      <c r="AH48" s="14" t="s">
        <v>867</v>
      </c>
      <c r="AI48">
        <v>8</v>
      </c>
      <c r="AJ48" s="14" t="s">
        <v>866</v>
      </c>
      <c r="AK48" s="14" t="s">
        <v>867</v>
      </c>
      <c r="AL48">
        <v>8</v>
      </c>
      <c r="AM48" s="14" t="s">
        <v>866</v>
      </c>
      <c r="AN48" s="14" t="s">
        <v>867</v>
      </c>
      <c r="AO48">
        <v>7</v>
      </c>
      <c r="AP48" s="14" t="s">
        <v>866</v>
      </c>
      <c r="AQ48" s="14" t="s">
        <v>867</v>
      </c>
      <c r="AR48">
        <v>8</v>
      </c>
      <c r="AS48" s="14" t="s">
        <v>866</v>
      </c>
      <c r="AT48" s="14" t="s">
        <v>867</v>
      </c>
      <c r="AU48">
        <v>8</v>
      </c>
      <c r="AV48" s="14" t="s">
        <v>866</v>
      </c>
      <c r="AW48" s="14" t="s">
        <v>867</v>
      </c>
      <c r="AX48">
        <v>9</v>
      </c>
      <c r="AY48" s="14" t="s">
        <v>866</v>
      </c>
      <c r="AZ48" s="14" t="s">
        <v>867</v>
      </c>
      <c r="BA48">
        <v>10</v>
      </c>
      <c r="BB48" s="14" t="s">
        <v>866</v>
      </c>
      <c r="BC48" s="14" t="s">
        <v>867</v>
      </c>
      <c r="BD48">
        <v>8</v>
      </c>
      <c r="BE48" s="14" t="s">
        <v>866</v>
      </c>
      <c r="BF48" s="14" t="s">
        <v>867</v>
      </c>
      <c r="BG48" t="str">
        <f t="shared" si="1"/>
        <v xml:space="preserve">INSERT INTO SC_SystemeProduits(RefDimension,NomSysteme,typePresta,ligne,Quantite,formule,cte1,DateModif) values (1,'TCFV','MOC',66,null,'CTE1*1','LARGEUR',now());
</v>
      </c>
      <c r="BJ48" t="str">
        <f t="shared" si="2"/>
        <v xml:space="preserve">INSERT INTO SC_SystemeProduits(RefDimension,NomSysteme,typePresta,ligne,Quantite,formule,cte1,DateModif) values (2,'TCFV','MOC',66,null,'CTE1*1','LARGEUR',now());
</v>
      </c>
      <c r="BM48" t="str">
        <f t="shared" si="3"/>
        <v xml:space="preserve">INSERT INTO SC_SystemeProduits(RefDimension,NomSysteme,typePresta,ligne,Quantite,formule,cte1,DateModif) values (3,'TCFV','MOC',66,null,'CTE1*1','LARGEUR',now());
</v>
      </c>
      <c r="BP48" t="str">
        <f t="shared" si="4"/>
        <v xml:space="preserve">INSERT INTO SC_SystemeProduits(RefDimension,NomSysteme,typePresta,ligne,Quantite,formule,cte1,DateModif) values (4,'TCFV','MOC',66,null,'CTE1*1','LARGEUR',now());
</v>
      </c>
      <c r="BS48" t="str">
        <f t="shared" si="5"/>
        <v xml:space="preserve">INSERT INTO SC_SystemeProduits(RefDimension,NomSysteme,typePresta,ligne,Quantite,formule,cte1,DateModif) values (5,'TCFV','MOC',66,null,'CTE1*1','LARGEUR',now());
</v>
      </c>
      <c r="BV48" t="str">
        <f t="shared" si="6"/>
        <v xml:space="preserve">INSERT INTO SC_SystemeProduits(RefDimension,NomSysteme,typePresta,ligne,Quantite,formule,cte1,DateModif) values (6,'TCFV','MOC',66,null,'CTE1*1','LARGEUR',now());
</v>
      </c>
      <c r="BY48" t="str">
        <f t="shared" si="7"/>
        <v xml:space="preserve">INSERT INTO SC_SystemeProduits(RefDimension,NomSysteme,typePresta,ligne,Quantite,formule,cte1,DateModif) values (7,'TCFV','MOC',66,null,'CTE1*1','LARGEUR',now());
</v>
      </c>
      <c r="CB48" t="str">
        <f t="shared" si="8"/>
        <v xml:space="preserve">INSERT INTO SC_SystemeProduits(RefDimension,NomSysteme,typePresta,ligne,Quantite,formule,cte1,DateModif) values (8,'TCFV','MOC',66,null,'CTE1*1','LARGEUR',now());
</v>
      </c>
      <c r="CE48" t="str">
        <f t="shared" si="9"/>
        <v xml:space="preserve">INSERT INTO SC_SystemeProduits(RefDimension,NomSysteme,typePresta,ligne,Quantite,formule,cte1,DateModif) values (9,'TCFV','MOC',66,null,'CTE1*1','LARGEUR',now());
</v>
      </c>
      <c r="CH48" t="str">
        <f t="shared" si="10"/>
        <v xml:space="preserve">INSERT INTO SC_SystemeProduits(RefDimension,NomSysteme,typePresta,ligne,Quantite,formule,cte1,DateModif) values (10,'TCFV','MOC',66,null,'CTE1*1','LARGEUR',now());
</v>
      </c>
      <c r="CK48" t="str">
        <f t="shared" si="11"/>
        <v xml:space="preserve">INSERT INTO SC_SystemeProduits(RefDimension,NomSysteme,typePresta,ligne,Quantite,formule,cte1,DateModif) values (11,'TCFV','MOC',66,null,'CTE1*1','LARGEUR',now());
</v>
      </c>
      <c r="CN48" t="str">
        <f t="shared" si="12"/>
        <v xml:space="preserve">INSERT INTO SC_SystemeProduits(RefDimension,NomSysteme,typePresta,ligne,Quantite,formule,cte1,DateModif) values (12,'TCFV','MOC',66,null,'CTE1*1','LARGEUR',now());
</v>
      </c>
      <c r="CQ48" t="str">
        <f t="shared" si="13"/>
        <v xml:space="preserve">INSERT INTO SC_SystemeProduits(RefDimension,NomSysteme,typePresta,ligne,Quantite,formule,cte1,DateModif) values (13,'TCFV','MOC',66,null,'CTE1*1','LARGEUR',now());
</v>
      </c>
      <c r="CT48" t="str">
        <f t="shared" si="14"/>
        <v xml:space="preserve">INSERT INTO SC_SystemeProduits(RefDimension,NomSysteme,typePresta,ligne,Quantite,formule,cte1,DateModif) values (14,'TCFV','MOC',66,null,'CTE1*1','LARGEUR',now());
</v>
      </c>
      <c r="CW48" t="str">
        <f t="shared" si="15"/>
        <v xml:space="preserve">INSERT INTO SC_SystemeProduits(RefDimension,NomSysteme,typePresta,ligne,Quantite,formule,cte1,DateModif) values (15,'TCFV','MOC',66,null,'CTE1*1','LARGEUR',now());
</v>
      </c>
      <c r="CZ48" t="str">
        <f t="shared" si="16"/>
        <v xml:space="preserve">INSERT INTO SC_SystemeProduits(RefDimension,NomSysteme,typePresta,ligne,Quantite,formule,cte1,DateModif) values (16,'TCFV','MOC',66,null,'CTE1*1','LARGEUR',now());
</v>
      </c>
      <c r="DC48" t="str">
        <f t="shared" si="17"/>
        <v xml:space="preserve">INSERT INTO SC_SystemeProduits(RefDimension,NomSysteme,typePresta,ligne,Quantite,formule,cte1,DateModif) values (17,'TCFV','MOC',66,null,'CTE1*1','LARGEUR',now());
</v>
      </c>
      <c r="DF48" t="str">
        <f t="shared" si="18"/>
        <v xml:space="preserve">INSERT INTO SC_SystemeProduits(RefDimension,NomSysteme,typePresta,ligne,Quantite,formule,cte1,DateModif) values (18,'TCFV','MOC',66,null,'CTE1*1','LARGEUR',now());
</v>
      </c>
    </row>
    <row r="49" spans="1:110" x14ac:dyDescent="0.3">
      <c r="A49" s="12">
        <f>VLOOKUP($C49,[1]CHANTIER!$A$2:$K$291,11,0)</f>
        <v>73</v>
      </c>
      <c r="B49" t="s">
        <v>332</v>
      </c>
      <c r="C49" t="s">
        <v>226</v>
      </c>
      <c r="D49" t="s">
        <v>8</v>
      </c>
      <c r="E49">
        <v>1</v>
      </c>
      <c r="H49">
        <v>1</v>
      </c>
      <c r="K49">
        <v>1</v>
      </c>
      <c r="N49">
        <v>1</v>
      </c>
      <c r="Q49">
        <v>1</v>
      </c>
      <c r="T49">
        <v>1</v>
      </c>
      <c r="W49">
        <v>1</v>
      </c>
      <c r="Z49">
        <v>1</v>
      </c>
      <c r="AC49">
        <v>1</v>
      </c>
      <c r="AF49">
        <v>1</v>
      </c>
      <c r="AI49">
        <v>1</v>
      </c>
      <c r="AL49">
        <v>1</v>
      </c>
      <c r="AO49">
        <v>1</v>
      </c>
      <c r="AR49">
        <v>1</v>
      </c>
      <c r="AU49">
        <v>1</v>
      </c>
      <c r="AX49">
        <v>1</v>
      </c>
      <c r="BA49">
        <v>1</v>
      </c>
      <c r="BD49">
        <v>1</v>
      </c>
      <c r="BG49" t="str">
        <f t="shared" si="1"/>
        <v xml:space="preserve">INSERT INTO SC_SystemeProduits(RefDimension,NomSysteme,typePresta,ligne,Quantite,formule,cte1,DateModif) values (1,'TCFV','MOC',73,1,null,null,now());
</v>
      </c>
      <c r="BJ49" t="str">
        <f t="shared" si="2"/>
        <v xml:space="preserve">INSERT INTO SC_SystemeProduits(RefDimension,NomSysteme,typePresta,ligne,Quantite,formule,cte1,DateModif) values (2,'TCFV','MOC',73,1,null,null,now());
</v>
      </c>
      <c r="BM49" t="str">
        <f t="shared" si="3"/>
        <v xml:space="preserve">INSERT INTO SC_SystemeProduits(RefDimension,NomSysteme,typePresta,ligne,Quantite,formule,cte1,DateModif) values (3,'TCFV','MOC',73,1,null,null,now());
</v>
      </c>
      <c r="BP49" t="str">
        <f t="shared" si="4"/>
        <v xml:space="preserve">INSERT INTO SC_SystemeProduits(RefDimension,NomSysteme,typePresta,ligne,Quantite,formule,cte1,DateModif) values (4,'TCFV','MOC',73,1,null,null,now());
</v>
      </c>
      <c r="BS49" t="str">
        <f t="shared" si="5"/>
        <v xml:space="preserve">INSERT INTO SC_SystemeProduits(RefDimension,NomSysteme,typePresta,ligne,Quantite,formule,cte1,DateModif) values (5,'TCFV','MOC',73,1,null,null,now());
</v>
      </c>
      <c r="BV49" t="str">
        <f t="shared" si="6"/>
        <v xml:space="preserve">INSERT INTO SC_SystemeProduits(RefDimension,NomSysteme,typePresta,ligne,Quantite,formule,cte1,DateModif) values (6,'TCFV','MOC',73,1,null,null,now());
</v>
      </c>
      <c r="BY49" t="str">
        <f t="shared" si="7"/>
        <v xml:space="preserve">INSERT INTO SC_SystemeProduits(RefDimension,NomSysteme,typePresta,ligne,Quantite,formule,cte1,DateModif) values (7,'TCFV','MOC',73,1,null,null,now());
</v>
      </c>
      <c r="CB49" t="str">
        <f t="shared" si="8"/>
        <v xml:space="preserve">INSERT INTO SC_SystemeProduits(RefDimension,NomSysteme,typePresta,ligne,Quantite,formule,cte1,DateModif) values (8,'TCFV','MOC',73,1,null,null,now());
</v>
      </c>
      <c r="CE49" t="str">
        <f t="shared" si="9"/>
        <v xml:space="preserve">INSERT INTO SC_SystemeProduits(RefDimension,NomSysteme,typePresta,ligne,Quantite,formule,cte1,DateModif) values (9,'TCFV','MOC',73,1,null,null,now());
</v>
      </c>
      <c r="CH49" t="str">
        <f t="shared" si="10"/>
        <v xml:space="preserve">INSERT INTO SC_SystemeProduits(RefDimension,NomSysteme,typePresta,ligne,Quantite,formule,cte1,DateModif) values (10,'TCFV','MOC',73,1,null,null,now());
</v>
      </c>
      <c r="CK49" t="str">
        <f t="shared" si="11"/>
        <v xml:space="preserve">INSERT INTO SC_SystemeProduits(RefDimension,NomSysteme,typePresta,ligne,Quantite,formule,cte1,DateModif) values (11,'TCFV','MOC',73,1,null,null,now());
</v>
      </c>
      <c r="CN49" t="str">
        <f t="shared" si="12"/>
        <v xml:space="preserve">INSERT INTO SC_SystemeProduits(RefDimension,NomSysteme,typePresta,ligne,Quantite,formule,cte1,DateModif) values (12,'TCFV','MOC',73,1,null,null,now());
</v>
      </c>
      <c r="CQ49" t="str">
        <f t="shared" si="13"/>
        <v xml:space="preserve">INSERT INTO SC_SystemeProduits(RefDimension,NomSysteme,typePresta,ligne,Quantite,formule,cte1,DateModif) values (13,'TCFV','MOC',73,1,null,null,now());
</v>
      </c>
      <c r="CT49" t="str">
        <f t="shared" si="14"/>
        <v xml:space="preserve">INSERT INTO SC_SystemeProduits(RefDimension,NomSysteme,typePresta,ligne,Quantite,formule,cte1,DateModif) values (14,'TCFV','MOC',73,1,null,null,now());
</v>
      </c>
      <c r="CW49" t="str">
        <f t="shared" si="15"/>
        <v xml:space="preserve">INSERT INTO SC_SystemeProduits(RefDimension,NomSysteme,typePresta,ligne,Quantite,formule,cte1,DateModif) values (15,'TCFV','MOC',73,1,null,null,now());
</v>
      </c>
      <c r="CZ49" t="str">
        <f t="shared" si="16"/>
        <v xml:space="preserve">INSERT INTO SC_SystemeProduits(RefDimension,NomSysteme,typePresta,ligne,Quantite,formule,cte1,DateModif) values (16,'TCFV','MOC',73,1,null,null,now());
</v>
      </c>
      <c r="DC49" t="str">
        <f t="shared" si="17"/>
        <v xml:space="preserve">INSERT INTO SC_SystemeProduits(RefDimension,NomSysteme,typePresta,ligne,Quantite,formule,cte1,DateModif) values (17,'TCFV','MOC',73,1,null,null,now());
</v>
      </c>
      <c r="DF49" t="str">
        <f t="shared" si="18"/>
        <v xml:space="preserve">INSERT INTO SC_SystemeProduits(RefDimension,NomSysteme,typePresta,ligne,Quantite,formule,cte1,DateModif) values (18,'TCFV','MOC',73,1,null,null,now());
</v>
      </c>
    </row>
    <row r="50" spans="1:110" x14ac:dyDescent="0.3">
      <c r="BG50" t="str">
        <f t="shared" si="1"/>
        <v/>
      </c>
      <c r="BJ50" t="str">
        <f t="shared" si="2"/>
        <v/>
      </c>
      <c r="BM50" t="str">
        <f t="shared" si="3"/>
        <v/>
      </c>
      <c r="BP50" t="str">
        <f t="shared" si="4"/>
        <v/>
      </c>
      <c r="BS50" t="str">
        <f t="shared" si="5"/>
        <v/>
      </c>
      <c r="BV50" t="str">
        <f t="shared" si="6"/>
        <v/>
      </c>
      <c r="BY50" t="str">
        <f t="shared" si="7"/>
        <v/>
      </c>
      <c r="CB50" t="str">
        <f t="shared" si="8"/>
        <v/>
      </c>
      <c r="CE50" t="str">
        <f t="shared" si="9"/>
        <v/>
      </c>
      <c r="CH50" t="str">
        <f t="shared" si="10"/>
        <v/>
      </c>
      <c r="CK50" t="str">
        <f t="shared" si="11"/>
        <v/>
      </c>
      <c r="CN50" t="str">
        <f t="shared" si="12"/>
        <v/>
      </c>
      <c r="CQ50" t="str">
        <f t="shared" si="13"/>
        <v/>
      </c>
      <c r="CT50" t="str">
        <f t="shared" si="14"/>
        <v/>
      </c>
      <c r="CW50" t="str">
        <f t="shared" si="15"/>
        <v/>
      </c>
      <c r="CZ50" t="str">
        <f t="shared" si="16"/>
        <v/>
      </c>
      <c r="DC50" t="str">
        <f t="shared" si="17"/>
        <v/>
      </c>
      <c r="DF50" t="str">
        <f t="shared" si="18"/>
        <v/>
      </c>
    </row>
    <row r="51" spans="1:110" x14ac:dyDescent="0.3">
      <c r="BG51" t="str">
        <f t="shared" si="1"/>
        <v/>
      </c>
      <c r="BJ51" t="str">
        <f t="shared" si="2"/>
        <v/>
      </c>
      <c r="BM51" t="str">
        <f t="shared" si="3"/>
        <v/>
      </c>
      <c r="BP51" t="str">
        <f t="shared" si="4"/>
        <v/>
      </c>
      <c r="BS51" t="str">
        <f t="shared" si="5"/>
        <v/>
      </c>
      <c r="BV51" t="str">
        <f t="shared" si="6"/>
        <v/>
      </c>
      <c r="BY51" t="str">
        <f t="shared" si="7"/>
        <v/>
      </c>
      <c r="CB51" t="str">
        <f t="shared" si="8"/>
        <v/>
      </c>
      <c r="CE51" t="str">
        <f t="shared" si="9"/>
        <v/>
      </c>
      <c r="CH51" t="str">
        <f t="shared" si="10"/>
        <v/>
      </c>
      <c r="CK51" t="str">
        <f t="shared" si="11"/>
        <v/>
      </c>
      <c r="CN51" t="str">
        <f t="shared" si="12"/>
        <v/>
      </c>
      <c r="CQ51" t="str">
        <f t="shared" si="13"/>
        <v/>
      </c>
      <c r="CT51" t="str">
        <f t="shared" si="14"/>
        <v/>
      </c>
      <c r="CW51" t="str">
        <f t="shared" si="15"/>
        <v/>
      </c>
      <c r="CZ51" t="str">
        <f t="shared" si="16"/>
        <v/>
      </c>
      <c r="DC51" t="str">
        <f t="shared" si="17"/>
        <v/>
      </c>
      <c r="DF51" t="str">
        <f t="shared" si="18"/>
        <v/>
      </c>
    </row>
    <row r="52" spans="1:110" x14ac:dyDescent="0.3">
      <c r="A52" s="12">
        <f>VLOOKUP($C52,[1]MINIPELLE!$A$2:$K$291,11,0)</f>
        <v>12</v>
      </c>
      <c r="B52" t="s">
        <v>333</v>
      </c>
      <c r="C52" t="s">
        <v>217</v>
      </c>
      <c r="D52" t="s">
        <v>120</v>
      </c>
      <c r="E52">
        <v>4</v>
      </c>
      <c r="F52" s="14" t="s">
        <v>866</v>
      </c>
      <c r="G52" s="14" t="s">
        <v>911</v>
      </c>
      <c r="H52">
        <v>6</v>
      </c>
      <c r="I52" s="14" t="s">
        <v>866</v>
      </c>
      <c r="J52" s="14" t="s">
        <v>911</v>
      </c>
      <c r="K52">
        <v>8</v>
      </c>
      <c r="L52" s="14" t="s">
        <v>866</v>
      </c>
      <c r="M52" s="14" t="s">
        <v>911</v>
      </c>
      <c r="N52">
        <v>10</v>
      </c>
      <c r="O52" s="14" t="s">
        <v>866</v>
      </c>
      <c r="P52" s="14" t="s">
        <v>911</v>
      </c>
      <c r="Q52">
        <v>12</v>
      </c>
      <c r="R52" s="14" t="s">
        <v>866</v>
      </c>
      <c r="S52" s="14" t="s">
        <v>911</v>
      </c>
      <c r="T52">
        <v>14</v>
      </c>
      <c r="U52" s="14" t="s">
        <v>866</v>
      </c>
      <c r="V52" s="14" t="s">
        <v>911</v>
      </c>
      <c r="W52">
        <v>16</v>
      </c>
      <c r="X52" s="14" t="s">
        <v>866</v>
      </c>
      <c r="Y52" s="14" t="s">
        <v>911</v>
      </c>
      <c r="Z52">
        <v>18</v>
      </c>
      <c r="AA52" s="14" t="s">
        <v>866</v>
      </c>
      <c r="AB52" s="14" t="s">
        <v>911</v>
      </c>
      <c r="AC52">
        <v>20</v>
      </c>
      <c r="AD52" s="14" t="s">
        <v>866</v>
      </c>
      <c r="AE52" s="14" t="s">
        <v>911</v>
      </c>
      <c r="AF52">
        <v>24</v>
      </c>
      <c r="AG52" s="14" t="s">
        <v>866</v>
      </c>
      <c r="AH52" s="14" t="s">
        <v>911</v>
      </c>
      <c r="AI52">
        <v>24</v>
      </c>
      <c r="AJ52" s="14" t="s">
        <v>866</v>
      </c>
      <c r="AK52" s="14" t="s">
        <v>911</v>
      </c>
      <c r="AL52">
        <v>28</v>
      </c>
      <c r="AM52" s="14" t="s">
        <v>866</v>
      </c>
      <c r="AN52" s="14" t="s">
        <v>911</v>
      </c>
      <c r="AO52">
        <v>28</v>
      </c>
      <c r="AP52" s="14" t="s">
        <v>866</v>
      </c>
      <c r="AQ52" s="14" t="s">
        <v>911</v>
      </c>
      <c r="AR52">
        <v>32</v>
      </c>
      <c r="AS52" s="14" t="s">
        <v>866</v>
      </c>
      <c r="AT52" s="14" t="s">
        <v>911</v>
      </c>
      <c r="AU52">
        <v>36</v>
      </c>
      <c r="AV52" s="14" t="s">
        <v>866</v>
      </c>
      <c r="AW52" s="14" t="s">
        <v>911</v>
      </c>
      <c r="AX52">
        <v>36</v>
      </c>
      <c r="AY52" s="14" t="s">
        <v>866</v>
      </c>
      <c r="AZ52" s="14" t="s">
        <v>911</v>
      </c>
      <c r="BA52">
        <v>40</v>
      </c>
      <c r="BB52" s="14" t="s">
        <v>866</v>
      </c>
      <c r="BC52" s="14" t="s">
        <v>911</v>
      </c>
      <c r="BD52">
        <v>40</v>
      </c>
      <c r="BE52" s="14" t="s">
        <v>866</v>
      </c>
      <c r="BF52" s="14" t="s">
        <v>911</v>
      </c>
      <c r="BG52" t="str">
        <f t="shared" si="1"/>
        <v xml:space="preserve">INSERT INTO SC_SystemeProduits(RefDimension,NomSysteme,typePresta,ligne,Quantite,formule,cte1,DateModif) values (1,'TCFV','MP',12,null,'CTE1*1','SURFACE',now());
</v>
      </c>
      <c r="BJ52" t="str">
        <f t="shared" si="2"/>
        <v xml:space="preserve">INSERT INTO SC_SystemeProduits(RefDimension,NomSysteme,typePresta,ligne,Quantite,formule,cte1,DateModif) values (2,'TCFV','MP',12,null,'CTE1*1','SURFACE',now());
</v>
      </c>
      <c r="BM52" t="str">
        <f t="shared" si="3"/>
        <v xml:space="preserve">INSERT INTO SC_SystemeProduits(RefDimension,NomSysteme,typePresta,ligne,Quantite,formule,cte1,DateModif) values (3,'TCFV','MP',12,null,'CTE1*1','SURFACE',now());
</v>
      </c>
      <c r="BP52" t="str">
        <f t="shared" si="4"/>
        <v xml:space="preserve">INSERT INTO SC_SystemeProduits(RefDimension,NomSysteme,typePresta,ligne,Quantite,formule,cte1,DateModif) values (4,'TCFV','MP',12,null,'CTE1*1','SURFACE',now());
</v>
      </c>
      <c r="BS52" t="str">
        <f t="shared" si="5"/>
        <v xml:space="preserve">INSERT INTO SC_SystemeProduits(RefDimension,NomSysteme,typePresta,ligne,Quantite,formule,cte1,DateModif) values (5,'TCFV','MP',12,null,'CTE1*1','SURFACE',now());
</v>
      </c>
      <c r="BV52" t="str">
        <f t="shared" si="6"/>
        <v xml:space="preserve">INSERT INTO SC_SystemeProduits(RefDimension,NomSysteme,typePresta,ligne,Quantite,formule,cte1,DateModif) values (6,'TCFV','MP',12,null,'CTE1*1','SURFACE',now());
</v>
      </c>
      <c r="BY52" t="str">
        <f t="shared" si="7"/>
        <v xml:space="preserve">INSERT INTO SC_SystemeProduits(RefDimension,NomSysteme,typePresta,ligne,Quantite,formule,cte1,DateModif) values (7,'TCFV','MP',12,null,'CTE1*1','SURFACE',now());
</v>
      </c>
      <c r="CB52" t="str">
        <f t="shared" si="8"/>
        <v xml:space="preserve">INSERT INTO SC_SystemeProduits(RefDimension,NomSysteme,typePresta,ligne,Quantite,formule,cte1,DateModif) values (8,'TCFV','MP',12,null,'CTE1*1','SURFACE',now());
</v>
      </c>
      <c r="CE52" t="str">
        <f t="shared" si="9"/>
        <v xml:space="preserve">INSERT INTO SC_SystemeProduits(RefDimension,NomSysteme,typePresta,ligne,Quantite,formule,cte1,DateModif) values (9,'TCFV','MP',12,null,'CTE1*1','SURFACE',now());
</v>
      </c>
      <c r="CH52" t="str">
        <f t="shared" si="10"/>
        <v xml:space="preserve">INSERT INTO SC_SystemeProduits(RefDimension,NomSysteme,typePresta,ligne,Quantite,formule,cte1,DateModif) values (10,'TCFV','MP',12,null,'CTE1*1','SURFACE',now());
</v>
      </c>
      <c r="CK52" t="str">
        <f t="shared" si="11"/>
        <v xml:space="preserve">INSERT INTO SC_SystemeProduits(RefDimension,NomSysteme,typePresta,ligne,Quantite,formule,cte1,DateModif) values (11,'TCFV','MP',12,null,'CTE1*1','SURFACE',now());
</v>
      </c>
      <c r="CN52" t="str">
        <f t="shared" si="12"/>
        <v xml:space="preserve">INSERT INTO SC_SystemeProduits(RefDimension,NomSysteme,typePresta,ligne,Quantite,formule,cte1,DateModif) values (12,'TCFV','MP',12,null,'CTE1*1','SURFACE',now());
</v>
      </c>
      <c r="CQ52" t="str">
        <f t="shared" si="13"/>
        <v xml:space="preserve">INSERT INTO SC_SystemeProduits(RefDimension,NomSysteme,typePresta,ligne,Quantite,formule,cte1,DateModif) values (13,'TCFV','MP',12,null,'CTE1*1','SURFACE',now());
</v>
      </c>
      <c r="CT52" t="str">
        <f t="shared" si="14"/>
        <v xml:space="preserve">INSERT INTO SC_SystemeProduits(RefDimension,NomSysteme,typePresta,ligne,Quantite,formule,cte1,DateModif) values (14,'TCFV','MP',12,null,'CTE1*1','SURFACE',now());
</v>
      </c>
      <c r="CW52" t="str">
        <f t="shared" si="15"/>
        <v xml:space="preserve">INSERT INTO SC_SystemeProduits(RefDimension,NomSysteme,typePresta,ligne,Quantite,formule,cte1,DateModif) values (15,'TCFV','MP',12,null,'CTE1*1','SURFACE',now());
</v>
      </c>
      <c r="CZ52" t="str">
        <f t="shared" si="16"/>
        <v xml:space="preserve">INSERT INTO SC_SystemeProduits(RefDimension,NomSysteme,typePresta,ligne,Quantite,formule,cte1,DateModif) values (16,'TCFV','MP',12,null,'CTE1*1','SURFACE',now());
</v>
      </c>
      <c r="DC52" t="str">
        <f t="shared" si="17"/>
        <v xml:space="preserve">INSERT INTO SC_SystemeProduits(RefDimension,NomSysteme,typePresta,ligne,Quantite,formule,cte1,DateModif) values (17,'TCFV','MP',12,null,'CTE1*1','SURFACE',now());
</v>
      </c>
      <c r="DF52" t="str">
        <f t="shared" si="18"/>
        <v xml:space="preserve">INSERT INTO SC_SystemeProduits(RefDimension,NomSysteme,typePresta,ligne,Quantite,formule,cte1,DateModif) values (18,'TCFV','MP',12,null,'CTE1*1','SURFACE',now());
</v>
      </c>
    </row>
    <row r="53" spans="1:110" x14ac:dyDescent="0.3">
      <c r="A53" s="12">
        <f>VLOOKUP($C53,[1]MINIPELLE!$A$2:$K$291,11,0)</f>
        <v>2</v>
      </c>
      <c r="B53" t="s">
        <v>333</v>
      </c>
      <c r="C53" t="s">
        <v>215</v>
      </c>
      <c r="D53" t="s">
        <v>120</v>
      </c>
      <c r="E53">
        <v>4</v>
      </c>
      <c r="F53" s="14" t="s">
        <v>866</v>
      </c>
      <c r="G53" s="14" t="s">
        <v>911</v>
      </c>
      <c r="H53">
        <v>6</v>
      </c>
      <c r="I53" s="14" t="s">
        <v>866</v>
      </c>
      <c r="J53" s="14" t="s">
        <v>911</v>
      </c>
      <c r="K53">
        <v>8</v>
      </c>
      <c r="L53" s="14" t="s">
        <v>866</v>
      </c>
      <c r="M53" s="14" t="s">
        <v>911</v>
      </c>
      <c r="N53">
        <v>10</v>
      </c>
      <c r="O53" s="14" t="s">
        <v>866</v>
      </c>
      <c r="P53" s="14" t="s">
        <v>911</v>
      </c>
      <c r="Q53">
        <v>12</v>
      </c>
      <c r="R53" s="14" t="s">
        <v>866</v>
      </c>
      <c r="S53" s="14" t="s">
        <v>911</v>
      </c>
      <c r="T53">
        <v>14</v>
      </c>
      <c r="U53" s="14" t="s">
        <v>866</v>
      </c>
      <c r="V53" s="14" t="s">
        <v>911</v>
      </c>
      <c r="W53">
        <v>16</v>
      </c>
      <c r="X53" s="14" t="s">
        <v>866</v>
      </c>
      <c r="Y53" s="14" t="s">
        <v>911</v>
      </c>
      <c r="Z53">
        <v>18</v>
      </c>
      <c r="AA53" s="14" t="s">
        <v>866</v>
      </c>
      <c r="AB53" s="14" t="s">
        <v>911</v>
      </c>
      <c r="AC53">
        <v>20</v>
      </c>
      <c r="AD53" s="14" t="s">
        <v>866</v>
      </c>
      <c r="AE53" s="14" t="s">
        <v>911</v>
      </c>
      <c r="AF53">
        <v>24</v>
      </c>
      <c r="AG53" s="14" t="s">
        <v>866</v>
      </c>
      <c r="AH53" s="14" t="s">
        <v>911</v>
      </c>
      <c r="AI53">
        <v>24</v>
      </c>
      <c r="AJ53" s="14" t="s">
        <v>866</v>
      </c>
      <c r="AK53" s="14" t="s">
        <v>911</v>
      </c>
      <c r="AL53">
        <v>28</v>
      </c>
      <c r="AM53" s="14" t="s">
        <v>866</v>
      </c>
      <c r="AN53" s="14" t="s">
        <v>911</v>
      </c>
      <c r="AO53">
        <v>28</v>
      </c>
      <c r="AP53" s="14" t="s">
        <v>866</v>
      </c>
      <c r="AQ53" s="14" t="s">
        <v>911</v>
      </c>
      <c r="AR53">
        <v>32</v>
      </c>
      <c r="AS53" s="14" t="s">
        <v>866</v>
      </c>
      <c r="AT53" s="14" t="s">
        <v>911</v>
      </c>
      <c r="AU53">
        <v>36</v>
      </c>
      <c r="AV53" s="14" t="s">
        <v>866</v>
      </c>
      <c r="AW53" s="14" t="s">
        <v>911</v>
      </c>
      <c r="AX53">
        <v>36</v>
      </c>
      <c r="AY53" s="14" t="s">
        <v>866</v>
      </c>
      <c r="AZ53" s="14" t="s">
        <v>911</v>
      </c>
      <c r="BA53">
        <v>40</v>
      </c>
      <c r="BB53" s="14" t="s">
        <v>866</v>
      </c>
      <c r="BC53" s="14" t="s">
        <v>911</v>
      </c>
      <c r="BD53">
        <v>40</v>
      </c>
      <c r="BE53" s="14" t="s">
        <v>866</v>
      </c>
      <c r="BF53" s="14" t="s">
        <v>911</v>
      </c>
      <c r="BG53" t="str">
        <f t="shared" si="1"/>
        <v xml:space="preserve">INSERT INTO SC_SystemeProduits(RefDimension,NomSysteme,typePresta,ligne,Quantite,formule,cte1,DateModif) values (1,'TCFV','MP',2,null,'CTE1*1','SURFACE',now());
</v>
      </c>
      <c r="BJ53" t="str">
        <f t="shared" si="2"/>
        <v xml:space="preserve">INSERT INTO SC_SystemeProduits(RefDimension,NomSysteme,typePresta,ligne,Quantite,formule,cte1,DateModif) values (2,'TCFV','MP',2,null,'CTE1*1','SURFACE',now());
</v>
      </c>
      <c r="BM53" t="str">
        <f t="shared" si="3"/>
        <v xml:space="preserve">INSERT INTO SC_SystemeProduits(RefDimension,NomSysteme,typePresta,ligne,Quantite,formule,cte1,DateModif) values (3,'TCFV','MP',2,null,'CTE1*1','SURFACE',now());
</v>
      </c>
      <c r="BP53" t="str">
        <f t="shared" si="4"/>
        <v xml:space="preserve">INSERT INTO SC_SystemeProduits(RefDimension,NomSysteme,typePresta,ligne,Quantite,formule,cte1,DateModif) values (4,'TCFV','MP',2,null,'CTE1*1','SURFACE',now());
</v>
      </c>
      <c r="BS53" t="str">
        <f t="shared" si="5"/>
        <v xml:space="preserve">INSERT INTO SC_SystemeProduits(RefDimension,NomSysteme,typePresta,ligne,Quantite,formule,cte1,DateModif) values (5,'TCFV','MP',2,null,'CTE1*1','SURFACE',now());
</v>
      </c>
      <c r="BV53" t="str">
        <f t="shared" si="6"/>
        <v xml:space="preserve">INSERT INTO SC_SystemeProduits(RefDimension,NomSysteme,typePresta,ligne,Quantite,formule,cte1,DateModif) values (6,'TCFV','MP',2,null,'CTE1*1','SURFACE',now());
</v>
      </c>
      <c r="BY53" t="str">
        <f t="shared" si="7"/>
        <v xml:space="preserve">INSERT INTO SC_SystemeProduits(RefDimension,NomSysteme,typePresta,ligne,Quantite,formule,cte1,DateModif) values (7,'TCFV','MP',2,null,'CTE1*1','SURFACE',now());
</v>
      </c>
      <c r="CB53" t="str">
        <f t="shared" si="8"/>
        <v xml:space="preserve">INSERT INTO SC_SystemeProduits(RefDimension,NomSysteme,typePresta,ligne,Quantite,formule,cte1,DateModif) values (8,'TCFV','MP',2,null,'CTE1*1','SURFACE',now());
</v>
      </c>
      <c r="CE53" t="str">
        <f t="shared" si="9"/>
        <v xml:space="preserve">INSERT INTO SC_SystemeProduits(RefDimension,NomSysteme,typePresta,ligne,Quantite,formule,cte1,DateModif) values (9,'TCFV','MP',2,null,'CTE1*1','SURFACE',now());
</v>
      </c>
      <c r="CH53" t="str">
        <f t="shared" si="10"/>
        <v xml:space="preserve">INSERT INTO SC_SystemeProduits(RefDimension,NomSysteme,typePresta,ligne,Quantite,formule,cte1,DateModif) values (10,'TCFV','MP',2,null,'CTE1*1','SURFACE',now());
</v>
      </c>
      <c r="CK53" t="str">
        <f t="shared" si="11"/>
        <v xml:space="preserve">INSERT INTO SC_SystemeProduits(RefDimension,NomSysteme,typePresta,ligne,Quantite,formule,cte1,DateModif) values (11,'TCFV','MP',2,null,'CTE1*1','SURFACE',now());
</v>
      </c>
      <c r="CN53" t="str">
        <f t="shared" si="12"/>
        <v xml:space="preserve">INSERT INTO SC_SystemeProduits(RefDimension,NomSysteme,typePresta,ligne,Quantite,formule,cte1,DateModif) values (12,'TCFV','MP',2,null,'CTE1*1','SURFACE',now());
</v>
      </c>
      <c r="CQ53" t="str">
        <f t="shared" si="13"/>
        <v xml:space="preserve">INSERT INTO SC_SystemeProduits(RefDimension,NomSysteme,typePresta,ligne,Quantite,formule,cte1,DateModif) values (13,'TCFV','MP',2,null,'CTE1*1','SURFACE',now());
</v>
      </c>
      <c r="CT53" t="str">
        <f t="shared" si="14"/>
        <v xml:space="preserve">INSERT INTO SC_SystemeProduits(RefDimension,NomSysteme,typePresta,ligne,Quantite,formule,cte1,DateModif) values (14,'TCFV','MP',2,null,'CTE1*1','SURFACE',now());
</v>
      </c>
      <c r="CW53" t="str">
        <f t="shared" si="15"/>
        <v xml:space="preserve">INSERT INTO SC_SystemeProduits(RefDimension,NomSysteme,typePresta,ligne,Quantite,formule,cte1,DateModif) values (15,'TCFV','MP',2,null,'CTE1*1','SURFACE',now());
</v>
      </c>
      <c r="CZ53" t="str">
        <f t="shared" si="16"/>
        <v xml:space="preserve">INSERT INTO SC_SystemeProduits(RefDimension,NomSysteme,typePresta,ligne,Quantite,formule,cte1,DateModif) values (16,'TCFV','MP',2,null,'CTE1*1','SURFACE',now());
</v>
      </c>
      <c r="DC53" t="str">
        <f t="shared" si="17"/>
        <v xml:space="preserve">INSERT INTO SC_SystemeProduits(RefDimension,NomSysteme,typePresta,ligne,Quantite,formule,cte1,DateModif) values (17,'TCFV','MP',2,null,'CTE1*1','SURFACE',now());
</v>
      </c>
      <c r="DF53" t="str">
        <f t="shared" si="18"/>
        <v xml:space="preserve">INSERT INTO SC_SystemeProduits(RefDimension,NomSysteme,typePresta,ligne,Quantite,formule,cte1,DateModif) values (18,'TCFV','MP',2,null,'CTE1*1','SURFACE',now());
</v>
      </c>
    </row>
    <row r="54" spans="1:110" x14ac:dyDescent="0.3">
      <c r="A54" s="12">
        <f>VLOOKUP($C54,[1]MINIPELLE!$A$2:$K$291,11,0)</f>
        <v>3</v>
      </c>
      <c r="B54" t="s">
        <v>333</v>
      </c>
      <c r="C54" t="s">
        <v>238</v>
      </c>
      <c r="D54" t="s">
        <v>183</v>
      </c>
      <c r="E54">
        <v>2.4</v>
      </c>
      <c r="F54" s="14" t="s">
        <v>915</v>
      </c>
      <c r="G54" s="14" t="s">
        <v>911</v>
      </c>
      <c r="H54">
        <v>3.5999999999999996</v>
      </c>
      <c r="I54" s="14" t="s">
        <v>915</v>
      </c>
      <c r="J54" s="14" t="s">
        <v>911</v>
      </c>
      <c r="K54">
        <v>4.8</v>
      </c>
      <c r="L54" s="14" t="s">
        <v>915</v>
      </c>
      <c r="M54" s="14" t="s">
        <v>911</v>
      </c>
      <c r="N54">
        <v>6</v>
      </c>
      <c r="O54" s="14" t="s">
        <v>915</v>
      </c>
      <c r="P54" s="14" t="s">
        <v>911</v>
      </c>
      <c r="Q54">
        <v>7.1999999999999993</v>
      </c>
      <c r="R54" s="14" t="s">
        <v>915</v>
      </c>
      <c r="S54" s="14" t="s">
        <v>911</v>
      </c>
      <c r="T54">
        <v>8.4</v>
      </c>
      <c r="U54" s="14" t="s">
        <v>915</v>
      </c>
      <c r="V54" s="14" t="s">
        <v>911</v>
      </c>
      <c r="W54">
        <v>9.6</v>
      </c>
      <c r="X54" s="14" t="s">
        <v>915</v>
      </c>
      <c r="Y54" s="14" t="s">
        <v>911</v>
      </c>
      <c r="Z54">
        <v>10.799999999999999</v>
      </c>
      <c r="AA54" s="14" t="s">
        <v>915</v>
      </c>
      <c r="AB54" s="14" t="s">
        <v>911</v>
      </c>
      <c r="AC54">
        <v>12</v>
      </c>
      <c r="AD54" s="14" t="s">
        <v>915</v>
      </c>
      <c r="AE54" s="14" t="s">
        <v>911</v>
      </c>
      <c r="AF54">
        <v>14.399999999999999</v>
      </c>
      <c r="AG54" s="14" t="s">
        <v>915</v>
      </c>
      <c r="AH54" s="14" t="s">
        <v>911</v>
      </c>
      <c r="AI54">
        <v>14.399999999999999</v>
      </c>
      <c r="AJ54" s="14" t="s">
        <v>915</v>
      </c>
      <c r="AK54" s="14" t="s">
        <v>911</v>
      </c>
      <c r="AL54">
        <v>16.8</v>
      </c>
      <c r="AM54" s="14" t="s">
        <v>915</v>
      </c>
      <c r="AN54" s="14" t="s">
        <v>911</v>
      </c>
      <c r="AO54">
        <v>16.8</v>
      </c>
      <c r="AP54" s="14" t="s">
        <v>915</v>
      </c>
      <c r="AQ54" s="14" t="s">
        <v>911</v>
      </c>
      <c r="AR54">
        <v>19.2</v>
      </c>
      <c r="AS54" s="14" t="s">
        <v>915</v>
      </c>
      <c r="AT54" s="14" t="s">
        <v>911</v>
      </c>
      <c r="AU54">
        <v>21.599999999999998</v>
      </c>
      <c r="AV54" s="14" t="s">
        <v>915</v>
      </c>
      <c r="AW54" s="14" t="s">
        <v>911</v>
      </c>
      <c r="AX54">
        <v>21.599999999999998</v>
      </c>
      <c r="AY54" s="14" t="s">
        <v>915</v>
      </c>
      <c r="AZ54" s="14" t="s">
        <v>911</v>
      </c>
      <c r="BA54">
        <v>24</v>
      </c>
      <c r="BB54" s="14" t="s">
        <v>915</v>
      </c>
      <c r="BC54" s="14" t="s">
        <v>911</v>
      </c>
      <c r="BD54">
        <v>24</v>
      </c>
      <c r="BE54" s="14" t="s">
        <v>915</v>
      </c>
      <c r="BF54" s="14" t="s">
        <v>911</v>
      </c>
      <c r="BG54" t="str">
        <f t="shared" si="1"/>
        <v xml:space="preserve">INSERT INTO SC_SystemeProduits(RefDimension,NomSysteme,typePresta,ligne,Quantite,formule,cte1,DateModif) values (1,'TCFV','MP',3,null,'0.6*CTE1','SURFACE',now());
</v>
      </c>
      <c r="BJ54" t="str">
        <f t="shared" si="2"/>
        <v xml:space="preserve">INSERT INTO SC_SystemeProduits(RefDimension,NomSysteme,typePresta,ligne,Quantite,formule,cte1,DateModif) values (2,'TCFV','MP',3,null,'0.6*CTE1','SURFACE',now());
</v>
      </c>
      <c r="BM54" t="str">
        <f t="shared" si="3"/>
        <v xml:space="preserve">INSERT INTO SC_SystemeProduits(RefDimension,NomSysteme,typePresta,ligne,Quantite,formule,cte1,DateModif) values (3,'TCFV','MP',3,null,'0.6*CTE1','SURFACE',now());
</v>
      </c>
      <c r="BP54" t="str">
        <f t="shared" si="4"/>
        <v xml:space="preserve">INSERT INTO SC_SystemeProduits(RefDimension,NomSysteme,typePresta,ligne,Quantite,formule,cte1,DateModif) values (4,'TCFV','MP',3,null,'0.6*CTE1','SURFACE',now());
</v>
      </c>
      <c r="BS54" t="str">
        <f t="shared" si="5"/>
        <v xml:space="preserve">INSERT INTO SC_SystemeProduits(RefDimension,NomSysteme,typePresta,ligne,Quantite,formule,cte1,DateModif) values (5,'TCFV','MP',3,null,'0.6*CTE1','SURFACE',now());
</v>
      </c>
      <c r="BV54" t="str">
        <f t="shared" si="6"/>
        <v xml:space="preserve">INSERT INTO SC_SystemeProduits(RefDimension,NomSysteme,typePresta,ligne,Quantite,formule,cte1,DateModif) values (6,'TCFV','MP',3,null,'0.6*CTE1','SURFACE',now());
</v>
      </c>
      <c r="BY54" t="str">
        <f t="shared" si="7"/>
        <v xml:space="preserve">INSERT INTO SC_SystemeProduits(RefDimension,NomSysteme,typePresta,ligne,Quantite,formule,cte1,DateModif) values (7,'TCFV','MP',3,null,'0.6*CTE1','SURFACE',now());
</v>
      </c>
      <c r="CB54" t="str">
        <f t="shared" si="8"/>
        <v xml:space="preserve">INSERT INTO SC_SystemeProduits(RefDimension,NomSysteme,typePresta,ligne,Quantite,formule,cte1,DateModif) values (8,'TCFV','MP',3,null,'0.6*CTE1','SURFACE',now());
</v>
      </c>
      <c r="CE54" t="str">
        <f t="shared" si="9"/>
        <v xml:space="preserve">INSERT INTO SC_SystemeProduits(RefDimension,NomSysteme,typePresta,ligne,Quantite,formule,cte1,DateModif) values (9,'TCFV','MP',3,null,'0.6*CTE1','SURFACE',now());
</v>
      </c>
      <c r="CH54" t="str">
        <f t="shared" si="10"/>
        <v xml:space="preserve">INSERT INTO SC_SystemeProduits(RefDimension,NomSysteme,typePresta,ligne,Quantite,formule,cte1,DateModif) values (10,'TCFV','MP',3,null,'0.6*CTE1','SURFACE',now());
</v>
      </c>
      <c r="CK54" t="str">
        <f t="shared" si="11"/>
        <v xml:space="preserve">INSERT INTO SC_SystemeProduits(RefDimension,NomSysteme,typePresta,ligne,Quantite,formule,cte1,DateModif) values (11,'TCFV','MP',3,null,'0.6*CTE1','SURFACE',now());
</v>
      </c>
      <c r="CN54" t="str">
        <f t="shared" si="12"/>
        <v xml:space="preserve">INSERT INTO SC_SystemeProduits(RefDimension,NomSysteme,typePresta,ligne,Quantite,formule,cte1,DateModif) values (12,'TCFV','MP',3,null,'0.6*CTE1','SURFACE',now());
</v>
      </c>
      <c r="CQ54" t="str">
        <f t="shared" si="13"/>
        <v xml:space="preserve">INSERT INTO SC_SystemeProduits(RefDimension,NomSysteme,typePresta,ligne,Quantite,formule,cte1,DateModif) values (13,'TCFV','MP',3,null,'0.6*CTE1','SURFACE',now());
</v>
      </c>
      <c r="CT54" t="str">
        <f t="shared" si="14"/>
        <v xml:space="preserve">INSERT INTO SC_SystemeProduits(RefDimension,NomSysteme,typePresta,ligne,Quantite,formule,cte1,DateModif) values (14,'TCFV','MP',3,null,'0.6*CTE1','SURFACE',now());
</v>
      </c>
      <c r="CW54" t="str">
        <f t="shared" si="15"/>
        <v xml:space="preserve">INSERT INTO SC_SystemeProduits(RefDimension,NomSysteme,typePresta,ligne,Quantite,formule,cte1,DateModif) values (15,'TCFV','MP',3,null,'0.6*CTE1','SURFACE',now());
</v>
      </c>
      <c r="CZ54" t="str">
        <f t="shared" si="16"/>
        <v xml:space="preserve">INSERT INTO SC_SystemeProduits(RefDimension,NomSysteme,typePresta,ligne,Quantite,formule,cte1,DateModif) values (16,'TCFV','MP',3,null,'0.6*CTE1','SURFACE',now());
</v>
      </c>
      <c r="DC54" t="str">
        <f t="shared" si="17"/>
        <v xml:space="preserve">INSERT INTO SC_SystemeProduits(RefDimension,NomSysteme,typePresta,ligne,Quantite,formule,cte1,DateModif) values (17,'TCFV','MP',3,null,'0.6*CTE1','SURFACE',now());
</v>
      </c>
      <c r="DF54" t="str">
        <f t="shared" si="18"/>
        <v xml:space="preserve">INSERT INTO SC_SystemeProduits(RefDimension,NomSysteme,typePresta,ligne,Quantite,formule,cte1,DateModif) values (18,'TCFV','MP',3,null,'0.6*CTE1','SURFACE',now());
</v>
      </c>
    </row>
    <row r="55" spans="1:110" x14ac:dyDescent="0.3">
      <c r="A55" s="12">
        <f>VLOOKUP($C55,[1]MINIPELLE!$A$2:$K$291,11,0)</f>
        <v>9</v>
      </c>
      <c r="B55" t="s">
        <v>333</v>
      </c>
      <c r="C55" t="s">
        <v>247</v>
      </c>
      <c r="D55" t="s">
        <v>47</v>
      </c>
      <c r="E55">
        <v>1.6</v>
      </c>
      <c r="F55" s="14" t="s">
        <v>866</v>
      </c>
      <c r="G55" s="14" t="s">
        <v>861</v>
      </c>
      <c r="H55">
        <v>2</v>
      </c>
      <c r="I55" s="14" t="s">
        <v>866</v>
      </c>
      <c r="J55" s="14" t="s">
        <v>861</v>
      </c>
      <c r="K55">
        <v>2</v>
      </c>
      <c r="L55" s="14" t="s">
        <v>866</v>
      </c>
      <c r="M55" s="14" t="s">
        <v>861</v>
      </c>
      <c r="N55">
        <v>2.5</v>
      </c>
      <c r="O55" s="14" t="s">
        <v>866</v>
      </c>
      <c r="P55" s="14" t="s">
        <v>861</v>
      </c>
      <c r="Q55">
        <v>3</v>
      </c>
      <c r="R55" s="14" t="s">
        <v>866</v>
      </c>
      <c r="S55" s="14" t="s">
        <v>861</v>
      </c>
      <c r="T55">
        <v>3.5</v>
      </c>
      <c r="U55" s="14" t="s">
        <v>866</v>
      </c>
      <c r="V55" s="14" t="s">
        <v>861</v>
      </c>
      <c r="W55">
        <v>4</v>
      </c>
      <c r="X55" s="14" t="s">
        <v>866</v>
      </c>
      <c r="Y55" s="14" t="s">
        <v>861</v>
      </c>
      <c r="Z55">
        <v>4</v>
      </c>
      <c r="AA55" s="14" t="s">
        <v>866</v>
      </c>
      <c r="AB55" s="14" t="s">
        <v>861</v>
      </c>
      <c r="AC55">
        <v>4</v>
      </c>
      <c r="AD55" s="14" t="s">
        <v>866</v>
      </c>
      <c r="AE55" s="14" t="s">
        <v>861</v>
      </c>
      <c r="AF55">
        <v>4</v>
      </c>
      <c r="AG55" s="14" t="s">
        <v>866</v>
      </c>
      <c r="AH55" s="14" t="s">
        <v>861</v>
      </c>
      <c r="AI55">
        <v>3</v>
      </c>
      <c r="AJ55" s="14" t="s">
        <v>866</v>
      </c>
      <c r="AK55" s="14" t="s">
        <v>861</v>
      </c>
      <c r="AL55">
        <v>3.5</v>
      </c>
      <c r="AM55" s="14" t="s">
        <v>866</v>
      </c>
      <c r="AN55" s="14" t="s">
        <v>861</v>
      </c>
      <c r="AO55">
        <v>4</v>
      </c>
      <c r="AP55" s="14" t="s">
        <v>866</v>
      </c>
      <c r="AQ55" s="14" t="s">
        <v>861</v>
      </c>
      <c r="AR55">
        <v>4</v>
      </c>
      <c r="AS55" s="14" t="s">
        <v>866</v>
      </c>
      <c r="AT55" s="14" t="s">
        <v>861</v>
      </c>
      <c r="AU55">
        <v>4.5</v>
      </c>
      <c r="AV55" s="14" t="s">
        <v>866</v>
      </c>
      <c r="AW55" s="14" t="s">
        <v>861</v>
      </c>
      <c r="AX55">
        <v>4</v>
      </c>
      <c r="AY55" s="14" t="s">
        <v>866</v>
      </c>
      <c r="AZ55" s="14" t="s">
        <v>861</v>
      </c>
      <c r="BA55">
        <v>4</v>
      </c>
      <c r="BB55" s="14" t="s">
        <v>866</v>
      </c>
      <c r="BC55" s="14" t="s">
        <v>861</v>
      </c>
      <c r="BD55">
        <v>5</v>
      </c>
      <c r="BE55" s="14" t="s">
        <v>866</v>
      </c>
      <c r="BF55" s="14" t="s">
        <v>861</v>
      </c>
      <c r="BG55" t="str">
        <f t="shared" si="1"/>
        <v xml:space="preserve">INSERT INTO SC_SystemeProduits(RefDimension,NomSysteme,typePresta,ligne,Quantite,formule,cte1,DateModif) values (1,'TCFV','MP',9,null,'CTE1*1','LONGUEUR',now());
</v>
      </c>
      <c r="BJ55" t="str">
        <f t="shared" si="2"/>
        <v xml:space="preserve">INSERT INTO SC_SystemeProduits(RefDimension,NomSysteme,typePresta,ligne,Quantite,formule,cte1,DateModif) values (2,'TCFV','MP',9,null,'CTE1*1','LONGUEUR',now());
</v>
      </c>
      <c r="BM55" t="str">
        <f t="shared" si="3"/>
        <v xml:space="preserve">INSERT INTO SC_SystemeProduits(RefDimension,NomSysteme,typePresta,ligne,Quantite,formule,cte1,DateModif) values (3,'TCFV','MP',9,null,'CTE1*1','LONGUEUR',now());
</v>
      </c>
      <c r="BP55" t="str">
        <f t="shared" si="4"/>
        <v xml:space="preserve">INSERT INTO SC_SystemeProduits(RefDimension,NomSysteme,typePresta,ligne,Quantite,formule,cte1,DateModif) values (4,'TCFV','MP',9,null,'CTE1*1','LONGUEUR',now());
</v>
      </c>
      <c r="BS55" t="str">
        <f t="shared" si="5"/>
        <v xml:space="preserve">INSERT INTO SC_SystemeProduits(RefDimension,NomSysteme,typePresta,ligne,Quantite,formule,cte1,DateModif) values (5,'TCFV','MP',9,null,'CTE1*1','LONGUEUR',now());
</v>
      </c>
      <c r="BV55" t="str">
        <f t="shared" si="6"/>
        <v xml:space="preserve">INSERT INTO SC_SystemeProduits(RefDimension,NomSysteme,typePresta,ligne,Quantite,formule,cte1,DateModif) values (6,'TCFV','MP',9,null,'CTE1*1','LONGUEUR',now());
</v>
      </c>
      <c r="BY55" t="str">
        <f t="shared" si="7"/>
        <v xml:space="preserve">INSERT INTO SC_SystemeProduits(RefDimension,NomSysteme,typePresta,ligne,Quantite,formule,cte1,DateModif) values (7,'TCFV','MP',9,null,'CTE1*1','LONGUEUR',now());
</v>
      </c>
      <c r="CB55" t="str">
        <f t="shared" si="8"/>
        <v xml:space="preserve">INSERT INTO SC_SystemeProduits(RefDimension,NomSysteme,typePresta,ligne,Quantite,formule,cte1,DateModif) values (8,'TCFV','MP',9,null,'CTE1*1','LONGUEUR',now());
</v>
      </c>
      <c r="CE55" t="str">
        <f t="shared" si="9"/>
        <v xml:space="preserve">INSERT INTO SC_SystemeProduits(RefDimension,NomSysteme,typePresta,ligne,Quantite,formule,cte1,DateModif) values (9,'TCFV','MP',9,null,'CTE1*1','LONGUEUR',now());
</v>
      </c>
      <c r="CH55" t="str">
        <f t="shared" si="10"/>
        <v xml:space="preserve">INSERT INTO SC_SystemeProduits(RefDimension,NomSysteme,typePresta,ligne,Quantite,formule,cte1,DateModif) values (10,'TCFV','MP',9,null,'CTE1*1','LONGUEUR',now());
</v>
      </c>
      <c r="CK55" t="str">
        <f t="shared" si="11"/>
        <v xml:space="preserve">INSERT INTO SC_SystemeProduits(RefDimension,NomSysteme,typePresta,ligne,Quantite,formule,cte1,DateModif) values (11,'TCFV','MP',9,null,'CTE1*1','LONGUEUR',now());
</v>
      </c>
      <c r="CN55" t="str">
        <f t="shared" si="12"/>
        <v xml:space="preserve">INSERT INTO SC_SystemeProduits(RefDimension,NomSysteme,typePresta,ligne,Quantite,formule,cte1,DateModif) values (12,'TCFV','MP',9,null,'CTE1*1','LONGUEUR',now());
</v>
      </c>
      <c r="CQ55" t="str">
        <f t="shared" si="13"/>
        <v xml:space="preserve">INSERT INTO SC_SystemeProduits(RefDimension,NomSysteme,typePresta,ligne,Quantite,formule,cte1,DateModif) values (13,'TCFV','MP',9,null,'CTE1*1','LONGUEUR',now());
</v>
      </c>
      <c r="CT55" t="str">
        <f t="shared" si="14"/>
        <v xml:space="preserve">INSERT INTO SC_SystemeProduits(RefDimension,NomSysteme,typePresta,ligne,Quantite,formule,cte1,DateModif) values (14,'TCFV','MP',9,null,'CTE1*1','LONGUEUR',now());
</v>
      </c>
      <c r="CW55" t="str">
        <f t="shared" si="15"/>
        <v xml:space="preserve">INSERT INTO SC_SystemeProduits(RefDimension,NomSysteme,typePresta,ligne,Quantite,formule,cte1,DateModif) values (15,'TCFV','MP',9,null,'CTE1*1','LONGUEUR',now());
</v>
      </c>
      <c r="CZ55" t="str">
        <f t="shared" si="16"/>
        <v xml:space="preserve">INSERT INTO SC_SystemeProduits(RefDimension,NomSysteme,typePresta,ligne,Quantite,formule,cte1,DateModif) values (16,'TCFV','MP',9,null,'CTE1*1','LONGUEUR',now());
</v>
      </c>
      <c r="DC55" t="str">
        <f t="shared" si="17"/>
        <v xml:space="preserve">INSERT INTO SC_SystemeProduits(RefDimension,NomSysteme,typePresta,ligne,Quantite,formule,cte1,DateModif) values (17,'TCFV','MP',9,null,'CTE1*1','LONGUEUR',now());
</v>
      </c>
      <c r="DF55" t="str">
        <f t="shared" si="18"/>
        <v xml:space="preserve">INSERT INTO SC_SystemeProduits(RefDimension,NomSysteme,typePresta,ligne,Quantite,formule,cte1,DateModif) values (18,'TCFV','MP',9,null,'CTE1*1','LONGUEUR',now());
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5"/>
  <dimension ref="A1:AZ43"/>
  <sheetViews>
    <sheetView workbookViewId="0">
      <selection sqref="A1:XFD1048576"/>
    </sheetView>
  </sheetViews>
  <sheetFormatPr baseColWidth="10" defaultRowHeight="14.4" x14ac:dyDescent="0.3"/>
  <cols>
    <col min="1" max="1" width="13.6640625" customWidth="1"/>
    <col min="3" max="3" width="34.44140625" bestFit="1" customWidth="1"/>
    <col min="5" max="5" width="13.6640625" customWidth="1"/>
    <col min="6" max="6" width="11.44140625" style="14" customWidth="1"/>
    <col min="7" max="7" width="13.66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0" width="4.33203125" customWidth="1"/>
  </cols>
  <sheetData>
    <row r="1" spans="1:52" x14ac:dyDescent="0.3">
      <c r="A1" t="s">
        <v>868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334</v>
      </c>
      <c r="D2" t="s">
        <v>276</v>
      </c>
      <c r="E2">
        <v>3</v>
      </c>
      <c r="H2">
        <v>5</v>
      </c>
      <c r="K2">
        <v>6</v>
      </c>
      <c r="N2">
        <v>10</v>
      </c>
      <c r="Q2" t="s">
        <v>320</v>
      </c>
      <c r="T2" t="s">
        <v>321</v>
      </c>
      <c r="W2" t="s">
        <v>326</v>
      </c>
      <c r="Z2" t="s">
        <v>327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320</v>
      </c>
      <c r="AP2" s="14"/>
      <c r="AQ2" s="14"/>
      <c r="AR2" t="s">
        <v>321</v>
      </c>
      <c r="AS2" s="14"/>
      <c r="AT2" s="14"/>
      <c r="AU2" t="s">
        <v>326</v>
      </c>
      <c r="AV2" s="14"/>
      <c r="AW2" s="14"/>
      <c r="AX2" t="s">
        <v>327</v>
      </c>
      <c r="AY2" s="14"/>
      <c r="AZ2" s="14"/>
    </row>
    <row r="3" spans="1:5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D3" s="14"/>
      <c r="AE3" s="14"/>
      <c r="AF3" t="s">
        <v>278</v>
      </c>
      <c r="AG3" s="14"/>
      <c r="AH3" s="14"/>
      <c r="AI3" t="s">
        <v>278</v>
      </c>
      <c r="AJ3" s="14"/>
      <c r="AK3" s="14"/>
      <c r="AL3" t="s">
        <v>278</v>
      </c>
      <c r="AM3" s="14"/>
      <c r="AN3" s="14"/>
      <c r="AO3" t="s">
        <v>278</v>
      </c>
      <c r="AP3" s="14"/>
      <c r="AQ3" s="14"/>
      <c r="AR3" t="s">
        <v>278</v>
      </c>
      <c r="AS3" s="14"/>
      <c r="AT3" s="14"/>
      <c r="AU3" t="s">
        <v>278</v>
      </c>
      <c r="AV3" s="14"/>
      <c r="AW3" s="14"/>
      <c r="AX3" t="s">
        <v>278</v>
      </c>
      <c r="AY3" s="14"/>
      <c r="AZ3" s="14"/>
    </row>
    <row r="4" spans="1:52" x14ac:dyDescent="0.3">
      <c r="A4" s="12">
        <f>VLOOKUP($C4,[1]MATIERES!$A$2:$K$379,11,0)</f>
        <v>50</v>
      </c>
      <c r="B4" t="s">
        <v>328</v>
      </c>
      <c r="C4" t="s">
        <v>335</v>
      </c>
      <c r="D4" t="s">
        <v>8</v>
      </c>
      <c r="E4">
        <v>1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(2,'TCFVBAC','MATIERE',50,1,null,null,now());
</v>
      </c>
      <c r="AF4" t="str">
        <f t="shared" ref="AF4:AF43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t="str">
        <f t="shared" ref="AI4:AI43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t="str">
        <f t="shared" ref="AL4:AL43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t="str">
        <f t="shared" ref="AO4:AO43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t="str">
        <f t="shared" ref="AR4:AR43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t="str">
        <f t="shared" ref="AU4:AU43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t="str">
        <f t="shared" ref="AX4:AX43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x14ac:dyDescent="0.3">
      <c r="A5" s="12">
        <f>VLOOKUP($C5,[1]MATIERES!$A$2:$K$379,11,0)</f>
        <v>51</v>
      </c>
      <c r="B5" t="s">
        <v>328</v>
      </c>
      <c r="C5" t="s">
        <v>336</v>
      </c>
      <c r="D5" t="s">
        <v>8</v>
      </c>
      <c r="H5">
        <v>1</v>
      </c>
      <c r="AC5" t="str">
        <f t="shared" ref="AC5:AC43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0"/>
        <v xml:space="preserve">INSERT INTO SC_SystemeProduits(RefDimension,NomSysteme,typePresta,ligne,Quantite,formule,cte1,DateModif) values (4,'TCFVBAC','MATIERE',51,1,null,null,now());
</v>
      </c>
      <c r="AI5" t="str">
        <f t="shared" si="1"/>
        <v/>
      </c>
      <c r="AL5" t="str">
        <f t="shared" si="2"/>
        <v/>
      </c>
      <c r="AO5" t="str">
        <f t="shared" si="3"/>
        <v/>
      </c>
      <c r="AR5" t="str">
        <f t="shared" si="4"/>
        <v/>
      </c>
      <c r="AU5" t="str">
        <f t="shared" si="5"/>
        <v/>
      </c>
      <c r="AX5" t="str">
        <f t="shared" si="6"/>
        <v/>
      </c>
    </row>
    <row r="6" spans="1:52" x14ac:dyDescent="0.3">
      <c r="A6" s="12">
        <f>VLOOKUP($C6,[1]MATIERES!$A$2:$K$379,11,0)</f>
        <v>52</v>
      </c>
      <c r="B6" t="s">
        <v>328</v>
      </c>
      <c r="C6" t="s">
        <v>337</v>
      </c>
      <c r="D6" t="s">
        <v>8</v>
      </c>
      <c r="K6">
        <v>1</v>
      </c>
      <c r="AC6" t="str">
        <f t="shared" si="7"/>
        <v/>
      </c>
      <c r="AF6" t="str">
        <f t="shared" si="0"/>
        <v/>
      </c>
      <c r="AI6" t="str">
        <f t="shared" si="1"/>
        <v xml:space="preserve">INSERT INTO SC_SystemeProduits(RefDimension,NomSysteme,typePresta,ligne,Quantite,formule,cte1,DateModif) values (5,'TCFVBAC','MATIERE',52,1,null,null,now());
</v>
      </c>
      <c r="AL6" t="str">
        <f t="shared" si="2"/>
        <v/>
      </c>
      <c r="AO6" t="str">
        <f t="shared" si="3"/>
        <v/>
      </c>
      <c r="AR6" t="str">
        <f t="shared" si="4"/>
        <v/>
      </c>
      <c r="AU6" t="str">
        <f t="shared" si="5"/>
        <v/>
      </c>
      <c r="AX6" t="str">
        <f t="shared" si="6"/>
        <v/>
      </c>
    </row>
    <row r="7" spans="1:52" x14ac:dyDescent="0.3">
      <c r="A7" s="12">
        <f>VLOOKUP($C7,[1]MATIERES!$A$2:$K$379,11,0)</f>
        <v>53</v>
      </c>
      <c r="B7" t="s">
        <v>328</v>
      </c>
      <c r="C7" t="s">
        <v>338</v>
      </c>
      <c r="D7" t="s">
        <v>8</v>
      </c>
      <c r="N7">
        <v>1</v>
      </c>
      <c r="AC7" t="str">
        <f t="shared" si="7"/>
        <v/>
      </c>
      <c r="AF7" t="str">
        <f t="shared" si="0"/>
        <v/>
      </c>
      <c r="AI7" t="str">
        <f t="shared" si="1"/>
        <v/>
      </c>
      <c r="AL7" t="str">
        <f t="shared" si="2"/>
        <v xml:space="preserve">INSERT INTO SC_SystemeProduits(RefDimension,NomSysteme,typePresta,ligne,Quantite,formule,cte1,DateModif) values (9,'TCFVBAC','MATIERE',53,1,null,null,now());
</v>
      </c>
      <c r="AO7" t="str">
        <f t="shared" si="3"/>
        <v/>
      </c>
      <c r="AR7" t="str">
        <f t="shared" si="4"/>
        <v/>
      </c>
      <c r="AU7" t="str">
        <f t="shared" si="5"/>
        <v/>
      </c>
      <c r="AX7" t="str">
        <f t="shared" si="6"/>
        <v/>
      </c>
    </row>
    <row r="8" spans="1:52" x14ac:dyDescent="0.3">
      <c r="A8" s="12">
        <f>VLOOKUP($C8,[1]MATIERES!$A$2:$K$379,11,0)</f>
        <v>54</v>
      </c>
      <c r="B8" t="s">
        <v>328</v>
      </c>
      <c r="C8" t="s">
        <v>339</v>
      </c>
      <c r="D8" t="s">
        <v>8</v>
      </c>
      <c r="Q8">
        <v>1</v>
      </c>
      <c r="T8">
        <v>1</v>
      </c>
      <c r="AC8" t="str">
        <f t="shared" si="7"/>
        <v/>
      </c>
      <c r="AF8" t="str">
        <f t="shared" si="0"/>
        <v/>
      </c>
      <c r="AI8" t="str">
        <f t="shared" si="1"/>
        <v/>
      </c>
      <c r="AL8" t="str">
        <f t="shared" si="2"/>
        <v/>
      </c>
      <c r="AO8" t="str">
        <f t="shared" si="3"/>
        <v xml:space="preserve">INSERT INTO SC_SystemeProduits(RefDimension,NomSysteme,typePresta,ligne,Quantite,formule,cte1,DateModif) values (10,'TCFVBAC','MATIERE',54,1,null,null,now());
</v>
      </c>
      <c r="AR8" t="str">
        <f t="shared" si="4"/>
        <v xml:space="preserve">INSERT INTO SC_SystemeProduits(RefDimension,NomSysteme,typePresta,ligne,Quantite,formule,cte1,DateModif) values (11,'TCFVBAC','MATIERE',54,1,null,null,now());
</v>
      </c>
      <c r="AU8" t="str">
        <f t="shared" si="5"/>
        <v/>
      </c>
      <c r="AX8" t="str">
        <f t="shared" si="6"/>
        <v/>
      </c>
    </row>
    <row r="9" spans="1:52" x14ac:dyDescent="0.3">
      <c r="A9" s="12">
        <f>VLOOKUP($C9,[1]MATIERES!$A$2:$K$379,11,0)</f>
        <v>55</v>
      </c>
      <c r="B9" t="s">
        <v>328</v>
      </c>
      <c r="C9" t="s">
        <v>340</v>
      </c>
      <c r="D9" t="s">
        <v>8</v>
      </c>
      <c r="W9">
        <v>1</v>
      </c>
      <c r="Z9">
        <v>1</v>
      </c>
      <c r="AC9" t="str">
        <f t="shared" si="7"/>
        <v/>
      </c>
      <c r="AF9" t="str">
        <f t="shared" si="0"/>
        <v/>
      </c>
      <c r="AI9" t="str">
        <f t="shared" si="1"/>
        <v/>
      </c>
      <c r="AL9" t="str">
        <f t="shared" si="2"/>
        <v/>
      </c>
      <c r="AO9" t="str">
        <f t="shared" si="3"/>
        <v/>
      </c>
      <c r="AR9" t="str">
        <f t="shared" si="4"/>
        <v/>
      </c>
      <c r="AU9" t="str">
        <f t="shared" si="5"/>
        <v xml:space="preserve">INSERT INTO SC_SystemeProduits(RefDimension,NomSysteme,typePresta,ligne,Quantite,formule,cte1,DateModif) values (17,'TCFVBAC','MATIERE',55,1,null,null,now());
</v>
      </c>
      <c r="AX9" t="str">
        <f t="shared" si="6"/>
        <v xml:space="preserve">INSERT INTO SC_SystemeProduits(RefDimension,NomSysteme,typePresta,ligne,Quantite,formule,cte1,DateModif) values (18,'TCFVBAC','MATIERE',55,1,null,null,now());
</v>
      </c>
    </row>
    <row r="10" spans="1:52" x14ac:dyDescent="0.3">
      <c r="A10" s="12">
        <f>VLOOKUP($C10,[1]MATIERES!$A$2:$K$379,11,0)</f>
        <v>180</v>
      </c>
      <c r="B10" t="s">
        <v>328</v>
      </c>
      <c r="C10" t="s">
        <v>280</v>
      </c>
      <c r="D10" t="s">
        <v>8</v>
      </c>
      <c r="E10">
        <v>36</v>
      </c>
      <c r="F10" s="14" t="s">
        <v>910</v>
      </c>
      <c r="G10" s="14" t="s">
        <v>911</v>
      </c>
      <c r="H10">
        <v>60</v>
      </c>
      <c r="I10" s="14" t="s">
        <v>910</v>
      </c>
      <c r="J10" s="14" t="s">
        <v>911</v>
      </c>
      <c r="K10">
        <v>72</v>
      </c>
      <c r="L10" s="14" t="s">
        <v>910</v>
      </c>
      <c r="M10" s="14" t="s">
        <v>911</v>
      </c>
      <c r="N10">
        <v>120</v>
      </c>
      <c r="O10" s="14" t="s">
        <v>910</v>
      </c>
      <c r="P10" s="14" t="s">
        <v>911</v>
      </c>
      <c r="Q10">
        <v>144</v>
      </c>
      <c r="R10" s="14" t="s">
        <v>910</v>
      </c>
      <c r="S10" s="14" t="s">
        <v>911</v>
      </c>
      <c r="T10">
        <v>144</v>
      </c>
      <c r="U10" s="14" t="s">
        <v>910</v>
      </c>
      <c r="V10" s="14" t="s">
        <v>911</v>
      </c>
      <c r="W10">
        <v>240</v>
      </c>
      <c r="X10" s="14" t="s">
        <v>910</v>
      </c>
      <c r="Y10" s="14" t="s">
        <v>911</v>
      </c>
      <c r="Z10">
        <v>240</v>
      </c>
      <c r="AA10" s="14" t="s">
        <v>910</v>
      </c>
      <c r="AB10" s="14" t="s">
        <v>911</v>
      </c>
      <c r="AC10" t="str">
        <f t="shared" si="7"/>
        <v xml:space="preserve">INSERT INTO SC_SystemeProduits(RefDimension,NomSysteme,typePresta,ligne,Quantite,formule,cte1,DateModif) values (2,'TCFVBAC','MATIERE',180,null,'6*CTE1','SURFACE',now());
</v>
      </c>
      <c r="AF10" t="str">
        <f t="shared" si="0"/>
        <v xml:space="preserve">INSERT INTO SC_SystemeProduits(RefDimension,NomSysteme,typePresta,ligne,Quantite,formule,cte1,DateModif) values (4,'TCFVBAC','MATIERE',180,null,'6*CTE1','SURFACE',now());
</v>
      </c>
      <c r="AI10" t="str">
        <f t="shared" si="1"/>
        <v xml:space="preserve">INSERT INTO SC_SystemeProduits(RefDimension,NomSysteme,typePresta,ligne,Quantite,formule,cte1,DateModif) values (5,'TCFVBAC','MATIERE',180,null,'6*CTE1','SURFACE',now());
</v>
      </c>
      <c r="AL10" t="str">
        <f t="shared" si="2"/>
        <v xml:space="preserve">INSERT INTO SC_SystemeProduits(RefDimension,NomSysteme,typePresta,ligne,Quantite,formule,cte1,DateModif) values (9,'TCFVBAC','MATIERE',180,null,'6*CTE1','SURFACE',now());
</v>
      </c>
      <c r="AO10" t="str">
        <f t="shared" si="3"/>
        <v xml:space="preserve">INSERT INTO SC_SystemeProduits(RefDimension,NomSysteme,typePresta,ligne,Quantite,formule,cte1,DateModif) values (10,'TCFVBAC','MATIERE',180,null,'6*CTE1','SURFACE',now());
</v>
      </c>
      <c r="AR10" t="str">
        <f t="shared" si="4"/>
        <v xml:space="preserve">INSERT INTO SC_SystemeProduits(RefDimension,NomSysteme,typePresta,ligne,Quantite,formule,cte1,DateModif) values (11,'TCFVBAC','MATIERE',180,null,'6*CTE1','SURFACE',now());
</v>
      </c>
      <c r="AU10" t="str">
        <f t="shared" si="5"/>
        <v xml:space="preserve">INSERT INTO SC_SystemeProduits(RefDimension,NomSysteme,typePresta,ligne,Quantite,formule,cte1,DateModif) values (17,'TCFVBAC','MATIERE',180,null,'6*CTE1','SURFACE',now());
</v>
      </c>
      <c r="AX10" t="str">
        <f t="shared" si="6"/>
        <v xml:space="preserve">INSERT INTO SC_SystemeProduits(RefDimension,NomSysteme,typePresta,ligne,Quantite,formule,cte1,DateModif) values (18,'TCFVBAC','MATIERE',180,null,'6*CTE1','SURFACE',now());
</v>
      </c>
    </row>
    <row r="11" spans="1:52" x14ac:dyDescent="0.3">
      <c r="A11" s="12">
        <f>VLOOKUP($C11,[1]MATIERES!$A$2:$K$379,11,0)</f>
        <v>168</v>
      </c>
      <c r="B11" t="s">
        <v>328</v>
      </c>
      <c r="C11" t="s">
        <v>315</v>
      </c>
      <c r="D11" t="s">
        <v>47</v>
      </c>
      <c r="E11">
        <v>2.2000000000000002</v>
      </c>
      <c r="H11">
        <v>0</v>
      </c>
      <c r="K11">
        <v>0</v>
      </c>
      <c r="N11">
        <v>0</v>
      </c>
      <c r="Q11">
        <v>0</v>
      </c>
      <c r="T11">
        <v>0</v>
      </c>
      <c r="W11">
        <v>0</v>
      </c>
      <c r="Z11">
        <v>0</v>
      </c>
      <c r="AC11" t="str">
        <f t="shared" si="7"/>
        <v xml:space="preserve">INSERT INTO SC_SystemeProduits(RefDimension,NomSysteme,typePresta,ligne,Quantite,formule,cte1,DateModif) values (2,'TCFVBAC','MATIERE',168,2.2,null,null,now());
</v>
      </c>
      <c r="AF11" t="str">
        <f t="shared" si="0"/>
        <v xml:space="preserve">INSERT INTO SC_SystemeProduits(RefDimension,NomSysteme,typePresta,ligne,Quantite,formule,cte1,DateModif) values (4,'TCFVBAC','MATIERE',168,0,null,null,now());
</v>
      </c>
      <c r="AI11" t="str">
        <f t="shared" si="1"/>
        <v xml:space="preserve">INSERT INTO SC_SystemeProduits(RefDimension,NomSysteme,typePresta,ligne,Quantite,formule,cte1,DateModif) values (5,'TCFVBAC','MATIERE',168,0,null,null,now());
</v>
      </c>
      <c r="AL11" t="str">
        <f t="shared" si="2"/>
        <v xml:space="preserve">INSERT INTO SC_SystemeProduits(RefDimension,NomSysteme,typePresta,ligne,Quantite,formule,cte1,DateModif) values (9,'TCFVBAC','MATIERE',168,0,null,null,now());
</v>
      </c>
      <c r="AO11" t="str">
        <f t="shared" si="3"/>
        <v xml:space="preserve">INSERT INTO SC_SystemeProduits(RefDimension,NomSysteme,typePresta,ligne,Quantite,formule,cte1,DateModif) values (10,'TCFVBAC','MATIERE',168,0,null,null,now());
</v>
      </c>
      <c r="AR11" t="str">
        <f t="shared" si="4"/>
        <v xml:space="preserve">INSERT INTO SC_SystemeProduits(RefDimension,NomSysteme,typePresta,ligne,Quantite,formule,cte1,DateModif) values (11,'TCFVBAC','MATIERE',168,0,null,null,now());
</v>
      </c>
      <c r="AU11" t="str">
        <f t="shared" si="5"/>
        <v xml:space="preserve">INSERT INTO SC_SystemeProduits(RefDimension,NomSysteme,typePresta,ligne,Quantite,formule,cte1,DateModif) values (17,'TCFVBAC','MATIERE',168,0,null,null,now());
</v>
      </c>
      <c r="AX11" t="str">
        <f t="shared" si="6"/>
        <v xml:space="preserve">INSERT INTO SC_SystemeProduits(RefDimension,NomSysteme,typePresta,ligne,Quantite,formule,cte1,DateModif) values (18,'TCFVBAC','MATIERE',168,0,null,null,now());
</v>
      </c>
    </row>
    <row r="12" spans="1:52" x14ac:dyDescent="0.3">
      <c r="A12" s="12">
        <f>VLOOKUP($C12,[1]MATIERES!$A$2:$K$379,11,0)</f>
        <v>360</v>
      </c>
      <c r="B12" t="s">
        <v>328</v>
      </c>
      <c r="C12" t="s">
        <v>305</v>
      </c>
      <c r="D12" t="s">
        <v>47</v>
      </c>
      <c r="E12">
        <v>2.8</v>
      </c>
      <c r="F12" s="14" t="s">
        <v>899</v>
      </c>
      <c r="G12" s="14" t="s">
        <v>911</v>
      </c>
      <c r="H12">
        <v>4.5999999999999996</v>
      </c>
      <c r="I12" s="14" t="s">
        <v>899</v>
      </c>
      <c r="J12" s="14" t="s">
        <v>911</v>
      </c>
      <c r="K12">
        <v>5.6</v>
      </c>
      <c r="L12" s="14" t="s">
        <v>899</v>
      </c>
      <c r="M12" s="14" t="s">
        <v>911</v>
      </c>
      <c r="N12">
        <v>9.1999999999999993</v>
      </c>
      <c r="O12" s="14" t="s">
        <v>899</v>
      </c>
      <c r="P12" s="14" t="s">
        <v>911</v>
      </c>
      <c r="Q12">
        <v>11.2</v>
      </c>
      <c r="R12" s="14" t="s">
        <v>899</v>
      </c>
      <c r="S12" s="14" t="s">
        <v>911</v>
      </c>
      <c r="T12">
        <v>11.2</v>
      </c>
      <c r="U12" s="14" t="s">
        <v>899</v>
      </c>
      <c r="V12" s="14" t="s">
        <v>911</v>
      </c>
      <c r="W12">
        <v>18.399999999999999</v>
      </c>
      <c r="X12" s="14" t="s">
        <v>899</v>
      </c>
      <c r="Y12" s="14" t="s">
        <v>911</v>
      </c>
      <c r="Z12">
        <v>18.399999999999999</v>
      </c>
      <c r="AA12" s="14" t="s">
        <v>899</v>
      </c>
      <c r="AB12" s="14" t="s">
        <v>911</v>
      </c>
      <c r="AC12" t="str">
        <f t="shared" si="7"/>
        <v xml:space="preserve">INSERT INTO SC_SystemeProduits(RefDimension,NomSysteme,typePresta,ligne,Quantite,formule,cte1,DateModif) values (2,'TCFVBAC','MATIERE',360,null,'3*CTE1','SURFACE',now());
</v>
      </c>
      <c r="AF12" t="str">
        <f t="shared" si="0"/>
        <v xml:space="preserve">INSERT INTO SC_SystemeProduits(RefDimension,NomSysteme,typePresta,ligne,Quantite,formule,cte1,DateModif) values (4,'TCFVBAC','MATIERE',360,null,'3*CTE1','SURFACE',now());
</v>
      </c>
      <c r="AI12" t="str">
        <f t="shared" si="1"/>
        <v xml:space="preserve">INSERT INTO SC_SystemeProduits(RefDimension,NomSysteme,typePresta,ligne,Quantite,formule,cte1,DateModif) values (5,'TCFVBAC','MATIERE',360,null,'3*CTE1','SURFACE',now());
</v>
      </c>
      <c r="AL12" t="str">
        <f t="shared" si="2"/>
        <v xml:space="preserve">INSERT INTO SC_SystemeProduits(RefDimension,NomSysteme,typePresta,ligne,Quantite,formule,cte1,DateModif) values (9,'TCFVBAC','MATIERE',360,null,'3*CTE1','SURFACE',now());
</v>
      </c>
      <c r="AO12" t="str">
        <f t="shared" si="3"/>
        <v xml:space="preserve">INSERT INTO SC_SystemeProduits(RefDimension,NomSysteme,typePresta,ligne,Quantite,formule,cte1,DateModif) values (10,'TCFVBAC','MATIERE',360,null,'3*CTE1','SURFACE',now());
</v>
      </c>
      <c r="AR12" t="str">
        <f t="shared" si="4"/>
        <v xml:space="preserve">INSERT INTO SC_SystemeProduits(RefDimension,NomSysteme,typePresta,ligne,Quantite,formule,cte1,DateModif) values (11,'TCFVBAC','MATIERE',360,null,'3*CTE1','SURFACE',now());
</v>
      </c>
      <c r="AU12" t="str">
        <f t="shared" si="5"/>
        <v xml:space="preserve">INSERT INTO SC_SystemeProduits(RefDimension,NomSysteme,typePresta,ligne,Quantite,formule,cte1,DateModif) values (17,'TCFVBAC','MATIERE',360,null,'3*CTE1','SURFACE',now());
</v>
      </c>
      <c r="AX12" t="str">
        <f t="shared" si="6"/>
        <v xml:space="preserve">INSERT INTO SC_SystemeProduits(RefDimension,NomSysteme,typePresta,ligne,Quantite,formule,cte1,DateModif) values (18,'TCFVBAC','MATIERE',360,null,'3*CTE1','SURFACE',now());
</v>
      </c>
    </row>
    <row r="13" spans="1:52" x14ac:dyDescent="0.3">
      <c r="A13" s="12">
        <f>VLOOKUP($C13,[1]MATIERES!$A$2:$K$379,11,0)</f>
        <v>6</v>
      </c>
      <c r="B13" t="s">
        <v>328</v>
      </c>
      <c r="C13" t="s">
        <v>312</v>
      </c>
      <c r="D13" t="s">
        <v>8</v>
      </c>
      <c r="E13">
        <v>2</v>
      </c>
      <c r="F13" s="14" t="s">
        <v>899</v>
      </c>
      <c r="G13" s="14" t="s">
        <v>918</v>
      </c>
      <c r="H13">
        <v>4</v>
      </c>
      <c r="I13" s="14" t="s">
        <v>899</v>
      </c>
      <c r="J13" s="14" t="s">
        <v>918</v>
      </c>
      <c r="K13">
        <v>4</v>
      </c>
      <c r="L13" s="14" t="s">
        <v>899</v>
      </c>
      <c r="M13" s="14" t="s">
        <v>918</v>
      </c>
      <c r="N13">
        <v>8</v>
      </c>
      <c r="O13" s="14" t="s">
        <v>899</v>
      </c>
      <c r="P13" s="14" t="s">
        <v>918</v>
      </c>
      <c r="Q13">
        <v>8</v>
      </c>
      <c r="R13" s="14" t="s">
        <v>899</v>
      </c>
      <c r="S13" s="14" t="s">
        <v>918</v>
      </c>
      <c r="T13">
        <v>8</v>
      </c>
      <c r="U13" s="14" t="s">
        <v>899</v>
      </c>
      <c r="V13" s="14" t="s">
        <v>918</v>
      </c>
      <c r="W13">
        <v>16</v>
      </c>
      <c r="X13" s="14" t="s">
        <v>899</v>
      </c>
      <c r="Y13" s="14" t="s">
        <v>918</v>
      </c>
      <c r="Z13">
        <v>16</v>
      </c>
      <c r="AA13" s="14" t="s">
        <v>899</v>
      </c>
      <c r="AB13" s="14" t="s">
        <v>918</v>
      </c>
      <c r="AC13" t="str">
        <f t="shared" si="7"/>
        <v xml:space="preserve">INSERT INTO SC_SystemeProduits(RefDimension,NomSysteme,typePresta,ligne,Quantite,formule,cte1,DateModif) values (2,'TCFVBAC','MATIERE',6,null,'3*CTE1','NB_BAC',now());
</v>
      </c>
      <c r="AF13" t="str">
        <f t="shared" si="0"/>
        <v xml:space="preserve">INSERT INTO SC_SystemeProduits(RefDimension,NomSysteme,typePresta,ligne,Quantite,formule,cte1,DateModif) values (4,'TCFVBAC','MATIERE',6,null,'3*CTE1','NB_BAC',now());
</v>
      </c>
      <c r="AI13" t="str">
        <f t="shared" si="1"/>
        <v xml:space="preserve">INSERT INTO SC_SystemeProduits(RefDimension,NomSysteme,typePresta,ligne,Quantite,formule,cte1,DateModif) values (5,'TCFVBAC','MATIERE',6,null,'3*CTE1','NB_BAC',now());
</v>
      </c>
      <c r="AL13" t="str">
        <f t="shared" si="2"/>
        <v xml:space="preserve">INSERT INTO SC_SystemeProduits(RefDimension,NomSysteme,typePresta,ligne,Quantite,formule,cte1,DateModif) values (9,'TCFVBAC','MATIERE',6,null,'3*CTE1','NB_BAC',now());
</v>
      </c>
      <c r="AO13" t="str">
        <f t="shared" si="3"/>
        <v xml:space="preserve">INSERT INTO SC_SystemeProduits(RefDimension,NomSysteme,typePresta,ligne,Quantite,formule,cte1,DateModif) values (10,'TCFVBAC','MATIERE',6,null,'3*CTE1','NB_BAC',now());
</v>
      </c>
      <c r="AR13" t="str">
        <f t="shared" si="4"/>
        <v xml:space="preserve">INSERT INTO SC_SystemeProduits(RefDimension,NomSysteme,typePresta,ligne,Quantite,formule,cte1,DateModif) values (11,'TCFVBAC','MATIERE',6,null,'3*CTE1','NB_BAC',now());
</v>
      </c>
      <c r="AU13" t="str">
        <f t="shared" si="5"/>
        <v xml:space="preserve">INSERT INTO SC_SystemeProduits(RefDimension,NomSysteme,typePresta,ligne,Quantite,formule,cte1,DateModif) values (17,'TCFVBAC','MATIERE',6,null,'3*CTE1','NB_BAC',now());
</v>
      </c>
      <c r="AX13" t="str">
        <f t="shared" si="6"/>
        <v xml:space="preserve">INSERT INTO SC_SystemeProduits(RefDimension,NomSysteme,typePresta,ligne,Quantite,formule,cte1,DateModif) values (18,'TCFVBAC','MATIERE',6,null,'3*CTE1','NB_BAC',now());
</v>
      </c>
    </row>
    <row r="14" spans="1:52" s="21" customFormat="1" x14ac:dyDescent="0.3">
      <c r="A14" s="20">
        <f>VLOOKUP($C14,[1]MATIERES!$A$2:$K$379,11,0)</f>
        <v>15</v>
      </c>
      <c r="B14" s="21" t="s">
        <v>328</v>
      </c>
      <c r="C14" s="21" t="s">
        <v>313</v>
      </c>
      <c r="D14" s="21" t="s">
        <v>8</v>
      </c>
      <c r="F14" s="22"/>
      <c r="G14" s="22"/>
      <c r="I14" s="22"/>
      <c r="J14" s="22"/>
      <c r="L14" s="22"/>
      <c r="M14" s="22"/>
      <c r="O14" s="22"/>
      <c r="P14" s="22"/>
      <c r="R14" s="22"/>
      <c r="S14" s="22"/>
      <c r="U14" s="22"/>
      <c r="V14" s="22"/>
      <c r="X14" s="22"/>
      <c r="Y14" s="22"/>
      <c r="AA14" s="22"/>
      <c r="AB14" s="22"/>
      <c r="AC14" t="str">
        <f t="shared" si="7"/>
        <v/>
      </c>
      <c r="AD14"/>
      <c r="AE14"/>
      <c r="AF14" t="str">
        <f t="shared" si="0"/>
        <v/>
      </c>
      <c r="AG14"/>
      <c r="AH14"/>
      <c r="AI14" t="str">
        <f t="shared" si="1"/>
        <v/>
      </c>
      <c r="AJ14"/>
      <c r="AK14"/>
      <c r="AL14" t="str">
        <f t="shared" si="2"/>
        <v/>
      </c>
      <c r="AM14"/>
      <c r="AN14"/>
      <c r="AO14" t="str">
        <f t="shared" si="3"/>
        <v/>
      </c>
      <c r="AP14"/>
      <c r="AQ14"/>
      <c r="AR14" t="str">
        <f t="shared" si="4"/>
        <v/>
      </c>
      <c r="AS14"/>
      <c r="AT14"/>
      <c r="AU14" t="str">
        <f t="shared" si="5"/>
        <v/>
      </c>
      <c r="AV14"/>
      <c r="AW14"/>
      <c r="AX14" t="str">
        <f t="shared" si="6"/>
        <v/>
      </c>
    </row>
    <row r="15" spans="1:52" s="21" customFormat="1" x14ac:dyDescent="0.3">
      <c r="A15" s="20">
        <f>VLOOKUP($C15,[1]MATIERES!$A$2:$K$379,11,0)</f>
        <v>14</v>
      </c>
      <c r="B15" s="21" t="s">
        <v>328</v>
      </c>
      <c r="C15" s="21" t="s">
        <v>341</v>
      </c>
      <c r="D15" s="21" t="s">
        <v>8</v>
      </c>
      <c r="F15" s="22"/>
      <c r="G15" s="22"/>
      <c r="I15" s="22"/>
      <c r="J15" s="22"/>
      <c r="L15" s="22"/>
      <c r="M15" s="22"/>
      <c r="O15" s="22"/>
      <c r="P15" s="22"/>
      <c r="R15" s="22"/>
      <c r="S15" s="22"/>
      <c r="U15" s="22"/>
      <c r="V15" s="22"/>
      <c r="X15" s="22"/>
      <c r="Y15" s="22"/>
      <c r="AA15" s="22"/>
      <c r="AB15" s="22"/>
      <c r="AC15" t="str">
        <f t="shared" si="7"/>
        <v/>
      </c>
      <c r="AD15"/>
      <c r="AE15"/>
      <c r="AF15" t="str">
        <f t="shared" si="0"/>
        <v/>
      </c>
      <c r="AG15"/>
      <c r="AH15"/>
      <c r="AI15" t="str">
        <f t="shared" si="1"/>
        <v/>
      </c>
      <c r="AJ15"/>
      <c r="AK15"/>
      <c r="AL15" t="str">
        <f t="shared" si="2"/>
        <v/>
      </c>
      <c r="AM15"/>
      <c r="AN15"/>
      <c r="AO15" t="str">
        <f t="shared" si="3"/>
        <v/>
      </c>
      <c r="AP15"/>
      <c r="AQ15"/>
      <c r="AR15" t="str">
        <f t="shared" si="4"/>
        <v/>
      </c>
      <c r="AS15"/>
      <c r="AT15"/>
      <c r="AU15" t="str">
        <f t="shared" si="5"/>
        <v/>
      </c>
      <c r="AV15"/>
      <c r="AW15"/>
      <c r="AX15" t="str">
        <f t="shared" si="6"/>
        <v/>
      </c>
    </row>
    <row r="16" spans="1:52" x14ac:dyDescent="0.3">
      <c r="A16" s="12">
        <f>VLOOKUP($C16,[1]MATIERES!$A$2:$K$379,11,0)</f>
        <v>361</v>
      </c>
      <c r="B16" t="s">
        <v>328</v>
      </c>
      <c r="C16" t="s">
        <v>139</v>
      </c>
      <c r="D16" t="s">
        <v>47</v>
      </c>
      <c r="E16">
        <v>0.5</v>
      </c>
      <c r="F16" s="14" t="s">
        <v>882</v>
      </c>
      <c r="G16" s="14" t="s">
        <v>918</v>
      </c>
      <c r="H16">
        <v>1</v>
      </c>
      <c r="I16" s="14" t="s">
        <v>882</v>
      </c>
      <c r="J16" s="14" t="s">
        <v>918</v>
      </c>
      <c r="K16">
        <v>1</v>
      </c>
      <c r="L16" s="14" t="s">
        <v>882</v>
      </c>
      <c r="M16" s="14" t="s">
        <v>918</v>
      </c>
      <c r="N16">
        <v>2</v>
      </c>
      <c r="O16" s="14" t="s">
        <v>882</v>
      </c>
      <c r="P16" s="14" t="s">
        <v>918</v>
      </c>
      <c r="Q16">
        <v>2</v>
      </c>
      <c r="R16" s="14" t="s">
        <v>882</v>
      </c>
      <c r="S16" s="14" t="s">
        <v>918</v>
      </c>
      <c r="T16">
        <v>2</v>
      </c>
      <c r="U16" s="14" t="s">
        <v>882</v>
      </c>
      <c r="V16" s="14" t="s">
        <v>918</v>
      </c>
      <c r="W16">
        <v>4</v>
      </c>
      <c r="X16" s="14" t="s">
        <v>882</v>
      </c>
      <c r="Y16" s="14" t="s">
        <v>918</v>
      </c>
      <c r="Z16">
        <v>4</v>
      </c>
      <c r="AA16" s="14" t="s">
        <v>882</v>
      </c>
      <c r="AB16" s="14" t="s">
        <v>918</v>
      </c>
      <c r="AC16" t="str">
        <f t="shared" si="7"/>
        <v xml:space="preserve">INSERT INTO SC_SystemeProduits(RefDimension,NomSysteme,typePresta,ligne,Quantite,formule,cte1,DateModif) values (2,'TCFVBAC','MATIERE',361,null,'1*CTE1','NB_BAC',now());
</v>
      </c>
      <c r="AF16" t="str">
        <f t="shared" si="0"/>
        <v xml:space="preserve">INSERT INTO SC_SystemeProduits(RefDimension,NomSysteme,typePresta,ligne,Quantite,formule,cte1,DateModif) values (4,'TCFVBAC','MATIERE',361,null,'1*CTE1','NB_BAC',now());
</v>
      </c>
      <c r="AI16" t="str">
        <f t="shared" si="1"/>
        <v xml:space="preserve">INSERT INTO SC_SystemeProduits(RefDimension,NomSysteme,typePresta,ligne,Quantite,formule,cte1,DateModif) values (5,'TCFVBAC','MATIERE',361,null,'1*CTE1','NB_BAC',now());
</v>
      </c>
      <c r="AL16" t="str">
        <f t="shared" si="2"/>
        <v xml:space="preserve">INSERT INTO SC_SystemeProduits(RefDimension,NomSysteme,typePresta,ligne,Quantite,formule,cte1,DateModif) values (9,'TCFVBAC','MATIERE',361,null,'1*CTE1','NB_BAC',now());
</v>
      </c>
      <c r="AO16" t="str">
        <f t="shared" si="3"/>
        <v xml:space="preserve">INSERT INTO SC_SystemeProduits(RefDimension,NomSysteme,typePresta,ligne,Quantite,formule,cte1,DateModif) values (10,'TCFVBAC','MATIERE',361,null,'1*CTE1','NB_BAC',now());
</v>
      </c>
      <c r="AR16" t="str">
        <f t="shared" si="4"/>
        <v xml:space="preserve">INSERT INTO SC_SystemeProduits(RefDimension,NomSysteme,typePresta,ligne,Quantite,formule,cte1,DateModif) values (11,'TCFVBAC','MATIERE',361,null,'1*CTE1','NB_BAC',now());
</v>
      </c>
      <c r="AU16" t="str">
        <f t="shared" si="5"/>
        <v xml:space="preserve">INSERT INTO SC_SystemeProduits(RefDimension,NomSysteme,typePresta,ligne,Quantite,formule,cte1,DateModif) values (17,'TCFVBAC','MATIERE',361,null,'1*CTE1','NB_BAC',now());
</v>
      </c>
      <c r="AX16" t="str">
        <f t="shared" si="6"/>
        <v xml:space="preserve">INSERT INTO SC_SystemeProduits(RefDimension,NomSysteme,typePresta,ligne,Quantite,formule,cte1,DateModif) values (18,'TCFVBAC','MATIERE',361,null,'1*CTE1','NB_BAC',now());
</v>
      </c>
    </row>
    <row r="17" spans="1:50" x14ac:dyDescent="0.3">
      <c r="A17" s="12">
        <f>VLOOKUP($C17,[1]MATIERES!$A$2:$K$379,11,0)</f>
        <v>85</v>
      </c>
      <c r="B17" t="s">
        <v>328</v>
      </c>
      <c r="C17" t="s">
        <v>309</v>
      </c>
      <c r="D17" t="s">
        <v>8</v>
      </c>
      <c r="E17">
        <v>1</v>
      </c>
      <c r="F17" s="14" t="s">
        <v>882</v>
      </c>
      <c r="G17" s="14" t="s">
        <v>918</v>
      </c>
      <c r="H17">
        <v>2</v>
      </c>
      <c r="I17" s="14" t="s">
        <v>882</v>
      </c>
      <c r="J17" s="14" t="s">
        <v>918</v>
      </c>
      <c r="K17">
        <v>2</v>
      </c>
      <c r="L17" s="14" t="s">
        <v>882</v>
      </c>
      <c r="M17" s="14" t="s">
        <v>918</v>
      </c>
      <c r="N17">
        <v>4</v>
      </c>
      <c r="O17" s="14" t="s">
        <v>882</v>
      </c>
      <c r="P17" s="14" t="s">
        <v>918</v>
      </c>
      <c r="Q17">
        <v>4</v>
      </c>
      <c r="R17" s="14" t="s">
        <v>882</v>
      </c>
      <c r="S17" s="14" t="s">
        <v>918</v>
      </c>
      <c r="T17">
        <v>4</v>
      </c>
      <c r="U17" s="14" t="s">
        <v>882</v>
      </c>
      <c r="V17" s="14" t="s">
        <v>918</v>
      </c>
      <c r="W17">
        <v>8</v>
      </c>
      <c r="X17" s="14" t="s">
        <v>882</v>
      </c>
      <c r="Y17" s="14" t="s">
        <v>918</v>
      </c>
      <c r="Z17">
        <v>8</v>
      </c>
      <c r="AA17" s="14" t="s">
        <v>882</v>
      </c>
      <c r="AB17" s="14" t="s">
        <v>918</v>
      </c>
      <c r="AC17" t="str">
        <f t="shared" si="7"/>
        <v xml:space="preserve">INSERT INTO SC_SystemeProduits(RefDimension,NomSysteme,typePresta,ligne,Quantite,formule,cte1,DateModif) values (2,'TCFVBAC','MATIERE',85,null,'1*CTE1','NB_BAC',now());
</v>
      </c>
      <c r="AF17" t="str">
        <f t="shared" si="0"/>
        <v xml:space="preserve">INSERT INTO SC_SystemeProduits(RefDimension,NomSysteme,typePresta,ligne,Quantite,formule,cte1,DateModif) values (4,'TCFVBAC','MATIERE',85,null,'1*CTE1','NB_BAC',now());
</v>
      </c>
      <c r="AI17" t="str">
        <f t="shared" si="1"/>
        <v xml:space="preserve">INSERT INTO SC_SystemeProduits(RefDimension,NomSysteme,typePresta,ligne,Quantite,formule,cte1,DateModif) values (5,'TCFVBAC','MATIERE',85,null,'1*CTE1','NB_BAC',now());
</v>
      </c>
      <c r="AL17" t="str">
        <f t="shared" si="2"/>
        <v xml:space="preserve">INSERT INTO SC_SystemeProduits(RefDimension,NomSysteme,typePresta,ligne,Quantite,formule,cte1,DateModif) values (9,'TCFVBAC','MATIERE',85,null,'1*CTE1','NB_BAC',now());
</v>
      </c>
      <c r="AO17" t="str">
        <f t="shared" si="3"/>
        <v xml:space="preserve">INSERT INTO SC_SystemeProduits(RefDimension,NomSysteme,typePresta,ligne,Quantite,formule,cte1,DateModif) values (10,'TCFVBAC','MATIERE',85,null,'1*CTE1','NB_BAC',now());
</v>
      </c>
      <c r="AR17" t="str">
        <f t="shared" si="4"/>
        <v xml:space="preserve">INSERT INTO SC_SystemeProduits(RefDimension,NomSysteme,typePresta,ligne,Quantite,formule,cte1,DateModif) values (11,'TCFVBAC','MATIERE',85,null,'1*CTE1','NB_BAC',now());
</v>
      </c>
      <c r="AU17" t="str">
        <f t="shared" si="5"/>
        <v xml:space="preserve">INSERT INTO SC_SystemeProduits(RefDimension,NomSysteme,typePresta,ligne,Quantite,formule,cte1,DateModif) values (17,'TCFVBAC','MATIERE',85,null,'1*CTE1','NB_BAC',now());
</v>
      </c>
      <c r="AX17" t="str">
        <f t="shared" si="6"/>
        <v xml:space="preserve">INSERT INTO SC_SystemeProduits(RefDimension,NomSysteme,typePresta,ligne,Quantite,formule,cte1,DateModif) values (18,'TCFVBAC','MATIERE',85,null,'1*CTE1','NB_BAC',now());
</v>
      </c>
    </row>
    <row r="18" spans="1:50" x14ac:dyDescent="0.3">
      <c r="A18" s="12">
        <f>VLOOKUP($C18,[1]MATIERES!$A$2:$K$379,11,0)</f>
        <v>375</v>
      </c>
      <c r="B18" t="s">
        <v>328</v>
      </c>
      <c r="C18" t="s">
        <v>282</v>
      </c>
      <c r="D18" t="s">
        <v>318</v>
      </c>
      <c r="E18">
        <v>4.4000000000000004</v>
      </c>
      <c r="F18" s="14" t="s">
        <v>919</v>
      </c>
      <c r="G18" s="14" t="s">
        <v>911</v>
      </c>
      <c r="H18">
        <v>6</v>
      </c>
      <c r="I18" s="14" t="s">
        <v>919</v>
      </c>
      <c r="J18" s="14" t="s">
        <v>911</v>
      </c>
      <c r="K18">
        <v>6.8000000000000007</v>
      </c>
      <c r="L18" s="14" t="s">
        <v>919</v>
      </c>
      <c r="M18" s="14" t="s">
        <v>911</v>
      </c>
      <c r="N18">
        <v>10</v>
      </c>
      <c r="O18" s="14" t="s">
        <v>919</v>
      </c>
      <c r="P18" s="14" t="s">
        <v>911</v>
      </c>
      <c r="Q18">
        <v>11.600000000000001</v>
      </c>
      <c r="R18" s="14" t="s">
        <v>919</v>
      </c>
      <c r="S18" s="14" t="s">
        <v>911</v>
      </c>
      <c r="T18">
        <v>11.600000000000001</v>
      </c>
      <c r="U18" s="14" t="s">
        <v>919</v>
      </c>
      <c r="V18" s="14" t="s">
        <v>911</v>
      </c>
      <c r="W18">
        <v>18</v>
      </c>
      <c r="X18" s="14" t="s">
        <v>919</v>
      </c>
      <c r="Y18" s="14" t="s">
        <v>911</v>
      </c>
      <c r="Z18">
        <v>18</v>
      </c>
      <c r="AA18" s="14" t="s">
        <v>919</v>
      </c>
      <c r="AB18" s="14" t="s">
        <v>911</v>
      </c>
      <c r="AC18" t="str">
        <f t="shared" si="7"/>
        <v xml:space="preserve">INSERT INTO SC_SystemeProduits(RefDimension,NomSysteme,typePresta,ligne,Quantite,formule,cte1,DateModif) values (2,'TCFVBAC','MATIERE',375,null,'1.6*0.25*CTE1','SURFACE',now());
</v>
      </c>
      <c r="AF18" t="str">
        <f t="shared" si="0"/>
        <v xml:space="preserve">INSERT INTO SC_SystemeProduits(RefDimension,NomSysteme,typePresta,ligne,Quantite,formule,cte1,DateModif) values (4,'TCFVBAC','MATIERE',375,null,'1.6*0.25*CTE1','SURFACE',now());
</v>
      </c>
      <c r="AI18" t="str">
        <f t="shared" si="1"/>
        <v xml:space="preserve">INSERT INTO SC_SystemeProduits(RefDimension,NomSysteme,typePresta,ligne,Quantite,formule,cte1,DateModif) values (5,'TCFVBAC','MATIERE',375,null,'1.6*0.25*CTE1','SURFACE',now());
</v>
      </c>
      <c r="AL18" t="str">
        <f t="shared" si="2"/>
        <v xml:space="preserve">INSERT INTO SC_SystemeProduits(RefDimension,NomSysteme,typePresta,ligne,Quantite,formule,cte1,DateModif) values (9,'TCFVBAC','MATIERE',375,null,'1.6*0.25*CTE1','SURFACE',now());
</v>
      </c>
      <c r="AO18" t="str">
        <f t="shared" si="3"/>
        <v xml:space="preserve">INSERT INTO SC_SystemeProduits(RefDimension,NomSysteme,typePresta,ligne,Quantite,formule,cte1,DateModif) values (10,'TCFVBAC','MATIERE',375,null,'1.6*0.25*CTE1','SURFACE',now());
</v>
      </c>
      <c r="AR18" t="str">
        <f t="shared" si="4"/>
        <v xml:space="preserve">INSERT INTO SC_SystemeProduits(RefDimension,NomSysteme,typePresta,ligne,Quantite,formule,cte1,DateModif) values (11,'TCFVBAC','MATIERE',375,null,'1.6*0.25*CTE1','SURFACE',now());
</v>
      </c>
      <c r="AU18" t="str">
        <f t="shared" si="5"/>
        <v xml:space="preserve">INSERT INTO SC_SystemeProduits(RefDimension,NomSysteme,typePresta,ligne,Quantite,formule,cte1,DateModif) values (17,'TCFVBAC','MATIERE',375,null,'1.6*0.25*CTE1','SURFACE',now());
</v>
      </c>
      <c r="AX18" t="str">
        <f t="shared" si="6"/>
        <v xml:space="preserve">INSERT INTO SC_SystemeProduits(RefDimension,NomSysteme,typePresta,ligne,Quantite,formule,cte1,DateModif) values (18,'TCFVBAC','MATIERE',375,null,'1.6*0.25*CTE1','SURFACE',now());
</v>
      </c>
    </row>
    <row r="19" spans="1:50" x14ac:dyDescent="0.3">
      <c r="A19" s="12">
        <f>VLOOKUP($C19,[1]MATIERES!$A$2:$K$379,11,0)</f>
        <v>373</v>
      </c>
      <c r="B19" t="s">
        <v>328</v>
      </c>
      <c r="C19" t="s">
        <v>283</v>
      </c>
      <c r="D19" t="s">
        <v>318</v>
      </c>
      <c r="E19">
        <v>2.62</v>
      </c>
      <c r="F19" s="14" t="s">
        <v>920</v>
      </c>
      <c r="G19" s="14" t="s">
        <v>911</v>
      </c>
      <c r="H19">
        <v>3.7</v>
      </c>
      <c r="I19" s="14" t="s">
        <v>920</v>
      </c>
      <c r="J19" s="14" t="s">
        <v>911</v>
      </c>
      <c r="K19">
        <v>4.24</v>
      </c>
      <c r="L19" s="14" t="s">
        <v>920</v>
      </c>
      <c r="M19" s="14" t="s">
        <v>911</v>
      </c>
      <c r="N19">
        <v>6.4</v>
      </c>
      <c r="O19" s="14" t="s">
        <v>920</v>
      </c>
      <c r="P19" s="14" t="s">
        <v>911</v>
      </c>
      <c r="Q19">
        <v>7.4799999999999995</v>
      </c>
      <c r="R19" s="14" t="s">
        <v>920</v>
      </c>
      <c r="S19" s="14" t="s">
        <v>911</v>
      </c>
      <c r="T19">
        <v>7.4799999999999995</v>
      </c>
      <c r="U19" s="14" t="s">
        <v>920</v>
      </c>
      <c r="V19" s="14" t="s">
        <v>911</v>
      </c>
      <c r="W19">
        <v>11.8</v>
      </c>
      <c r="X19" s="14" t="s">
        <v>920</v>
      </c>
      <c r="Y19" s="14" t="s">
        <v>911</v>
      </c>
      <c r="Z19">
        <v>11.8</v>
      </c>
      <c r="AA19" s="14" t="s">
        <v>920</v>
      </c>
      <c r="AB19" s="14" t="s">
        <v>911</v>
      </c>
      <c r="AC19" t="str">
        <f t="shared" si="7"/>
        <v xml:space="preserve">INSERT INTO SC_SystemeProduits(RefDimension,NomSysteme,typePresta,ligne,Quantite,formule,cte1,DateModif) values (2,'TCFVBAC','MATIERE',373,null,'1.8*0.15*CTE1','SURFACE',now());
</v>
      </c>
      <c r="AF19" t="str">
        <f t="shared" si="0"/>
        <v xml:space="preserve">INSERT INTO SC_SystemeProduits(RefDimension,NomSysteme,typePresta,ligne,Quantite,formule,cte1,DateModif) values (4,'TCFVBAC','MATIERE',373,null,'1.8*0.15*CTE1','SURFACE',now());
</v>
      </c>
      <c r="AI19" t="str">
        <f t="shared" si="1"/>
        <v xml:space="preserve">INSERT INTO SC_SystemeProduits(RefDimension,NomSysteme,typePresta,ligne,Quantite,formule,cte1,DateModif) values (5,'TCFVBAC','MATIERE',373,null,'1.8*0.15*CTE1','SURFACE',now());
</v>
      </c>
      <c r="AL19" t="str">
        <f t="shared" si="2"/>
        <v xml:space="preserve">INSERT INTO SC_SystemeProduits(RefDimension,NomSysteme,typePresta,ligne,Quantite,formule,cte1,DateModif) values (9,'TCFVBAC','MATIERE',373,null,'1.8*0.15*CTE1','SURFACE',now());
</v>
      </c>
      <c r="AO19" t="str">
        <f t="shared" si="3"/>
        <v xml:space="preserve">INSERT INTO SC_SystemeProduits(RefDimension,NomSysteme,typePresta,ligne,Quantite,formule,cte1,DateModif) values (10,'TCFVBAC','MATIERE',373,null,'1.8*0.15*CTE1','SURFACE',now());
</v>
      </c>
      <c r="AR19" t="str">
        <f t="shared" si="4"/>
        <v xml:space="preserve">INSERT INTO SC_SystemeProduits(RefDimension,NomSysteme,typePresta,ligne,Quantite,formule,cte1,DateModif) values (11,'TCFVBAC','MATIERE',373,null,'1.8*0.15*CTE1','SURFACE',now());
</v>
      </c>
      <c r="AU19" t="str">
        <f t="shared" si="5"/>
        <v xml:space="preserve">INSERT INTO SC_SystemeProduits(RefDimension,NomSysteme,typePresta,ligne,Quantite,formule,cte1,DateModif) values (17,'TCFVBAC','MATIERE',373,null,'1.8*0.15*CTE1','SURFACE',now());
</v>
      </c>
      <c r="AX19" t="str">
        <f t="shared" si="6"/>
        <v xml:space="preserve">INSERT INTO SC_SystemeProduits(RefDimension,NomSysteme,typePresta,ligne,Quantite,formule,cte1,DateModif) values (18,'TCFVBAC','MATIERE',373,null,'1.8*0.15*CTE1','SURFACE',now());
</v>
      </c>
    </row>
    <row r="20" spans="1:50" x14ac:dyDescent="0.3">
      <c r="A20" s="12">
        <f>VLOOKUP($C20,[1]MATIERES!$A$2:$K$379,11,0)</f>
        <v>376</v>
      </c>
      <c r="B20" t="s">
        <v>328</v>
      </c>
      <c r="C20" t="s">
        <v>284</v>
      </c>
      <c r="D20" t="s">
        <v>318</v>
      </c>
      <c r="E20">
        <v>3.9200000000000004</v>
      </c>
      <c r="F20" s="14" t="s">
        <v>921</v>
      </c>
      <c r="G20" s="14" t="s">
        <v>911</v>
      </c>
      <c r="H20">
        <v>5.2</v>
      </c>
      <c r="I20" s="14" t="s">
        <v>921</v>
      </c>
      <c r="J20" s="14" t="s">
        <v>911</v>
      </c>
      <c r="K20">
        <v>5.8400000000000007</v>
      </c>
      <c r="L20" s="14" t="s">
        <v>921</v>
      </c>
      <c r="M20" s="14" t="s">
        <v>911</v>
      </c>
      <c r="N20">
        <v>8.4</v>
      </c>
      <c r="O20" s="14" t="s">
        <v>921</v>
      </c>
      <c r="P20" s="14" t="s">
        <v>911</v>
      </c>
      <c r="Q20">
        <v>9.6800000000000015</v>
      </c>
      <c r="R20" s="14" t="s">
        <v>921</v>
      </c>
      <c r="S20" s="14" t="s">
        <v>911</v>
      </c>
      <c r="T20">
        <v>9.6800000000000015</v>
      </c>
      <c r="U20" s="14" t="s">
        <v>921</v>
      </c>
      <c r="V20" s="14" t="s">
        <v>911</v>
      </c>
      <c r="W20">
        <v>14.8</v>
      </c>
      <c r="X20" s="14" t="s">
        <v>921</v>
      </c>
      <c r="Y20" s="14" t="s">
        <v>911</v>
      </c>
      <c r="Z20">
        <v>14.8</v>
      </c>
      <c r="AA20" s="14" t="s">
        <v>921</v>
      </c>
      <c r="AB20" s="14" t="s">
        <v>911</v>
      </c>
      <c r="AC20" t="str">
        <f t="shared" si="7"/>
        <v xml:space="preserve">INSERT INTO SC_SystemeProduits(RefDimension,NomSysteme,typePresta,ligne,Quantite,formule,cte1,DateModif) values (2,'TCFVBAC','MATIERE',376,null,'1.6*0.2*CTE1','SURFACE',now());
</v>
      </c>
      <c r="AF20" t="str">
        <f t="shared" si="0"/>
        <v xml:space="preserve">INSERT INTO SC_SystemeProduits(RefDimension,NomSysteme,typePresta,ligne,Quantite,formule,cte1,DateModif) values (4,'TCFVBAC','MATIERE',376,null,'1.6*0.2*CTE1','SURFACE',now());
</v>
      </c>
      <c r="AI20" t="str">
        <f t="shared" si="1"/>
        <v xml:space="preserve">INSERT INTO SC_SystemeProduits(RefDimension,NomSysteme,typePresta,ligne,Quantite,formule,cte1,DateModif) values (5,'TCFVBAC','MATIERE',376,null,'1.6*0.2*CTE1','SURFACE',now());
</v>
      </c>
      <c r="AL20" t="str">
        <f t="shared" si="2"/>
        <v xml:space="preserve">INSERT INTO SC_SystemeProduits(RefDimension,NomSysteme,typePresta,ligne,Quantite,formule,cte1,DateModif) values (9,'TCFVBAC','MATIERE',376,null,'1.6*0.2*CTE1','SURFACE',now());
</v>
      </c>
      <c r="AO20" t="str">
        <f t="shared" si="3"/>
        <v xml:space="preserve">INSERT INTO SC_SystemeProduits(RefDimension,NomSysteme,typePresta,ligne,Quantite,formule,cte1,DateModif) values (10,'TCFVBAC','MATIERE',376,null,'1.6*0.2*CTE1','SURFACE',now());
</v>
      </c>
      <c r="AR20" t="str">
        <f t="shared" si="4"/>
        <v xml:space="preserve">INSERT INTO SC_SystemeProduits(RefDimension,NomSysteme,typePresta,ligne,Quantite,formule,cte1,DateModif) values (11,'TCFVBAC','MATIERE',376,null,'1.6*0.2*CTE1','SURFACE',now());
</v>
      </c>
      <c r="AU20" t="str">
        <f t="shared" si="5"/>
        <v xml:space="preserve">INSERT INTO SC_SystemeProduits(RefDimension,NomSysteme,typePresta,ligne,Quantite,formule,cte1,DateModif) values (17,'TCFVBAC','MATIERE',376,null,'1.6*0.2*CTE1','SURFACE',now());
</v>
      </c>
      <c r="AX20" t="str">
        <f t="shared" si="6"/>
        <v xml:space="preserve">INSERT INTO SC_SystemeProduits(RefDimension,NomSysteme,typePresta,ligne,Quantite,formule,cte1,DateModif) values (18,'TCFVBAC','MATIERE',376,null,'1.6*0.2*CTE1','SURFACE',now());
</v>
      </c>
    </row>
    <row r="21" spans="1:50" x14ac:dyDescent="0.3">
      <c r="A21" s="12">
        <f>VLOOKUP($C21,[1]MATIERES!$A$2:$K$379,11,0)</f>
        <v>374</v>
      </c>
      <c r="B21" t="s">
        <v>328</v>
      </c>
      <c r="C21" t="s">
        <v>310</v>
      </c>
      <c r="D21" t="s">
        <v>318</v>
      </c>
      <c r="E21">
        <v>0.54000000000000015</v>
      </c>
      <c r="F21" s="14" t="s">
        <v>922</v>
      </c>
      <c r="G21" s="14" t="s">
        <v>911</v>
      </c>
      <c r="H21">
        <v>0.9</v>
      </c>
      <c r="I21" s="14" t="s">
        <v>922</v>
      </c>
      <c r="J21" s="14" t="s">
        <v>911</v>
      </c>
      <c r="K21">
        <v>1.0800000000000003</v>
      </c>
      <c r="L21" s="14" t="s">
        <v>922</v>
      </c>
      <c r="M21" s="14" t="s">
        <v>911</v>
      </c>
      <c r="N21">
        <v>1.8</v>
      </c>
      <c r="O21" s="14" t="s">
        <v>922</v>
      </c>
      <c r="P21" s="14" t="s">
        <v>911</v>
      </c>
      <c r="Q21">
        <v>2.1600000000000006</v>
      </c>
      <c r="R21" s="14" t="s">
        <v>922</v>
      </c>
      <c r="S21" s="14" t="s">
        <v>911</v>
      </c>
      <c r="T21">
        <v>2.1600000000000006</v>
      </c>
      <c r="U21" s="14" t="s">
        <v>922</v>
      </c>
      <c r="V21" s="14" t="s">
        <v>911</v>
      </c>
      <c r="W21">
        <v>3.6</v>
      </c>
      <c r="X21" s="14" t="s">
        <v>922</v>
      </c>
      <c r="Y21" s="14" t="s">
        <v>911</v>
      </c>
      <c r="Z21">
        <v>3.6</v>
      </c>
      <c r="AA21" s="14" t="s">
        <v>922</v>
      </c>
      <c r="AB21" s="14" t="s">
        <v>911</v>
      </c>
      <c r="AC21" t="str">
        <f t="shared" si="7"/>
        <v xml:space="preserve">INSERT INTO SC_SystemeProduits(RefDimension,NomSysteme,typePresta,ligne,Quantite,formule,cte1,DateModif) values (2,'TCFVBAC','MATIERE',374,null,'1.25*0.05*CTE1','SURFACE',now());
</v>
      </c>
      <c r="AF21" t="str">
        <f t="shared" si="0"/>
        <v xml:space="preserve">INSERT INTO SC_SystemeProduits(RefDimension,NomSysteme,typePresta,ligne,Quantite,formule,cte1,DateModif) values (4,'TCFVBAC','MATIERE',374,null,'1.25*0.05*CTE1','SURFACE',now());
</v>
      </c>
      <c r="AI21" t="str">
        <f t="shared" si="1"/>
        <v xml:space="preserve">INSERT INTO SC_SystemeProduits(RefDimension,NomSysteme,typePresta,ligne,Quantite,formule,cte1,DateModif) values (5,'TCFVBAC','MATIERE',374,null,'1.25*0.05*CTE1','SURFACE',now());
</v>
      </c>
      <c r="AL21" t="str">
        <f t="shared" si="2"/>
        <v xml:space="preserve">INSERT INTO SC_SystemeProduits(RefDimension,NomSysteme,typePresta,ligne,Quantite,formule,cte1,DateModif) values (9,'TCFVBAC','MATIERE',374,null,'1.25*0.05*CTE1','SURFACE',now());
</v>
      </c>
      <c r="AO21" t="str">
        <f t="shared" si="3"/>
        <v xml:space="preserve">INSERT INTO SC_SystemeProduits(RefDimension,NomSysteme,typePresta,ligne,Quantite,formule,cte1,DateModif) values (10,'TCFVBAC','MATIERE',374,null,'1.25*0.05*CTE1','SURFACE',now());
</v>
      </c>
      <c r="AR21" t="str">
        <f t="shared" si="4"/>
        <v xml:space="preserve">INSERT INTO SC_SystemeProduits(RefDimension,NomSysteme,typePresta,ligne,Quantite,formule,cte1,DateModif) values (11,'TCFVBAC','MATIERE',374,null,'1.25*0.05*CTE1','SURFACE',now());
</v>
      </c>
      <c r="AU21" t="str">
        <f t="shared" si="5"/>
        <v xml:space="preserve">INSERT INTO SC_SystemeProduits(RefDimension,NomSysteme,typePresta,ligne,Quantite,formule,cte1,DateModif) values (17,'TCFVBAC','MATIERE',374,null,'1.25*0.05*CTE1','SURFACE',now());
</v>
      </c>
      <c r="AX21" t="str">
        <f t="shared" si="6"/>
        <v xml:space="preserve">INSERT INTO SC_SystemeProduits(RefDimension,NomSysteme,typePresta,ligne,Quantite,formule,cte1,DateModif) values (18,'TCFVBAC','MATIERE',374,null,'1.25*0.05*CTE1','SURFACE',now());
</v>
      </c>
    </row>
    <row r="22" spans="1:50" x14ac:dyDescent="0.3">
      <c r="AC22" t="str">
        <f t="shared" si="7"/>
        <v/>
      </c>
      <c r="AF22" t="str">
        <f t="shared" si="0"/>
        <v/>
      </c>
      <c r="AI22" t="str">
        <f t="shared" si="1"/>
        <v/>
      </c>
      <c r="AL22" t="str">
        <f t="shared" si="2"/>
        <v/>
      </c>
      <c r="AO22" t="str">
        <f t="shared" si="3"/>
        <v/>
      </c>
      <c r="AR22" t="str">
        <f t="shared" si="4"/>
        <v/>
      </c>
      <c r="AU22" t="str">
        <f t="shared" si="5"/>
        <v/>
      </c>
      <c r="AX22" t="str">
        <f t="shared" si="6"/>
        <v/>
      </c>
    </row>
    <row r="23" spans="1:50" ht="18" customHeight="1" x14ac:dyDescent="0.3">
      <c r="A23" s="12">
        <f>VLOOKUP($C23,[1]ATELIER!$A$2:$K$291,11,0)</f>
        <v>31</v>
      </c>
      <c r="B23" t="s">
        <v>331</v>
      </c>
      <c r="C23" t="s">
        <v>72</v>
      </c>
      <c r="D23" t="s">
        <v>8</v>
      </c>
      <c r="E23">
        <v>1</v>
      </c>
      <c r="F23" s="14" t="s">
        <v>882</v>
      </c>
      <c r="G23" s="14" t="s">
        <v>918</v>
      </c>
      <c r="H23">
        <v>2</v>
      </c>
      <c r="I23" s="14" t="s">
        <v>882</v>
      </c>
      <c r="J23" s="14" t="s">
        <v>918</v>
      </c>
      <c r="K23">
        <v>2</v>
      </c>
      <c r="L23" s="14" t="s">
        <v>882</v>
      </c>
      <c r="M23" s="14" t="s">
        <v>918</v>
      </c>
      <c r="N23">
        <v>4</v>
      </c>
      <c r="O23" s="14" t="s">
        <v>882</v>
      </c>
      <c r="P23" s="14" t="s">
        <v>918</v>
      </c>
      <c r="Q23">
        <v>4</v>
      </c>
      <c r="R23" s="14" t="s">
        <v>882</v>
      </c>
      <c r="S23" s="14" t="s">
        <v>918</v>
      </c>
      <c r="T23">
        <v>4</v>
      </c>
      <c r="U23" s="14" t="s">
        <v>882</v>
      </c>
      <c r="V23" s="14" t="s">
        <v>918</v>
      </c>
      <c r="W23">
        <v>8</v>
      </c>
      <c r="X23" s="14" t="s">
        <v>882</v>
      </c>
      <c r="Y23" s="14" t="s">
        <v>918</v>
      </c>
      <c r="Z23">
        <v>8</v>
      </c>
      <c r="AA23" s="14" t="s">
        <v>882</v>
      </c>
      <c r="AB23" s="14" t="s">
        <v>918</v>
      </c>
      <c r="AC23" t="str">
        <f t="shared" si="7"/>
        <v xml:space="preserve">INSERT INTO SC_SystemeProduits(RefDimension,NomSysteme,typePresta,ligne,Quantite,formule,cte1,DateModif) values (2,'TCFVBAC','MOA',31,null,'1*CTE1','NB_BAC',now());
</v>
      </c>
      <c r="AF23" t="str">
        <f t="shared" si="0"/>
        <v xml:space="preserve">INSERT INTO SC_SystemeProduits(RefDimension,NomSysteme,typePresta,ligne,Quantite,formule,cte1,DateModif) values (4,'TCFVBAC','MOA',31,null,'1*CTE1','NB_BAC',now());
</v>
      </c>
      <c r="AI23" t="str">
        <f t="shared" si="1"/>
        <v xml:space="preserve">INSERT INTO SC_SystemeProduits(RefDimension,NomSysteme,typePresta,ligne,Quantite,formule,cte1,DateModif) values (5,'TCFVBAC','MOA',31,null,'1*CTE1','NB_BAC',now());
</v>
      </c>
      <c r="AL23" t="str">
        <f t="shared" si="2"/>
        <v xml:space="preserve">INSERT INTO SC_SystemeProduits(RefDimension,NomSysteme,typePresta,ligne,Quantite,formule,cte1,DateModif) values (9,'TCFVBAC','MOA',31,null,'1*CTE1','NB_BAC',now());
</v>
      </c>
      <c r="AO23" t="str">
        <f t="shared" si="3"/>
        <v xml:space="preserve">INSERT INTO SC_SystemeProduits(RefDimension,NomSysteme,typePresta,ligne,Quantite,formule,cte1,DateModif) values (10,'TCFVBAC','MOA',31,null,'1*CTE1','NB_BAC',now());
</v>
      </c>
      <c r="AR23" t="str">
        <f t="shared" si="4"/>
        <v xml:space="preserve">INSERT INTO SC_SystemeProduits(RefDimension,NomSysteme,typePresta,ligne,Quantite,formule,cte1,DateModif) values (11,'TCFVBAC','MOA',31,null,'1*CTE1','NB_BAC',now());
</v>
      </c>
      <c r="AU23" t="str">
        <f t="shared" si="5"/>
        <v xml:space="preserve">INSERT INTO SC_SystemeProduits(RefDimension,NomSysteme,typePresta,ligne,Quantite,formule,cte1,DateModif) values (17,'TCFVBAC','MOA',31,null,'1*CTE1','NB_BAC',now());
</v>
      </c>
      <c r="AX23" t="str">
        <f t="shared" si="6"/>
        <v xml:space="preserve">INSERT INTO SC_SystemeProduits(RefDimension,NomSysteme,typePresta,ligne,Quantite,formule,cte1,DateModif) values (18,'TCFVBAC','MOA',31,null,'1*CTE1','NB_BAC',now());
</v>
      </c>
    </row>
    <row r="24" spans="1:50" x14ac:dyDescent="0.3">
      <c r="A24" s="12">
        <f>VLOOKUP($C24,[1]ATELIER!$A$2:$K$291,11,0)</f>
        <v>28</v>
      </c>
      <c r="B24" t="s">
        <v>331</v>
      </c>
      <c r="C24" t="s">
        <v>65</v>
      </c>
      <c r="D24" t="s">
        <v>8</v>
      </c>
      <c r="E24">
        <v>1</v>
      </c>
      <c r="F24" s="14" t="s">
        <v>882</v>
      </c>
      <c r="G24" s="14" t="s">
        <v>918</v>
      </c>
      <c r="H24">
        <v>2</v>
      </c>
      <c r="I24" s="14" t="s">
        <v>882</v>
      </c>
      <c r="J24" s="14" t="s">
        <v>918</v>
      </c>
      <c r="K24">
        <v>2</v>
      </c>
      <c r="L24" s="14" t="s">
        <v>882</v>
      </c>
      <c r="M24" s="14" t="s">
        <v>918</v>
      </c>
      <c r="N24">
        <v>4</v>
      </c>
      <c r="O24" s="14" t="s">
        <v>882</v>
      </c>
      <c r="P24" s="14" t="s">
        <v>918</v>
      </c>
      <c r="Q24">
        <v>4</v>
      </c>
      <c r="R24" s="14" t="s">
        <v>882</v>
      </c>
      <c r="S24" s="14" t="s">
        <v>918</v>
      </c>
      <c r="T24">
        <v>4</v>
      </c>
      <c r="U24" s="14" t="s">
        <v>882</v>
      </c>
      <c r="V24" s="14" t="s">
        <v>918</v>
      </c>
      <c r="W24">
        <v>8</v>
      </c>
      <c r="X24" s="14" t="s">
        <v>882</v>
      </c>
      <c r="Y24" s="14" t="s">
        <v>918</v>
      </c>
      <c r="Z24">
        <v>8</v>
      </c>
      <c r="AA24" s="14" t="s">
        <v>882</v>
      </c>
      <c r="AB24" s="14" t="s">
        <v>918</v>
      </c>
      <c r="AC24" t="str">
        <f t="shared" si="7"/>
        <v xml:space="preserve">INSERT INTO SC_SystemeProduits(RefDimension,NomSysteme,typePresta,ligne,Quantite,formule,cte1,DateModif) values (2,'TCFVBAC','MOA',28,null,'1*CTE1','NB_BAC',now());
</v>
      </c>
      <c r="AF24" t="str">
        <f t="shared" si="0"/>
        <v xml:space="preserve">INSERT INTO SC_SystemeProduits(RefDimension,NomSysteme,typePresta,ligne,Quantite,formule,cte1,DateModif) values (4,'TCFVBAC','MOA',28,null,'1*CTE1','NB_BAC',now());
</v>
      </c>
      <c r="AI24" t="str">
        <f t="shared" si="1"/>
        <v xml:space="preserve">INSERT INTO SC_SystemeProduits(RefDimension,NomSysteme,typePresta,ligne,Quantite,formule,cte1,DateModif) values (5,'TCFVBAC','MOA',28,null,'1*CTE1','NB_BAC',now());
</v>
      </c>
      <c r="AL24" t="str">
        <f t="shared" si="2"/>
        <v xml:space="preserve">INSERT INTO SC_SystemeProduits(RefDimension,NomSysteme,typePresta,ligne,Quantite,formule,cte1,DateModif) values (9,'TCFVBAC','MOA',28,null,'1*CTE1','NB_BAC',now());
</v>
      </c>
      <c r="AO24" t="str">
        <f t="shared" si="3"/>
        <v xml:space="preserve">INSERT INTO SC_SystemeProduits(RefDimension,NomSysteme,typePresta,ligne,Quantite,formule,cte1,DateModif) values (10,'TCFVBAC','MOA',28,null,'1*CTE1','NB_BAC',now());
</v>
      </c>
      <c r="AR24" t="str">
        <f t="shared" si="4"/>
        <v xml:space="preserve">INSERT INTO SC_SystemeProduits(RefDimension,NomSysteme,typePresta,ligne,Quantite,formule,cte1,DateModif) values (11,'TCFVBAC','MOA',28,null,'1*CTE1','NB_BAC',now());
</v>
      </c>
      <c r="AU24" t="str">
        <f t="shared" si="5"/>
        <v xml:space="preserve">INSERT INTO SC_SystemeProduits(RefDimension,NomSysteme,typePresta,ligne,Quantite,formule,cte1,DateModif) values (17,'TCFVBAC','MOA',28,null,'1*CTE1','NB_BAC',now());
</v>
      </c>
      <c r="AX24" t="str">
        <f t="shared" si="6"/>
        <v xml:space="preserve">INSERT INTO SC_SystemeProduits(RefDimension,NomSysteme,typePresta,ligne,Quantite,formule,cte1,DateModif) values (18,'TCFVBAC','MOA',28,null,'1*CTE1','NB_BAC',now());
</v>
      </c>
    </row>
    <row r="25" spans="1:50" x14ac:dyDescent="0.3">
      <c r="A25" s="12">
        <f>VLOOKUP($C25,[1]ATELIER!$A$2:$K$291,11,0)</f>
        <v>9</v>
      </c>
      <c r="B25" t="s">
        <v>331</v>
      </c>
      <c r="C25" t="s">
        <v>25</v>
      </c>
      <c r="D25" t="s">
        <v>8</v>
      </c>
      <c r="E25">
        <v>1</v>
      </c>
      <c r="H25">
        <v>0</v>
      </c>
      <c r="K25">
        <v>0</v>
      </c>
      <c r="N25">
        <v>0</v>
      </c>
      <c r="Q25">
        <v>0</v>
      </c>
      <c r="T25">
        <v>0</v>
      </c>
      <c r="W25">
        <v>0</v>
      </c>
      <c r="Z25">
        <v>0</v>
      </c>
      <c r="AC25" t="str">
        <f t="shared" si="7"/>
        <v xml:space="preserve">INSERT INTO SC_SystemeProduits(RefDimension,NomSysteme,typePresta,ligne,Quantite,formule,cte1,DateModif) values (2,'TCFVBAC','MOA',9,1,null,null,now());
</v>
      </c>
      <c r="AF25" t="str">
        <f t="shared" si="0"/>
        <v xml:space="preserve">INSERT INTO SC_SystemeProduits(RefDimension,NomSysteme,typePresta,ligne,Quantite,formule,cte1,DateModif) values (4,'TCFVBAC','MOA',9,0,null,null,now());
</v>
      </c>
      <c r="AI25" t="str">
        <f t="shared" si="1"/>
        <v xml:space="preserve">INSERT INTO SC_SystemeProduits(RefDimension,NomSysteme,typePresta,ligne,Quantite,formule,cte1,DateModif) values (5,'TCFVBAC','MOA',9,0,null,null,now());
</v>
      </c>
      <c r="AL25" t="str">
        <f t="shared" si="2"/>
        <v xml:space="preserve">INSERT INTO SC_SystemeProduits(RefDimension,NomSysteme,typePresta,ligne,Quantite,formule,cte1,DateModif) values (9,'TCFVBAC','MOA',9,0,null,null,now());
</v>
      </c>
      <c r="AO25" t="str">
        <f t="shared" si="3"/>
        <v xml:space="preserve">INSERT INTO SC_SystemeProduits(RefDimension,NomSysteme,typePresta,ligne,Quantite,formule,cte1,DateModif) values (10,'TCFVBAC','MOA',9,0,null,null,now());
</v>
      </c>
      <c r="AR25" t="str">
        <f t="shared" si="4"/>
        <v xml:space="preserve">INSERT INTO SC_SystemeProduits(RefDimension,NomSysteme,typePresta,ligne,Quantite,formule,cte1,DateModif) values (11,'TCFVBAC','MOA',9,0,null,null,now());
</v>
      </c>
      <c r="AU25" t="str">
        <f t="shared" si="5"/>
        <v xml:space="preserve">INSERT INTO SC_SystemeProduits(RefDimension,NomSysteme,typePresta,ligne,Quantite,formule,cte1,DateModif) values (17,'TCFVBAC','MOA',9,0,null,null,now());
</v>
      </c>
      <c r="AX25" t="str">
        <f t="shared" si="6"/>
        <v xml:space="preserve">INSERT INTO SC_SystemeProduits(RefDimension,NomSysteme,typePresta,ligne,Quantite,formule,cte1,DateModif) values (18,'TCFVBAC','MOA',9,0,null,null,now());
</v>
      </c>
    </row>
    <row r="26" spans="1:50" x14ac:dyDescent="0.3">
      <c r="A26" s="12">
        <f>VLOOKUP($C26,[1]ATELIER!$A$2:$K$291,11,0)</f>
        <v>36</v>
      </c>
      <c r="B26" t="s">
        <v>331</v>
      </c>
      <c r="C26" t="s">
        <v>317</v>
      </c>
      <c r="D26" t="s">
        <v>23</v>
      </c>
      <c r="E26">
        <v>1</v>
      </c>
      <c r="F26" s="14" t="s">
        <v>882</v>
      </c>
      <c r="G26" s="14" t="s">
        <v>918</v>
      </c>
      <c r="H26">
        <v>2</v>
      </c>
      <c r="I26" s="14" t="s">
        <v>882</v>
      </c>
      <c r="J26" s="14" t="s">
        <v>918</v>
      </c>
      <c r="K26">
        <v>2</v>
      </c>
      <c r="L26" s="14" t="s">
        <v>882</v>
      </c>
      <c r="M26" s="14" t="s">
        <v>918</v>
      </c>
      <c r="N26">
        <v>4</v>
      </c>
      <c r="O26" s="14" t="s">
        <v>882</v>
      </c>
      <c r="P26" s="14" t="s">
        <v>918</v>
      </c>
      <c r="Q26">
        <v>4</v>
      </c>
      <c r="R26" s="14" t="s">
        <v>882</v>
      </c>
      <c r="S26" s="14" t="s">
        <v>918</v>
      </c>
      <c r="T26">
        <v>4</v>
      </c>
      <c r="U26" s="14" t="s">
        <v>882</v>
      </c>
      <c r="V26" s="14" t="s">
        <v>918</v>
      </c>
      <c r="W26">
        <v>8</v>
      </c>
      <c r="X26" s="14" t="s">
        <v>882</v>
      </c>
      <c r="Y26" s="14" t="s">
        <v>918</v>
      </c>
      <c r="Z26">
        <v>8</v>
      </c>
      <c r="AA26" s="14" t="s">
        <v>882</v>
      </c>
      <c r="AB26" s="14" t="s">
        <v>918</v>
      </c>
      <c r="AC26" t="str">
        <f t="shared" si="7"/>
        <v xml:space="preserve">INSERT INTO SC_SystemeProduits(RefDimension,NomSysteme,typePresta,ligne,Quantite,formule,cte1,DateModif) values (2,'TCFVBAC','MOA',36,null,'1*CTE1','NB_BAC',now());
</v>
      </c>
      <c r="AF26" t="str">
        <f t="shared" si="0"/>
        <v xml:space="preserve">INSERT INTO SC_SystemeProduits(RefDimension,NomSysteme,typePresta,ligne,Quantite,formule,cte1,DateModif) values (4,'TCFVBAC','MOA',36,null,'1*CTE1','NB_BAC',now());
</v>
      </c>
      <c r="AI26" t="str">
        <f t="shared" si="1"/>
        <v xml:space="preserve">INSERT INTO SC_SystemeProduits(RefDimension,NomSysteme,typePresta,ligne,Quantite,formule,cte1,DateModif) values (5,'TCFVBAC','MOA',36,null,'1*CTE1','NB_BAC',now());
</v>
      </c>
      <c r="AL26" t="str">
        <f t="shared" si="2"/>
        <v xml:space="preserve">INSERT INTO SC_SystemeProduits(RefDimension,NomSysteme,typePresta,ligne,Quantite,formule,cte1,DateModif) values (9,'TCFVBAC','MOA',36,null,'1*CTE1','NB_BAC',now());
</v>
      </c>
      <c r="AO26" t="str">
        <f t="shared" si="3"/>
        <v xml:space="preserve">INSERT INTO SC_SystemeProduits(RefDimension,NomSysteme,typePresta,ligne,Quantite,formule,cte1,DateModif) values (10,'TCFVBAC','MOA',36,null,'1*CTE1','NB_BAC',now());
</v>
      </c>
      <c r="AR26" t="str">
        <f t="shared" si="4"/>
        <v xml:space="preserve">INSERT INTO SC_SystemeProduits(RefDimension,NomSysteme,typePresta,ligne,Quantite,formule,cte1,DateModif) values (11,'TCFVBAC','MOA',36,null,'1*CTE1','NB_BAC',now());
</v>
      </c>
      <c r="AU26" t="str">
        <f t="shared" si="5"/>
        <v xml:space="preserve">INSERT INTO SC_SystemeProduits(RefDimension,NomSysteme,typePresta,ligne,Quantite,formule,cte1,DateModif) values (17,'TCFVBAC','MOA',36,null,'1*CTE1','NB_BAC',now());
</v>
      </c>
      <c r="AX26" t="str">
        <f t="shared" si="6"/>
        <v xml:space="preserve">INSERT INTO SC_SystemeProduits(RefDimension,NomSysteme,typePresta,ligne,Quantite,formule,cte1,DateModif) values (18,'TCFVBAC','MOA',36,null,'1*CTE1','NB_BAC',now());
</v>
      </c>
    </row>
    <row r="27" spans="1:50" x14ac:dyDescent="0.3">
      <c r="A27" s="12">
        <f>VLOOKUP($C27,[1]ATELIER!$A$2:$K$291,11,0)</f>
        <v>30</v>
      </c>
      <c r="B27" t="s">
        <v>331</v>
      </c>
      <c r="C27" t="s">
        <v>70</v>
      </c>
      <c r="D27" t="s">
        <v>8</v>
      </c>
      <c r="E27">
        <v>1</v>
      </c>
      <c r="F27" s="14" t="s">
        <v>882</v>
      </c>
      <c r="G27" s="14" t="s">
        <v>918</v>
      </c>
      <c r="H27">
        <v>2</v>
      </c>
      <c r="I27" s="14" t="s">
        <v>882</v>
      </c>
      <c r="J27" s="14" t="s">
        <v>918</v>
      </c>
      <c r="K27">
        <v>2</v>
      </c>
      <c r="L27" s="14" t="s">
        <v>882</v>
      </c>
      <c r="M27" s="14" t="s">
        <v>918</v>
      </c>
      <c r="N27">
        <v>4</v>
      </c>
      <c r="O27" s="14" t="s">
        <v>882</v>
      </c>
      <c r="P27" s="14" t="s">
        <v>918</v>
      </c>
      <c r="Q27">
        <v>4</v>
      </c>
      <c r="R27" s="14" t="s">
        <v>882</v>
      </c>
      <c r="S27" s="14" t="s">
        <v>918</v>
      </c>
      <c r="T27">
        <v>4</v>
      </c>
      <c r="U27" s="14" t="s">
        <v>882</v>
      </c>
      <c r="V27" s="14" t="s">
        <v>918</v>
      </c>
      <c r="W27">
        <v>8</v>
      </c>
      <c r="X27" s="14" t="s">
        <v>882</v>
      </c>
      <c r="Y27" s="14" t="s">
        <v>918</v>
      </c>
      <c r="Z27">
        <v>8</v>
      </c>
      <c r="AA27" s="14" t="s">
        <v>882</v>
      </c>
      <c r="AB27" s="14" t="s">
        <v>918</v>
      </c>
      <c r="AC27" t="str">
        <f t="shared" si="7"/>
        <v xml:space="preserve">INSERT INTO SC_SystemeProduits(RefDimension,NomSysteme,typePresta,ligne,Quantite,formule,cte1,DateModif) values (2,'TCFVBAC','MOA',30,null,'1*CTE1','NB_BAC',now());
</v>
      </c>
      <c r="AF27" t="str">
        <f t="shared" si="0"/>
        <v xml:space="preserve">INSERT INTO SC_SystemeProduits(RefDimension,NomSysteme,typePresta,ligne,Quantite,formule,cte1,DateModif) values (4,'TCFVBAC','MOA',30,null,'1*CTE1','NB_BAC',now());
</v>
      </c>
      <c r="AI27" t="str">
        <f t="shared" si="1"/>
        <v xml:space="preserve">INSERT INTO SC_SystemeProduits(RefDimension,NomSysteme,typePresta,ligne,Quantite,formule,cte1,DateModif) values (5,'TCFVBAC','MOA',30,null,'1*CTE1','NB_BAC',now());
</v>
      </c>
      <c r="AL27" t="str">
        <f t="shared" si="2"/>
        <v xml:space="preserve">INSERT INTO SC_SystemeProduits(RefDimension,NomSysteme,typePresta,ligne,Quantite,formule,cte1,DateModif) values (9,'TCFVBAC','MOA',30,null,'1*CTE1','NB_BAC',now());
</v>
      </c>
      <c r="AO27" t="str">
        <f t="shared" si="3"/>
        <v xml:space="preserve">INSERT INTO SC_SystemeProduits(RefDimension,NomSysteme,typePresta,ligne,Quantite,formule,cte1,DateModif) values (10,'TCFVBAC','MOA',30,null,'1*CTE1','NB_BAC',now());
</v>
      </c>
      <c r="AR27" t="str">
        <f t="shared" si="4"/>
        <v xml:space="preserve">INSERT INTO SC_SystemeProduits(RefDimension,NomSysteme,typePresta,ligne,Quantite,formule,cte1,DateModif) values (11,'TCFVBAC','MOA',30,null,'1*CTE1','NB_BAC',now());
</v>
      </c>
      <c r="AU27" t="str">
        <f t="shared" si="5"/>
        <v xml:space="preserve">INSERT INTO SC_SystemeProduits(RefDimension,NomSysteme,typePresta,ligne,Quantite,formule,cte1,DateModif) values (17,'TCFVBAC','MOA',30,null,'1*CTE1','NB_BAC',now());
</v>
      </c>
      <c r="AX27" t="str">
        <f t="shared" si="6"/>
        <v xml:space="preserve">INSERT INTO SC_SystemeProduits(RefDimension,NomSysteme,typePresta,ligne,Quantite,formule,cte1,DateModif) values (18,'TCFVBAC','MOA',30,null,'1*CTE1','NB_BAC',now());
</v>
      </c>
    </row>
    <row r="28" spans="1:50" x14ac:dyDescent="0.3">
      <c r="A28" s="12">
        <f>VLOOKUP($C28,[1]ATELIER!$A$2:$K$291,11,0)</f>
        <v>27</v>
      </c>
      <c r="B28" t="s">
        <v>331</v>
      </c>
      <c r="C28" t="s">
        <v>62</v>
      </c>
      <c r="D28" t="s">
        <v>8</v>
      </c>
      <c r="E28">
        <v>1</v>
      </c>
      <c r="F28" s="14" t="s">
        <v>882</v>
      </c>
      <c r="G28" s="14" t="s">
        <v>918</v>
      </c>
      <c r="H28">
        <v>2</v>
      </c>
      <c r="I28" s="14" t="s">
        <v>882</v>
      </c>
      <c r="J28" s="14" t="s">
        <v>918</v>
      </c>
      <c r="K28">
        <v>2</v>
      </c>
      <c r="L28" s="14" t="s">
        <v>882</v>
      </c>
      <c r="M28" s="14" t="s">
        <v>918</v>
      </c>
      <c r="N28">
        <v>4</v>
      </c>
      <c r="O28" s="14" t="s">
        <v>882</v>
      </c>
      <c r="P28" s="14" t="s">
        <v>918</v>
      </c>
      <c r="Q28">
        <v>4</v>
      </c>
      <c r="R28" s="14" t="s">
        <v>882</v>
      </c>
      <c r="S28" s="14" t="s">
        <v>918</v>
      </c>
      <c r="T28">
        <v>4</v>
      </c>
      <c r="U28" s="14" t="s">
        <v>882</v>
      </c>
      <c r="V28" s="14" t="s">
        <v>918</v>
      </c>
      <c r="W28">
        <v>8</v>
      </c>
      <c r="X28" s="14" t="s">
        <v>882</v>
      </c>
      <c r="Y28" s="14" t="s">
        <v>918</v>
      </c>
      <c r="Z28">
        <v>8</v>
      </c>
      <c r="AA28" s="14" t="s">
        <v>882</v>
      </c>
      <c r="AB28" s="14" t="s">
        <v>918</v>
      </c>
      <c r="AC28" t="str">
        <f t="shared" si="7"/>
        <v xml:space="preserve">INSERT INTO SC_SystemeProduits(RefDimension,NomSysteme,typePresta,ligne,Quantite,formule,cte1,DateModif) values (2,'TCFVBAC','MOA',27,null,'1*CTE1','NB_BAC',now());
</v>
      </c>
      <c r="AF28" t="str">
        <f t="shared" si="0"/>
        <v xml:space="preserve">INSERT INTO SC_SystemeProduits(RefDimension,NomSysteme,typePresta,ligne,Quantite,formule,cte1,DateModif) values (4,'TCFVBAC','MOA',27,null,'1*CTE1','NB_BAC',now());
</v>
      </c>
      <c r="AI28" t="str">
        <f t="shared" si="1"/>
        <v xml:space="preserve">INSERT INTO SC_SystemeProduits(RefDimension,NomSysteme,typePresta,ligne,Quantite,formule,cte1,DateModif) values (5,'TCFVBAC','MOA',27,null,'1*CTE1','NB_BAC',now());
</v>
      </c>
      <c r="AL28" t="str">
        <f t="shared" si="2"/>
        <v xml:space="preserve">INSERT INTO SC_SystemeProduits(RefDimension,NomSysteme,typePresta,ligne,Quantite,formule,cte1,DateModif) values (9,'TCFVBAC','MOA',27,null,'1*CTE1','NB_BAC',now());
</v>
      </c>
      <c r="AO28" t="str">
        <f t="shared" si="3"/>
        <v xml:space="preserve">INSERT INTO SC_SystemeProduits(RefDimension,NomSysteme,typePresta,ligne,Quantite,formule,cte1,DateModif) values (10,'TCFVBAC','MOA',27,null,'1*CTE1','NB_BAC',now());
</v>
      </c>
      <c r="AR28" t="str">
        <f t="shared" si="4"/>
        <v xml:space="preserve">INSERT INTO SC_SystemeProduits(RefDimension,NomSysteme,typePresta,ligne,Quantite,formule,cte1,DateModif) values (11,'TCFVBAC','MOA',27,null,'1*CTE1','NB_BAC',now());
</v>
      </c>
      <c r="AU28" t="str">
        <f t="shared" si="5"/>
        <v xml:space="preserve">INSERT INTO SC_SystemeProduits(RefDimension,NomSysteme,typePresta,ligne,Quantite,formule,cte1,DateModif) values (17,'TCFVBAC','MOA',27,null,'1*CTE1','NB_BAC',now());
</v>
      </c>
      <c r="AX28" t="str">
        <f t="shared" si="6"/>
        <v xml:space="preserve">INSERT INTO SC_SystemeProduits(RefDimension,NomSysteme,typePresta,ligne,Quantite,formule,cte1,DateModif) values (18,'TCFVBAC','MOA',27,null,'1*CTE1','NB_BAC',now());
</v>
      </c>
    </row>
    <row r="29" spans="1:50" x14ac:dyDescent="0.3">
      <c r="AC29" t="str">
        <f t="shared" si="7"/>
        <v/>
      </c>
      <c r="AF29" t="str">
        <f t="shared" si="0"/>
        <v/>
      </c>
      <c r="AI29" t="str">
        <f t="shared" si="1"/>
        <v/>
      </c>
      <c r="AL29" t="str">
        <f t="shared" si="2"/>
        <v/>
      </c>
      <c r="AO29" t="str">
        <f t="shared" si="3"/>
        <v/>
      </c>
      <c r="AR29" t="str">
        <f t="shared" si="4"/>
        <v/>
      </c>
      <c r="AU29" t="str">
        <f t="shared" si="5"/>
        <v/>
      </c>
      <c r="AX29" t="str">
        <f t="shared" si="6"/>
        <v/>
      </c>
    </row>
    <row r="30" spans="1:50" x14ac:dyDescent="0.3">
      <c r="A30" s="12">
        <f>VLOOKUP($C30,[1]CHANTIER!$A$2:$K$291,11,0)</f>
        <v>58</v>
      </c>
      <c r="B30" t="s">
        <v>332</v>
      </c>
      <c r="C30" t="s">
        <v>199</v>
      </c>
      <c r="D30" t="s">
        <v>23</v>
      </c>
      <c r="E30">
        <v>1</v>
      </c>
      <c r="F30" s="14" t="s">
        <v>882</v>
      </c>
      <c r="G30" s="14" t="s">
        <v>918</v>
      </c>
      <c r="H30">
        <v>2</v>
      </c>
      <c r="I30" s="14" t="s">
        <v>882</v>
      </c>
      <c r="J30" s="14" t="s">
        <v>918</v>
      </c>
      <c r="K30">
        <v>2</v>
      </c>
      <c r="L30" s="14" t="s">
        <v>882</v>
      </c>
      <c r="M30" s="14" t="s">
        <v>918</v>
      </c>
      <c r="N30">
        <v>4</v>
      </c>
      <c r="O30" s="14" t="s">
        <v>882</v>
      </c>
      <c r="P30" s="14" t="s">
        <v>918</v>
      </c>
      <c r="Q30">
        <v>4</v>
      </c>
      <c r="R30" s="14" t="s">
        <v>882</v>
      </c>
      <c r="S30" s="14" t="s">
        <v>918</v>
      </c>
      <c r="T30">
        <v>4</v>
      </c>
      <c r="U30" s="14" t="s">
        <v>882</v>
      </c>
      <c r="V30" s="14" t="s">
        <v>918</v>
      </c>
      <c r="W30">
        <v>8</v>
      </c>
      <c r="X30" s="14" t="s">
        <v>882</v>
      </c>
      <c r="Y30" s="14" t="s">
        <v>918</v>
      </c>
      <c r="Z30">
        <v>8</v>
      </c>
      <c r="AA30" s="14" t="s">
        <v>882</v>
      </c>
      <c r="AB30" s="14" t="s">
        <v>918</v>
      </c>
      <c r="AC30" t="str">
        <f t="shared" si="7"/>
        <v xml:space="preserve">INSERT INTO SC_SystemeProduits(RefDimension,NomSysteme,typePresta,ligne,Quantite,formule,cte1,DateModif) values (2,'TCFVBAC','MOC',58,null,'1*CTE1','NB_BAC',now());
</v>
      </c>
      <c r="AF30" t="str">
        <f t="shared" si="0"/>
        <v xml:space="preserve">INSERT INTO SC_SystemeProduits(RefDimension,NomSysteme,typePresta,ligne,Quantite,formule,cte1,DateModif) values (4,'TCFVBAC','MOC',58,null,'1*CTE1','NB_BAC',now());
</v>
      </c>
      <c r="AI30" t="str">
        <f t="shared" si="1"/>
        <v xml:space="preserve">INSERT INTO SC_SystemeProduits(RefDimension,NomSysteme,typePresta,ligne,Quantite,formule,cte1,DateModif) values (5,'TCFVBAC','MOC',58,null,'1*CTE1','NB_BAC',now());
</v>
      </c>
      <c r="AL30" t="str">
        <f t="shared" si="2"/>
        <v xml:space="preserve">INSERT INTO SC_SystemeProduits(RefDimension,NomSysteme,typePresta,ligne,Quantite,formule,cte1,DateModif) values (9,'TCFVBAC','MOC',58,null,'1*CTE1','NB_BAC',now());
</v>
      </c>
      <c r="AO30" t="str">
        <f t="shared" si="3"/>
        <v xml:space="preserve">INSERT INTO SC_SystemeProduits(RefDimension,NomSysteme,typePresta,ligne,Quantite,formule,cte1,DateModif) values (10,'TCFVBAC','MOC',58,null,'1*CTE1','NB_BAC',now());
</v>
      </c>
      <c r="AR30" t="str">
        <f t="shared" si="4"/>
        <v xml:space="preserve">INSERT INTO SC_SystemeProduits(RefDimension,NomSysteme,typePresta,ligne,Quantite,formule,cte1,DateModif) values (11,'TCFVBAC','MOC',58,null,'1*CTE1','NB_BAC',now());
</v>
      </c>
      <c r="AU30" t="str">
        <f t="shared" si="5"/>
        <v xml:space="preserve">INSERT INTO SC_SystemeProduits(RefDimension,NomSysteme,typePresta,ligne,Quantite,formule,cte1,DateModif) values (17,'TCFVBAC','MOC',58,null,'1*CTE1','NB_BAC',now());
</v>
      </c>
      <c r="AX30" t="str">
        <f t="shared" si="6"/>
        <v xml:space="preserve">INSERT INTO SC_SystemeProduits(RefDimension,NomSysteme,typePresta,ligne,Quantite,formule,cte1,DateModif) values (18,'TCFVBAC','MOC',58,null,'1*CTE1','NB_BAC',now());
</v>
      </c>
    </row>
    <row r="31" spans="1:50" x14ac:dyDescent="0.3">
      <c r="A31" s="12">
        <f>VLOOKUP($C31,[1]CHANTIER!$A$2:$K$291,11,0)</f>
        <v>68</v>
      </c>
      <c r="B31" t="s">
        <v>332</v>
      </c>
      <c r="C31" t="s">
        <v>217</v>
      </c>
      <c r="D31" t="s">
        <v>120</v>
      </c>
      <c r="E31">
        <v>6</v>
      </c>
      <c r="F31" s="14" t="s">
        <v>882</v>
      </c>
      <c r="G31" s="14" t="s">
        <v>911</v>
      </c>
      <c r="H31">
        <v>10</v>
      </c>
      <c r="I31" s="14" t="s">
        <v>882</v>
      </c>
      <c r="J31" s="14" t="s">
        <v>911</v>
      </c>
      <c r="K31">
        <v>12</v>
      </c>
      <c r="L31" s="14" t="s">
        <v>882</v>
      </c>
      <c r="M31" s="14" t="s">
        <v>911</v>
      </c>
      <c r="N31">
        <v>20</v>
      </c>
      <c r="O31" s="14" t="s">
        <v>882</v>
      </c>
      <c r="P31" s="14" t="s">
        <v>911</v>
      </c>
      <c r="Q31">
        <v>24</v>
      </c>
      <c r="R31" s="14" t="s">
        <v>882</v>
      </c>
      <c r="S31" s="14" t="s">
        <v>911</v>
      </c>
      <c r="T31">
        <v>24</v>
      </c>
      <c r="U31" s="14" t="s">
        <v>882</v>
      </c>
      <c r="V31" s="14" t="s">
        <v>911</v>
      </c>
      <c r="W31">
        <v>40</v>
      </c>
      <c r="X31" s="14" t="s">
        <v>882</v>
      </c>
      <c r="Y31" s="14" t="s">
        <v>911</v>
      </c>
      <c r="Z31">
        <v>40</v>
      </c>
      <c r="AA31" s="14" t="s">
        <v>882</v>
      </c>
      <c r="AB31" s="14" t="s">
        <v>911</v>
      </c>
      <c r="AC31" t="str">
        <f t="shared" si="7"/>
        <v xml:space="preserve">INSERT INTO SC_SystemeProduits(RefDimension,NomSysteme,typePresta,ligne,Quantite,formule,cte1,DateModif) values (2,'TCFVBAC','MOC',68,null,'1*CTE1','SURFACE',now());
</v>
      </c>
      <c r="AF31" t="str">
        <f t="shared" si="0"/>
        <v xml:space="preserve">INSERT INTO SC_SystemeProduits(RefDimension,NomSysteme,typePresta,ligne,Quantite,formule,cte1,DateModif) values (4,'TCFVBAC','MOC',68,null,'1*CTE1','SURFACE',now());
</v>
      </c>
      <c r="AI31" t="str">
        <f t="shared" si="1"/>
        <v xml:space="preserve">INSERT INTO SC_SystemeProduits(RefDimension,NomSysteme,typePresta,ligne,Quantite,formule,cte1,DateModif) values (5,'TCFVBAC','MOC',68,null,'1*CTE1','SURFACE',now());
</v>
      </c>
      <c r="AL31" t="str">
        <f t="shared" si="2"/>
        <v xml:space="preserve">INSERT INTO SC_SystemeProduits(RefDimension,NomSysteme,typePresta,ligne,Quantite,formule,cte1,DateModif) values (9,'TCFVBAC','MOC',68,null,'1*CTE1','SURFACE',now());
</v>
      </c>
      <c r="AO31" t="str">
        <f t="shared" si="3"/>
        <v xml:space="preserve">INSERT INTO SC_SystemeProduits(RefDimension,NomSysteme,typePresta,ligne,Quantite,formule,cte1,DateModif) values (10,'TCFVBAC','MOC',68,null,'1*CTE1','SURFACE',now());
</v>
      </c>
      <c r="AR31" t="str">
        <f t="shared" si="4"/>
        <v xml:space="preserve">INSERT INTO SC_SystemeProduits(RefDimension,NomSysteme,typePresta,ligne,Quantite,formule,cte1,DateModif) values (11,'TCFVBAC','MOC',68,null,'1*CTE1','SURFACE',now());
</v>
      </c>
      <c r="AU31" t="str">
        <f t="shared" si="5"/>
        <v xml:space="preserve">INSERT INTO SC_SystemeProduits(RefDimension,NomSysteme,typePresta,ligne,Quantite,formule,cte1,DateModif) values (17,'TCFVBAC','MOC',68,null,'1*CTE1','SURFACE',now());
</v>
      </c>
      <c r="AX31" t="str">
        <f t="shared" si="6"/>
        <v xml:space="preserve">INSERT INTO SC_SystemeProduits(RefDimension,NomSysteme,typePresta,ligne,Quantite,formule,cte1,DateModif) values (18,'TCFVBAC','MOC',68,null,'1*CTE1','SURFACE',now());
</v>
      </c>
    </row>
    <row r="32" spans="1:50" x14ac:dyDescent="0.3">
      <c r="A32" s="12">
        <f>VLOOKUP($C32,[1]CHANTIER!$A$2:$K$291,11,0)</f>
        <v>67</v>
      </c>
      <c r="B32" t="s">
        <v>332</v>
      </c>
      <c r="C32" t="s">
        <v>215</v>
      </c>
      <c r="D32" t="s">
        <v>120</v>
      </c>
      <c r="E32">
        <v>6</v>
      </c>
      <c r="F32" s="14" t="s">
        <v>882</v>
      </c>
      <c r="G32" s="14" t="s">
        <v>911</v>
      </c>
      <c r="H32">
        <v>10</v>
      </c>
      <c r="I32" s="14" t="s">
        <v>882</v>
      </c>
      <c r="J32" s="14" t="s">
        <v>911</v>
      </c>
      <c r="K32">
        <v>12</v>
      </c>
      <c r="L32" s="14" t="s">
        <v>882</v>
      </c>
      <c r="M32" s="14" t="s">
        <v>911</v>
      </c>
      <c r="N32">
        <v>20</v>
      </c>
      <c r="O32" s="14" t="s">
        <v>882</v>
      </c>
      <c r="P32" s="14" t="s">
        <v>911</v>
      </c>
      <c r="Q32">
        <v>24</v>
      </c>
      <c r="R32" s="14" t="s">
        <v>882</v>
      </c>
      <c r="S32" s="14" t="s">
        <v>911</v>
      </c>
      <c r="T32">
        <v>24</v>
      </c>
      <c r="U32" s="14" t="s">
        <v>882</v>
      </c>
      <c r="V32" s="14" t="s">
        <v>911</v>
      </c>
      <c r="W32">
        <v>40</v>
      </c>
      <c r="X32" s="14" t="s">
        <v>882</v>
      </c>
      <c r="Y32" s="14" t="s">
        <v>911</v>
      </c>
      <c r="Z32">
        <v>40</v>
      </c>
      <c r="AA32" s="14" t="s">
        <v>882</v>
      </c>
      <c r="AB32" s="14" t="s">
        <v>911</v>
      </c>
      <c r="AC32" t="str">
        <f t="shared" si="7"/>
        <v xml:space="preserve">INSERT INTO SC_SystemeProduits(RefDimension,NomSysteme,typePresta,ligne,Quantite,formule,cte1,DateModif) values (2,'TCFVBAC','MOC',67,null,'1*CTE1','SURFACE',now());
</v>
      </c>
      <c r="AF32" t="str">
        <f t="shared" si="0"/>
        <v xml:space="preserve">INSERT INTO SC_SystemeProduits(RefDimension,NomSysteme,typePresta,ligne,Quantite,formule,cte1,DateModif) values (4,'TCFVBAC','MOC',67,null,'1*CTE1','SURFACE',now());
</v>
      </c>
      <c r="AI32" t="str">
        <f t="shared" si="1"/>
        <v xml:space="preserve">INSERT INTO SC_SystemeProduits(RefDimension,NomSysteme,typePresta,ligne,Quantite,formule,cte1,DateModif) values (5,'TCFVBAC','MOC',67,null,'1*CTE1','SURFACE',now());
</v>
      </c>
      <c r="AL32" t="str">
        <f t="shared" si="2"/>
        <v xml:space="preserve">INSERT INTO SC_SystemeProduits(RefDimension,NomSysteme,typePresta,ligne,Quantite,formule,cte1,DateModif) values (9,'TCFVBAC','MOC',67,null,'1*CTE1','SURFACE',now());
</v>
      </c>
      <c r="AO32" t="str">
        <f t="shared" si="3"/>
        <v xml:space="preserve">INSERT INTO SC_SystemeProduits(RefDimension,NomSysteme,typePresta,ligne,Quantite,formule,cte1,DateModif) values (10,'TCFVBAC','MOC',67,null,'1*CTE1','SURFACE',now());
</v>
      </c>
      <c r="AR32" t="str">
        <f t="shared" si="4"/>
        <v xml:space="preserve">INSERT INTO SC_SystemeProduits(RefDimension,NomSysteme,typePresta,ligne,Quantite,formule,cte1,DateModif) values (11,'TCFVBAC','MOC',67,null,'1*CTE1','SURFACE',now());
</v>
      </c>
      <c r="AU32" t="str">
        <f t="shared" si="5"/>
        <v xml:space="preserve">INSERT INTO SC_SystemeProduits(RefDimension,NomSysteme,typePresta,ligne,Quantite,formule,cte1,DateModif) values (17,'TCFVBAC','MOC',67,null,'1*CTE1','SURFACE',now());
</v>
      </c>
      <c r="AX32" t="str">
        <f t="shared" si="6"/>
        <v xml:space="preserve">INSERT INTO SC_SystemeProduits(RefDimension,NomSysteme,typePresta,ligne,Quantite,formule,cte1,DateModif) values (18,'TCFVBAC','MOC',67,null,'1*CTE1','SURFACE',now());
</v>
      </c>
    </row>
    <row r="33" spans="1:50" x14ac:dyDescent="0.3">
      <c r="A33" s="12">
        <f>VLOOKUP($C33,[1]CHANTIER!$A$2:$K$291,11,0)</f>
        <v>72</v>
      </c>
      <c r="B33" t="s">
        <v>332</v>
      </c>
      <c r="C33" t="s">
        <v>224</v>
      </c>
      <c r="D33" t="s">
        <v>183</v>
      </c>
      <c r="E33">
        <v>4</v>
      </c>
      <c r="F33" s="14" t="s">
        <v>915</v>
      </c>
      <c r="G33" s="14" t="s">
        <v>911</v>
      </c>
      <c r="H33">
        <v>5</v>
      </c>
      <c r="I33" s="14" t="s">
        <v>915</v>
      </c>
      <c r="J33" s="14" t="s">
        <v>911</v>
      </c>
      <c r="K33">
        <v>6</v>
      </c>
      <c r="L33" s="14" t="s">
        <v>915</v>
      </c>
      <c r="M33" s="14" t="s">
        <v>911</v>
      </c>
      <c r="N33">
        <v>7</v>
      </c>
      <c r="O33" s="14" t="s">
        <v>915</v>
      </c>
      <c r="P33" s="14" t="s">
        <v>911</v>
      </c>
      <c r="Q33">
        <v>8</v>
      </c>
      <c r="R33" s="14" t="s">
        <v>915</v>
      </c>
      <c r="S33" s="14" t="s">
        <v>911</v>
      </c>
      <c r="T33">
        <v>8</v>
      </c>
      <c r="U33" s="14" t="s">
        <v>915</v>
      </c>
      <c r="V33" s="14" t="s">
        <v>911</v>
      </c>
      <c r="W33">
        <v>9</v>
      </c>
      <c r="X33" s="14" t="s">
        <v>915</v>
      </c>
      <c r="Y33" s="14" t="s">
        <v>911</v>
      </c>
      <c r="Z33">
        <v>9</v>
      </c>
      <c r="AA33" s="14" t="s">
        <v>915</v>
      </c>
      <c r="AB33" s="14" t="s">
        <v>911</v>
      </c>
      <c r="AC33" t="str">
        <f t="shared" si="7"/>
        <v xml:space="preserve">INSERT INTO SC_SystemeProduits(RefDimension,NomSysteme,typePresta,ligne,Quantite,formule,cte1,DateModif) values (2,'TCFVBAC','MOC',72,null,'0.6*CTE1','SURFACE',now());
</v>
      </c>
      <c r="AF33" t="str">
        <f t="shared" si="0"/>
        <v xml:space="preserve">INSERT INTO SC_SystemeProduits(RefDimension,NomSysteme,typePresta,ligne,Quantite,formule,cte1,DateModif) values (4,'TCFVBAC','MOC',72,null,'0.6*CTE1','SURFACE',now());
</v>
      </c>
      <c r="AI33" t="str">
        <f t="shared" si="1"/>
        <v xml:space="preserve">INSERT INTO SC_SystemeProduits(RefDimension,NomSysteme,typePresta,ligne,Quantite,formule,cte1,DateModif) values (5,'TCFVBAC','MOC',72,null,'0.6*CTE1','SURFACE',now());
</v>
      </c>
      <c r="AL33" t="str">
        <f t="shared" si="2"/>
        <v xml:space="preserve">INSERT INTO SC_SystemeProduits(RefDimension,NomSysteme,typePresta,ligne,Quantite,formule,cte1,DateModif) values (9,'TCFVBAC','MOC',72,null,'0.6*CTE1','SURFACE',now());
</v>
      </c>
      <c r="AO33" t="str">
        <f t="shared" si="3"/>
        <v xml:space="preserve">INSERT INTO SC_SystemeProduits(RefDimension,NomSysteme,typePresta,ligne,Quantite,formule,cte1,DateModif) values (10,'TCFVBAC','MOC',72,null,'0.6*CTE1','SURFACE',now());
</v>
      </c>
      <c r="AR33" t="str">
        <f t="shared" si="4"/>
        <v xml:space="preserve">INSERT INTO SC_SystemeProduits(RefDimension,NomSysteme,typePresta,ligne,Quantite,formule,cte1,DateModif) values (11,'TCFVBAC','MOC',72,null,'0.6*CTE1','SURFACE',now());
</v>
      </c>
      <c r="AU33" t="str">
        <f t="shared" si="5"/>
        <v xml:space="preserve">INSERT INTO SC_SystemeProduits(RefDimension,NomSysteme,typePresta,ligne,Quantite,formule,cte1,DateModif) values (17,'TCFVBAC','MOC',72,null,'0.6*CTE1','SURFACE',now());
</v>
      </c>
      <c r="AX33" t="str">
        <f t="shared" si="6"/>
        <v xml:space="preserve">INSERT INTO SC_SystemeProduits(RefDimension,NomSysteme,typePresta,ligne,Quantite,formule,cte1,DateModif) values (18,'TCFVBAC','MOC',72,null,'0.6*CTE1','SURFACE',now());
</v>
      </c>
    </row>
    <row r="34" spans="1:50" x14ac:dyDescent="0.3">
      <c r="A34" s="12">
        <f>VLOOKUP($C34,[1]CHANTIER!$A$2:$K$291,11,0)</f>
        <v>61</v>
      </c>
      <c r="B34" t="s">
        <v>332</v>
      </c>
      <c r="C34" t="s">
        <v>205</v>
      </c>
      <c r="D34" t="s">
        <v>8</v>
      </c>
      <c r="E34">
        <v>36</v>
      </c>
      <c r="F34" s="14" t="s">
        <v>910</v>
      </c>
      <c r="G34" s="14" t="s">
        <v>911</v>
      </c>
      <c r="H34">
        <v>60</v>
      </c>
      <c r="I34" s="14" t="s">
        <v>910</v>
      </c>
      <c r="J34" s="14" t="s">
        <v>911</v>
      </c>
      <c r="K34">
        <v>72</v>
      </c>
      <c r="L34" s="14" t="s">
        <v>910</v>
      </c>
      <c r="M34" s="14" t="s">
        <v>911</v>
      </c>
      <c r="N34">
        <v>120</v>
      </c>
      <c r="O34" s="14" t="s">
        <v>910</v>
      </c>
      <c r="P34" s="14" t="s">
        <v>911</v>
      </c>
      <c r="Q34">
        <v>144</v>
      </c>
      <c r="R34" s="14" t="s">
        <v>910</v>
      </c>
      <c r="S34" s="14" t="s">
        <v>911</v>
      </c>
      <c r="T34">
        <v>144</v>
      </c>
      <c r="U34" s="14" t="s">
        <v>910</v>
      </c>
      <c r="V34" s="14" t="s">
        <v>911</v>
      </c>
      <c r="W34">
        <v>240</v>
      </c>
      <c r="X34" s="14" t="s">
        <v>910</v>
      </c>
      <c r="Y34" s="14" t="s">
        <v>911</v>
      </c>
      <c r="Z34">
        <v>240</v>
      </c>
      <c r="AA34" s="14" t="s">
        <v>910</v>
      </c>
      <c r="AB34" s="14" t="s">
        <v>911</v>
      </c>
      <c r="AC34" t="str">
        <f t="shared" si="7"/>
        <v xml:space="preserve">INSERT INTO SC_SystemeProduits(RefDimension,NomSysteme,typePresta,ligne,Quantite,formule,cte1,DateModif) values (2,'TCFVBAC','MOC',61,null,'6*CTE1','SURFACE',now());
</v>
      </c>
      <c r="AF34" t="str">
        <f t="shared" si="0"/>
        <v xml:space="preserve">INSERT INTO SC_SystemeProduits(RefDimension,NomSysteme,typePresta,ligne,Quantite,formule,cte1,DateModif) values (4,'TCFVBAC','MOC',61,null,'6*CTE1','SURFACE',now());
</v>
      </c>
      <c r="AI34" t="str">
        <f t="shared" si="1"/>
        <v xml:space="preserve">INSERT INTO SC_SystemeProduits(RefDimension,NomSysteme,typePresta,ligne,Quantite,formule,cte1,DateModif) values (5,'TCFVBAC','MOC',61,null,'6*CTE1','SURFACE',now());
</v>
      </c>
      <c r="AL34" t="str">
        <f t="shared" si="2"/>
        <v xml:space="preserve">INSERT INTO SC_SystemeProduits(RefDimension,NomSysteme,typePresta,ligne,Quantite,formule,cte1,DateModif) values (9,'TCFVBAC','MOC',61,null,'6*CTE1','SURFACE',now());
</v>
      </c>
      <c r="AO34" t="str">
        <f t="shared" si="3"/>
        <v xml:space="preserve">INSERT INTO SC_SystemeProduits(RefDimension,NomSysteme,typePresta,ligne,Quantite,formule,cte1,DateModif) values (10,'TCFVBAC','MOC',61,null,'6*CTE1','SURFACE',now());
</v>
      </c>
      <c r="AR34" t="str">
        <f t="shared" si="4"/>
        <v xml:space="preserve">INSERT INTO SC_SystemeProduits(RefDimension,NomSysteme,typePresta,ligne,Quantite,formule,cte1,DateModif) values (11,'TCFVBAC','MOC',61,null,'6*CTE1','SURFACE',now());
</v>
      </c>
      <c r="AU34" t="str">
        <f t="shared" si="5"/>
        <v xml:space="preserve">INSERT INTO SC_SystemeProduits(RefDimension,NomSysteme,typePresta,ligne,Quantite,formule,cte1,DateModif) values (17,'TCFVBAC','MOC',61,null,'6*CTE1','SURFACE',now());
</v>
      </c>
      <c r="AX34" t="str">
        <f t="shared" si="6"/>
        <v xml:space="preserve">INSERT INTO SC_SystemeProduits(RefDimension,NomSysteme,typePresta,ligne,Quantite,formule,cte1,DateModif) values (18,'TCFVBAC','MOC',61,null,'6*CTE1','SURFACE',now());
</v>
      </c>
    </row>
    <row r="35" spans="1:50" x14ac:dyDescent="0.3">
      <c r="A35" s="12">
        <f>VLOOKUP($C35,[1]CHANTIER!$A$2:$K$291,11,0)</f>
        <v>35</v>
      </c>
      <c r="B35" t="s">
        <v>332</v>
      </c>
      <c r="C35" t="s">
        <v>155</v>
      </c>
      <c r="D35" t="s">
        <v>8</v>
      </c>
      <c r="E35">
        <v>3</v>
      </c>
      <c r="F35" s="14" t="s">
        <v>899</v>
      </c>
      <c r="G35" s="14" t="s">
        <v>918</v>
      </c>
      <c r="H35">
        <v>6</v>
      </c>
      <c r="I35" s="14" t="s">
        <v>899</v>
      </c>
      <c r="J35" s="14" t="s">
        <v>918</v>
      </c>
      <c r="K35">
        <v>6</v>
      </c>
      <c r="L35" s="14" t="s">
        <v>899</v>
      </c>
      <c r="M35" s="14" t="s">
        <v>918</v>
      </c>
      <c r="N35">
        <v>12</v>
      </c>
      <c r="O35" s="14" t="s">
        <v>899</v>
      </c>
      <c r="P35" s="14" t="s">
        <v>918</v>
      </c>
      <c r="Q35">
        <v>12</v>
      </c>
      <c r="R35" s="14" t="s">
        <v>899</v>
      </c>
      <c r="S35" s="14" t="s">
        <v>918</v>
      </c>
      <c r="T35">
        <v>12</v>
      </c>
      <c r="U35" s="14" t="s">
        <v>899</v>
      </c>
      <c r="V35" s="14" t="s">
        <v>918</v>
      </c>
      <c r="W35">
        <v>24</v>
      </c>
      <c r="X35" s="14" t="s">
        <v>899</v>
      </c>
      <c r="Y35" s="14" t="s">
        <v>918</v>
      </c>
      <c r="Z35">
        <v>24</v>
      </c>
      <c r="AA35" s="14" t="s">
        <v>899</v>
      </c>
      <c r="AB35" s="14" t="s">
        <v>918</v>
      </c>
      <c r="AC35" t="str">
        <f t="shared" si="7"/>
        <v xml:space="preserve">INSERT INTO SC_SystemeProduits(RefDimension,NomSysteme,typePresta,ligne,Quantite,formule,cte1,DateModif) values (2,'TCFVBAC','MOC',35,null,'3*CTE1','NB_BAC',now());
</v>
      </c>
      <c r="AF35" t="str">
        <f t="shared" si="0"/>
        <v xml:space="preserve">INSERT INTO SC_SystemeProduits(RefDimension,NomSysteme,typePresta,ligne,Quantite,formule,cte1,DateModif) values (4,'TCFVBAC','MOC',35,null,'3*CTE1','NB_BAC',now());
</v>
      </c>
      <c r="AI35" t="str">
        <f t="shared" si="1"/>
        <v xml:space="preserve">INSERT INTO SC_SystemeProduits(RefDimension,NomSysteme,typePresta,ligne,Quantite,formule,cte1,DateModif) values (5,'TCFVBAC','MOC',35,null,'3*CTE1','NB_BAC',now());
</v>
      </c>
      <c r="AL35" t="str">
        <f t="shared" si="2"/>
        <v xml:space="preserve">INSERT INTO SC_SystemeProduits(RefDimension,NomSysteme,typePresta,ligne,Quantite,formule,cte1,DateModif) values (9,'TCFVBAC','MOC',35,null,'3*CTE1','NB_BAC',now());
</v>
      </c>
      <c r="AO35" t="str">
        <f t="shared" si="3"/>
        <v xml:space="preserve">INSERT INTO SC_SystemeProduits(RefDimension,NomSysteme,typePresta,ligne,Quantite,formule,cte1,DateModif) values (10,'TCFVBAC','MOC',35,null,'3*CTE1','NB_BAC',now());
</v>
      </c>
      <c r="AR35" t="str">
        <f t="shared" si="4"/>
        <v xml:space="preserve">INSERT INTO SC_SystemeProduits(RefDimension,NomSysteme,typePresta,ligne,Quantite,formule,cte1,DateModif) values (11,'TCFVBAC','MOC',35,null,'3*CTE1','NB_BAC',now());
</v>
      </c>
      <c r="AU35" t="str">
        <f t="shared" si="5"/>
        <v xml:space="preserve">INSERT INTO SC_SystemeProduits(RefDimension,NomSysteme,typePresta,ligne,Quantite,formule,cte1,DateModif) values (17,'TCFVBAC','MOC',35,null,'3*CTE1','NB_BAC',now());
</v>
      </c>
      <c r="AX35" t="str">
        <f t="shared" si="6"/>
        <v xml:space="preserve">INSERT INTO SC_SystemeProduits(RefDimension,NomSysteme,typePresta,ligne,Quantite,formule,cte1,DateModif) values (18,'TCFVBAC','MOC',35,null,'3*CTE1','NB_BAC',now());
</v>
      </c>
    </row>
    <row r="36" spans="1:50" x14ac:dyDescent="0.3">
      <c r="A36" s="12">
        <f>VLOOKUP($C36,[1]CHANTIER!$A$2:$K$291,11,0)</f>
        <v>33</v>
      </c>
      <c r="B36" t="s">
        <v>332</v>
      </c>
      <c r="C36" t="s">
        <v>151</v>
      </c>
      <c r="D36" t="s">
        <v>8</v>
      </c>
      <c r="E36">
        <v>1</v>
      </c>
      <c r="F36" s="14" t="s">
        <v>882</v>
      </c>
      <c r="G36" s="14" t="s">
        <v>918</v>
      </c>
      <c r="H36">
        <v>2</v>
      </c>
      <c r="I36" s="14" t="s">
        <v>882</v>
      </c>
      <c r="J36" s="14" t="s">
        <v>918</v>
      </c>
      <c r="K36">
        <v>2</v>
      </c>
      <c r="L36" s="14" t="s">
        <v>882</v>
      </c>
      <c r="M36" s="14" t="s">
        <v>918</v>
      </c>
      <c r="N36">
        <v>4</v>
      </c>
      <c r="O36" s="14" t="s">
        <v>882</v>
      </c>
      <c r="P36" s="14" t="s">
        <v>918</v>
      </c>
      <c r="Q36">
        <v>4</v>
      </c>
      <c r="R36" s="14" t="s">
        <v>882</v>
      </c>
      <c r="S36" s="14" t="s">
        <v>918</v>
      </c>
      <c r="T36">
        <v>4</v>
      </c>
      <c r="U36" s="14" t="s">
        <v>882</v>
      </c>
      <c r="V36" s="14" t="s">
        <v>918</v>
      </c>
      <c r="W36">
        <v>8</v>
      </c>
      <c r="X36" s="14" t="s">
        <v>882</v>
      </c>
      <c r="Y36" s="14" t="s">
        <v>918</v>
      </c>
      <c r="Z36">
        <v>8</v>
      </c>
      <c r="AA36" s="14" t="s">
        <v>882</v>
      </c>
      <c r="AB36" s="14" t="s">
        <v>918</v>
      </c>
      <c r="AC36" t="str">
        <f t="shared" si="7"/>
        <v xml:space="preserve">INSERT INTO SC_SystemeProduits(RefDimension,NomSysteme,typePresta,ligne,Quantite,formule,cte1,DateModif) values (2,'TCFVBAC','MOC',33,null,'1*CTE1','NB_BAC',now());
</v>
      </c>
      <c r="AF36" t="str">
        <f t="shared" si="0"/>
        <v xml:space="preserve">INSERT INTO SC_SystemeProduits(RefDimension,NomSysteme,typePresta,ligne,Quantite,formule,cte1,DateModif) values (4,'TCFVBAC','MOC',33,null,'1*CTE1','NB_BAC',now());
</v>
      </c>
      <c r="AI36" t="str">
        <f t="shared" si="1"/>
        <v xml:space="preserve">INSERT INTO SC_SystemeProduits(RefDimension,NomSysteme,typePresta,ligne,Quantite,formule,cte1,DateModif) values (5,'TCFVBAC','MOC',33,null,'1*CTE1','NB_BAC',now());
</v>
      </c>
      <c r="AL36" t="str">
        <f t="shared" si="2"/>
        <v xml:space="preserve">INSERT INTO SC_SystemeProduits(RefDimension,NomSysteme,typePresta,ligne,Quantite,formule,cte1,DateModif) values (9,'TCFVBAC','MOC',33,null,'1*CTE1','NB_BAC',now());
</v>
      </c>
      <c r="AO36" t="str">
        <f t="shared" si="3"/>
        <v xml:space="preserve">INSERT INTO SC_SystemeProduits(RefDimension,NomSysteme,typePresta,ligne,Quantite,formule,cte1,DateModif) values (10,'TCFVBAC','MOC',33,null,'1*CTE1','NB_BAC',now());
</v>
      </c>
      <c r="AR36" t="str">
        <f t="shared" si="4"/>
        <v xml:space="preserve">INSERT INTO SC_SystemeProduits(RefDimension,NomSysteme,typePresta,ligne,Quantite,formule,cte1,DateModif) values (11,'TCFVBAC','MOC',33,null,'1*CTE1','NB_BAC',now());
</v>
      </c>
      <c r="AU36" t="str">
        <f t="shared" si="5"/>
        <v xml:space="preserve">INSERT INTO SC_SystemeProduits(RefDimension,NomSysteme,typePresta,ligne,Quantite,formule,cte1,DateModif) values (17,'TCFVBAC','MOC',33,null,'1*CTE1','NB_BAC',now());
</v>
      </c>
      <c r="AX36" t="str">
        <f t="shared" si="6"/>
        <v xml:space="preserve">INSERT INTO SC_SystemeProduits(RefDimension,NomSysteme,typePresta,ligne,Quantite,formule,cte1,DateModif) values (18,'TCFVBAC','MOC',33,null,'1*CTE1','NB_BAC',now());
</v>
      </c>
    </row>
    <row r="37" spans="1:50" x14ac:dyDescent="0.3">
      <c r="AC37" t="str">
        <f t="shared" si="7"/>
        <v/>
      </c>
      <c r="AF37" t="str">
        <f t="shared" si="0"/>
        <v/>
      </c>
      <c r="AI37" t="str">
        <f t="shared" si="1"/>
        <v/>
      </c>
      <c r="AL37" t="str">
        <f t="shared" si="2"/>
        <v/>
      </c>
      <c r="AO37" t="str">
        <f t="shared" si="3"/>
        <v/>
      </c>
      <c r="AR37" t="str">
        <f t="shared" si="4"/>
        <v/>
      </c>
      <c r="AU37" t="str">
        <f t="shared" si="5"/>
        <v/>
      </c>
      <c r="AX37" t="str">
        <f t="shared" si="6"/>
        <v/>
      </c>
    </row>
    <row r="38" spans="1:50" x14ac:dyDescent="0.3">
      <c r="A38" s="12">
        <f>VLOOKUP($C38,[1]MINIPELLE!$A$2:$K$291,11,0)</f>
        <v>12</v>
      </c>
      <c r="B38" t="s">
        <v>333</v>
      </c>
      <c r="C38" t="s">
        <v>217</v>
      </c>
      <c r="D38" t="s">
        <v>120</v>
      </c>
      <c r="E38">
        <v>6</v>
      </c>
      <c r="F38" s="14" t="s">
        <v>882</v>
      </c>
      <c r="G38" s="14" t="s">
        <v>911</v>
      </c>
      <c r="H38">
        <v>10</v>
      </c>
      <c r="I38" s="14" t="s">
        <v>882</v>
      </c>
      <c r="J38" s="14" t="s">
        <v>911</v>
      </c>
      <c r="K38">
        <v>12</v>
      </c>
      <c r="L38" s="14" t="s">
        <v>882</v>
      </c>
      <c r="M38" s="14" t="s">
        <v>911</v>
      </c>
      <c r="N38">
        <v>20</v>
      </c>
      <c r="O38" s="14" t="s">
        <v>882</v>
      </c>
      <c r="P38" s="14" t="s">
        <v>911</v>
      </c>
      <c r="Q38">
        <v>24</v>
      </c>
      <c r="R38" s="14" t="s">
        <v>882</v>
      </c>
      <c r="S38" s="14" t="s">
        <v>911</v>
      </c>
      <c r="T38">
        <v>24</v>
      </c>
      <c r="U38" s="14" t="s">
        <v>882</v>
      </c>
      <c r="V38" s="14" t="s">
        <v>911</v>
      </c>
      <c r="W38">
        <v>40</v>
      </c>
      <c r="X38" s="14" t="s">
        <v>882</v>
      </c>
      <c r="Y38" s="14" t="s">
        <v>911</v>
      </c>
      <c r="Z38">
        <v>40</v>
      </c>
      <c r="AA38" s="14" t="s">
        <v>882</v>
      </c>
      <c r="AB38" s="14" t="s">
        <v>911</v>
      </c>
      <c r="AC38" t="str">
        <f t="shared" si="7"/>
        <v xml:space="preserve">INSERT INTO SC_SystemeProduits(RefDimension,NomSysteme,typePresta,ligne,Quantite,formule,cte1,DateModif) values (2,'TCFVBAC','MP',12,null,'1*CTE1','SURFACE',now());
</v>
      </c>
      <c r="AF38" t="str">
        <f t="shared" si="0"/>
        <v xml:space="preserve">INSERT INTO SC_SystemeProduits(RefDimension,NomSysteme,typePresta,ligne,Quantite,formule,cte1,DateModif) values (4,'TCFVBAC','MP',12,null,'1*CTE1','SURFACE',now());
</v>
      </c>
      <c r="AI38" t="str">
        <f t="shared" si="1"/>
        <v xml:space="preserve">INSERT INTO SC_SystemeProduits(RefDimension,NomSysteme,typePresta,ligne,Quantite,formule,cte1,DateModif) values (5,'TCFVBAC','MP',12,null,'1*CTE1','SURFACE',now());
</v>
      </c>
      <c r="AL38" t="str">
        <f t="shared" si="2"/>
        <v xml:space="preserve">INSERT INTO SC_SystemeProduits(RefDimension,NomSysteme,typePresta,ligne,Quantite,formule,cte1,DateModif) values (9,'TCFVBAC','MP',12,null,'1*CTE1','SURFACE',now());
</v>
      </c>
      <c r="AO38" t="str">
        <f t="shared" si="3"/>
        <v xml:space="preserve">INSERT INTO SC_SystemeProduits(RefDimension,NomSysteme,typePresta,ligne,Quantite,formule,cte1,DateModif) values (10,'TCFVBAC','MP',12,null,'1*CTE1','SURFACE',now());
</v>
      </c>
      <c r="AR38" t="str">
        <f t="shared" si="4"/>
        <v xml:space="preserve">INSERT INTO SC_SystemeProduits(RefDimension,NomSysteme,typePresta,ligne,Quantite,formule,cte1,DateModif) values (11,'TCFVBAC','MP',12,null,'1*CTE1','SURFACE',now());
</v>
      </c>
      <c r="AU38" t="str">
        <f t="shared" si="5"/>
        <v xml:space="preserve">INSERT INTO SC_SystemeProduits(RefDimension,NomSysteme,typePresta,ligne,Quantite,formule,cte1,DateModif) values (17,'TCFVBAC','MP',12,null,'1*CTE1','SURFACE',now());
</v>
      </c>
      <c r="AX38" t="str">
        <f t="shared" si="6"/>
        <v xml:space="preserve">INSERT INTO SC_SystemeProduits(RefDimension,NomSysteme,typePresta,ligne,Quantite,formule,cte1,DateModif) values (18,'TCFVBAC','MP',12,null,'1*CTE1','SURFACE',now());
</v>
      </c>
    </row>
    <row r="39" spans="1:50" x14ac:dyDescent="0.3">
      <c r="A39" s="12">
        <f>VLOOKUP($C39,[1]MINIPELLE!$A$2:$K$291,11,0)</f>
        <v>2</v>
      </c>
      <c r="B39" t="s">
        <v>333</v>
      </c>
      <c r="C39" t="s">
        <v>215</v>
      </c>
      <c r="D39" t="s">
        <v>120</v>
      </c>
      <c r="E39">
        <v>6</v>
      </c>
      <c r="F39" s="14" t="s">
        <v>882</v>
      </c>
      <c r="G39" s="14" t="s">
        <v>911</v>
      </c>
      <c r="H39">
        <v>10</v>
      </c>
      <c r="I39" s="14" t="s">
        <v>882</v>
      </c>
      <c r="J39" s="14" t="s">
        <v>911</v>
      </c>
      <c r="K39">
        <v>12</v>
      </c>
      <c r="L39" s="14" t="s">
        <v>882</v>
      </c>
      <c r="M39" s="14" t="s">
        <v>911</v>
      </c>
      <c r="N39">
        <v>20</v>
      </c>
      <c r="O39" s="14" t="s">
        <v>882</v>
      </c>
      <c r="P39" s="14" t="s">
        <v>911</v>
      </c>
      <c r="Q39">
        <v>24</v>
      </c>
      <c r="R39" s="14" t="s">
        <v>882</v>
      </c>
      <c r="S39" s="14" t="s">
        <v>911</v>
      </c>
      <c r="T39">
        <v>24</v>
      </c>
      <c r="U39" s="14" t="s">
        <v>882</v>
      </c>
      <c r="V39" s="14" t="s">
        <v>911</v>
      </c>
      <c r="W39">
        <v>40</v>
      </c>
      <c r="X39" s="14" t="s">
        <v>882</v>
      </c>
      <c r="Y39" s="14" t="s">
        <v>911</v>
      </c>
      <c r="Z39">
        <v>40</v>
      </c>
      <c r="AA39" s="14" t="s">
        <v>882</v>
      </c>
      <c r="AB39" s="14" t="s">
        <v>911</v>
      </c>
      <c r="AC39" t="str">
        <f t="shared" si="7"/>
        <v xml:space="preserve">INSERT INTO SC_SystemeProduits(RefDimension,NomSysteme,typePresta,ligne,Quantite,formule,cte1,DateModif) values (2,'TCFVBAC','MP',2,null,'1*CTE1','SURFACE',now());
</v>
      </c>
      <c r="AF39" t="str">
        <f t="shared" si="0"/>
        <v xml:space="preserve">INSERT INTO SC_SystemeProduits(RefDimension,NomSysteme,typePresta,ligne,Quantite,formule,cte1,DateModif) values (4,'TCFVBAC','MP',2,null,'1*CTE1','SURFACE',now());
</v>
      </c>
      <c r="AI39" t="str">
        <f t="shared" si="1"/>
        <v xml:space="preserve">INSERT INTO SC_SystemeProduits(RefDimension,NomSysteme,typePresta,ligne,Quantite,formule,cte1,DateModif) values (5,'TCFVBAC','MP',2,null,'1*CTE1','SURFACE',now());
</v>
      </c>
      <c r="AL39" t="str">
        <f t="shared" si="2"/>
        <v xml:space="preserve">INSERT INTO SC_SystemeProduits(RefDimension,NomSysteme,typePresta,ligne,Quantite,formule,cte1,DateModif) values (9,'TCFVBAC','MP',2,null,'1*CTE1','SURFACE',now());
</v>
      </c>
      <c r="AO39" t="str">
        <f t="shared" si="3"/>
        <v xml:space="preserve">INSERT INTO SC_SystemeProduits(RefDimension,NomSysteme,typePresta,ligne,Quantite,formule,cte1,DateModif) values (10,'TCFVBAC','MP',2,null,'1*CTE1','SURFACE',now());
</v>
      </c>
      <c r="AR39" t="str">
        <f t="shared" si="4"/>
        <v xml:space="preserve">INSERT INTO SC_SystemeProduits(RefDimension,NomSysteme,typePresta,ligne,Quantite,formule,cte1,DateModif) values (11,'TCFVBAC','MP',2,null,'1*CTE1','SURFACE',now());
</v>
      </c>
      <c r="AU39" t="str">
        <f t="shared" si="5"/>
        <v xml:space="preserve">INSERT INTO SC_SystemeProduits(RefDimension,NomSysteme,typePresta,ligne,Quantite,formule,cte1,DateModif) values (17,'TCFVBAC','MP',2,null,'1*CTE1','SURFACE',now());
</v>
      </c>
      <c r="AX39" t="str">
        <f t="shared" si="6"/>
        <v xml:space="preserve">INSERT INTO SC_SystemeProduits(RefDimension,NomSysteme,typePresta,ligne,Quantite,formule,cte1,DateModif) values (18,'TCFVBAC','MP',2,null,'1*CTE1','SURFACE',now());
</v>
      </c>
    </row>
    <row r="40" spans="1:50" x14ac:dyDescent="0.3">
      <c r="A40" s="12">
        <f>VLOOKUP($C40,[1]MINIPELLE!$A$2:$K$291,11,0)</f>
        <v>3</v>
      </c>
      <c r="B40" t="s">
        <v>333</v>
      </c>
      <c r="C40" t="s">
        <v>238</v>
      </c>
      <c r="D40" t="s">
        <v>183</v>
      </c>
      <c r="E40">
        <v>3.5999999999999996</v>
      </c>
      <c r="F40" s="14" t="s">
        <v>915</v>
      </c>
      <c r="G40" s="14" t="s">
        <v>911</v>
      </c>
      <c r="H40">
        <v>6</v>
      </c>
      <c r="I40" s="14" t="s">
        <v>915</v>
      </c>
      <c r="J40" s="14" t="s">
        <v>911</v>
      </c>
      <c r="K40">
        <v>7.1999999999999993</v>
      </c>
      <c r="L40" s="14" t="s">
        <v>915</v>
      </c>
      <c r="M40" s="14" t="s">
        <v>911</v>
      </c>
      <c r="N40">
        <v>12</v>
      </c>
      <c r="O40" s="14" t="s">
        <v>915</v>
      </c>
      <c r="P40" s="14" t="s">
        <v>911</v>
      </c>
      <c r="Q40">
        <v>14.399999999999999</v>
      </c>
      <c r="R40" s="14" t="s">
        <v>915</v>
      </c>
      <c r="S40" s="14" t="s">
        <v>911</v>
      </c>
      <c r="T40">
        <v>14.399999999999999</v>
      </c>
      <c r="U40" s="14" t="s">
        <v>915</v>
      </c>
      <c r="V40" s="14" t="s">
        <v>911</v>
      </c>
      <c r="W40">
        <v>24</v>
      </c>
      <c r="X40" s="14" t="s">
        <v>915</v>
      </c>
      <c r="Y40" s="14" t="s">
        <v>911</v>
      </c>
      <c r="Z40">
        <v>24</v>
      </c>
      <c r="AA40" s="14" t="s">
        <v>915</v>
      </c>
      <c r="AB40" s="14" t="s">
        <v>911</v>
      </c>
      <c r="AC40" t="str">
        <f t="shared" si="7"/>
        <v xml:space="preserve">INSERT INTO SC_SystemeProduits(RefDimension,NomSysteme,typePresta,ligne,Quantite,formule,cte1,DateModif) values (2,'TCFVBAC','MP',3,null,'0.6*CTE1','SURFACE',now());
</v>
      </c>
      <c r="AF40" t="str">
        <f t="shared" si="0"/>
        <v xml:space="preserve">INSERT INTO SC_SystemeProduits(RefDimension,NomSysteme,typePresta,ligne,Quantite,formule,cte1,DateModif) values (4,'TCFVBAC','MP',3,null,'0.6*CTE1','SURFACE',now());
</v>
      </c>
      <c r="AI40" t="str">
        <f t="shared" si="1"/>
        <v xml:space="preserve">INSERT INTO SC_SystemeProduits(RefDimension,NomSysteme,typePresta,ligne,Quantite,formule,cte1,DateModif) values (5,'TCFVBAC','MP',3,null,'0.6*CTE1','SURFACE',now());
</v>
      </c>
      <c r="AL40" t="str">
        <f t="shared" si="2"/>
        <v xml:space="preserve">INSERT INTO SC_SystemeProduits(RefDimension,NomSysteme,typePresta,ligne,Quantite,formule,cte1,DateModif) values (9,'TCFVBAC','MP',3,null,'0.6*CTE1','SURFACE',now());
</v>
      </c>
      <c r="AO40" t="str">
        <f t="shared" si="3"/>
        <v xml:space="preserve">INSERT INTO SC_SystemeProduits(RefDimension,NomSysteme,typePresta,ligne,Quantite,formule,cte1,DateModif) values (10,'TCFVBAC','MP',3,null,'0.6*CTE1','SURFACE',now());
</v>
      </c>
      <c r="AR40" t="str">
        <f t="shared" si="4"/>
        <v xml:space="preserve">INSERT INTO SC_SystemeProduits(RefDimension,NomSysteme,typePresta,ligne,Quantite,formule,cte1,DateModif) values (11,'TCFVBAC','MP',3,null,'0.6*CTE1','SURFACE',now());
</v>
      </c>
      <c r="AU40" t="str">
        <f t="shared" si="5"/>
        <v xml:space="preserve">INSERT INTO SC_SystemeProduits(RefDimension,NomSysteme,typePresta,ligne,Quantite,formule,cte1,DateModif) values (17,'TCFVBAC','MP',3,null,'0.6*CTE1','SURFACE',now());
</v>
      </c>
      <c r="AX40" t="str">
        <f t="shared" si="6"/>
        <v xml:space="preserve">INSERT INTO SC_SystemeProduits(RefDimension,NomSysteme,typePresta,ligne,Quantite,formule,cte1,DateModif) values (18,'TCFVBAC','MP',3,null,'0.6*CTE1','SURFACE',now());
</v>
      </c>
    </row>
    <row r="41" spans="1:50" s="21" customFormat="1" x14ac:dyDescent="0.3">
      <c r="A41" s="20">
        <f>VLOOKUP($C41,[1]MINIPELLE!$A$2:$K$291,11,0)</f>
        <v>6</v>
      </c>
      <c r="B41" s="21" t="s">
        <v>333</v>
      </c>
      <c r="C41" s="21" t="s">
        <v>243</v>
      </c>
      <c r="D41" s="21" t="s">
        <v>23</v>
      </c>
      <c r="E41" s="21">
        <v>1</v>
      </c>
      <c r="F41" s="22" t="s">
        <v>882</v>
      </c>
      <c r="G41" s="22" t="s">
        <v>918</v>
      </c>
      <c r="H41" s="21">
        <v>2</v>
      </c>
      <c r="I41" s="22" t="s">
        <v>923</v>
      </c>
      <c r="J41" s="22" t="s">
        <v>918</v>
      </c>
      <c r="K41" s="21">
        <v>2</v>
      </c>
      <c r="L41" s="22" t="s">
        <v>923</v>
      </c>
      <c r="M41" s="22" t="s">
        <v>918</v>
      </c>
      <c r="N41" s="21">
        <v>4</v>
      </c>
      <c r="O41" s="22" t="s">
        <v>923</v>
      </c>
      <c r="P41" s="22" t="s">
        <v>918</v>
      </c>
      <c r="Q41" s="21">
        <v>4</v>
      </c>
      <c r="R41" s="22" t="s">
        <v>923</v>
      </c>
      <c r="S41" s="22" t="s">
        <v>918</v>
      </c>
      <c r="T41" s="21">
        <v>4</v>
      </c>
      <c r="U41" s="22" t="s">
        <v>923</v>
      </c>
      <c r="V41" s="22" t="s">
        <v>918</v>
      </c>
      <c r="W41" s="21">
        <v>8</v>
      </c>
      <c r="X41" s="22" t="s">
        <v>923</v>
      </c>
      <c r="Y41" s="22" t="s">
        <v>918</v>
      </c>
      <c r="Z41" s="21">
        <v>8</v>
      </c>
      <c r="AA41" s="22" t="s">
        <v>923</v>
      </c>
      <c r="AB41" s="22" t="s">
        <v>918</v>
      </c>
      <c r="AC41" t="str">
        <f t="shared" si="7"/>
        <v xml:space="preserve">INSERT INTO SC_SystemeProduits(RefDimension,NomSysteme,typePresta,ligne,Quantite,formule,cte1,DateModif) values (2,'TCFVBAC','MP',6,null,'1*CTE1','NB_BAC',now());
</v>
      </c>
      <c r="AD41"/>
      <c r="AE41"/>
      <c r="AF41" t="str">
        <f t="shared" si="0"/>
        <v xml:space="preserve">INSERT INTO SC_SystemeProduits(RefDimension,NomSysteme,typePresta,ligne,Quantite,formule,cte1,DateModif) values (4,'TCFVBAC','MP',6,null,'0,5*CTE1','NB_BAC',now());
</v>
      </c>
      <c r="AG41"/>
      <c r="AH41"/>
      <c r="AI41" t="str">
        <f t="shared" si="1"/>
        <v xml:space="preserve">INSERT INTO SC_SystemeProduits(RefDimension,NomSysteme,typePresta,ligne,Quantite,formule,cte1,DateModif) values (5,'TCFVBAC','MP',6,null,'0,5*CTE1','NB_BAC',now());
</v>
      </c>
      <c r="AJ41"/>
      <c r="AK41"/>
      <c r="AL41" t="str">
        <f t="shared" si="2"/>
        <v xml:space="preserve">INSERT INTO SC_SystemeProduits(RefDimension,NomSysteme,typePresta,ligne,Quantite,formule,cte1,DateModif) values (9,'TCFVBAC','MP',6,null,'0,5*CTE1','NB_BAC',now());
</v>
      </c>
      <c r="AM41"/>
      <c r="AN41"/>
      <c r="AO41" t="str">
        <f t="shared" si="3"/>
        <v xml:space="preserve">INSERT INTO SC_SystemeProduits(RefDimension,NomSysteme,typePresta,ligne,Quantite,formule,cte1,DateModif) values (10,'TCFVBAC','MP',6,null,'0,5*CTE1','NB_BAC',now());
</v>
      </c>
      <c r="AP41"/>
      <c r="AQ41"/>
      <c r="AR41" t="str">
        <f t="shared" si="4"/>
        <v xml:space="preserve">INSERT INTO SC_SystemeProduits(RefDimension,NomSysteme,typePresta,ligne,Quantite,formule,cte1,DateModif) values (11,'TCFVBAC','MP',6,null,'0,5*CTE1','NB_BAC',now());
</v>
      </c>
      <c r="AS41"/>
      <c r="AT41"/>
      <c r="AU41" t="str">
        <f t="shared" si="5"/>
        <v xml:space="preserve">INSERT INTO SC_SystemeProduits(RefDimension,NomSysteme,typePresta,ligne,Quantite,formule,cte1,DateModif) values (17,'TCFVBAC','MP',6,null,'0,5*CTE1','NB_BAC',now());
</v>
      </c>
      <c r="AV41"/>
      <c r="AW41"/>
      <c r="AX41" t="str">
        <f t="shared" si="6"/>
        <v xml:space="preserve">INSERT INTO SC_SystemeProduits(RefDimension,NomSysteme,typePresta,ligne,Quantite,formule,cte1,DateModif) values (18,'TCFVBAC','MP',6,null,'0,5*CTE1','NB_BAC',now());
</v>
      </c>
    </row>
    <row r="42" spans="1:50" x14ac:dyDescent="0.3">
      <c r="A42" s="12">
        <f>VLOOKUP($C42,[1]MINIPELLE!$A$2:$K$291,11,0)</f>
        <v>9</v>
      </c>
      <c r="B42" t="s">
        <v>333</v>
      </c>
      <c r="C42" t="s">
        <v>247</v>
      </c>
      <c r="D42" t="s">
        <v>47</v>
      </c>
      <c r="E42">
        <v>2.2000000000000002</v>
      </c>
      <c r="AC42" t="str">
        <f t="shared" si="7"/>
        <v xml:space="preserve">INSERT INTO SC_SystemeProduits(RefDimension,NomSysteme,typePresta,ligne,Quantite,formule,cte1,DateModif) values (2,'TCFVBAC','MP',9,2.2,null,null,now());
</v>
      </c>
      <c r="AF42" t="str">
        <f t="shared" si="0"/>
        <v/>
      </c>
      <c r="AI42" t="str">
        <f t="shared" si="1"/>
        <v/>
      </c>
      <c r="AL42" t="str">
        <f t="shared" si="2"/>
        <v/>
      </c>
      <c r="AO42" t="str">
        <f t="shared" si="3"/>
        <v/>
      </c>
      <c r="AR42" t="str">
        <f t="shared" si="4"/>
        <v/>
      </c>
      <c r="AU42" t="str">
        <f t="shared" si="5"/>
        <v/>
      </c>
      <c r="AX42" t="str">
        <f t="shared" si="6"/>
        <v/>
      </c>
    </row>
    <row r="43" spans="1:50" x14ac:dyDescent="0.3">
      <c r="A43" s="12">
        <f>VLOOKUP($C43,[1]MINIPELLE!$A$2:$K$291,11,0)</f>
        <v>10</v>
      </c>
      <c r="B43" t="s">
        <v>333</v>
      </c>
      <c r="C43" t="s">
        <v>248</v>
      </c>
      <c r="D43" t="s">
        <v>8</v>
      </c>
      <c r="E43">
        <v>1</v>
      </c>
      <c r="F43" s="14" t="s">
        <v>882</v>
      </c>
      <c r="G43" s="14" t="s">
        <v>918</v>
      </c>
      <c r="H43">
        <v>2</v>
      </c>
      <c r="I43" s="14" t="s">
        <v>882</v>
      </c>
      <c r="J43" s="14" t="s">
        <v>918</v>
      </c>
      <c r="K43">
        <v>2</v>
      </c>
      <c r="L43" s="14" t="s">
        <v>882</v>
      </c>
      <c r="M43" s="14" t="s">
        <v>918</v>
      </c>
      <c r="N43">
        <v>4</v>
      </c>
      <c r="O43" s="14" t="s">
        <v>882</v>
      </c>
      <c r="P43" s="14" t="s">
        <v>918</v>
      </c>
      <c r="Q43">
        <v>4</v>
      </c>
      <c r="R43" s="14" t="s">
        <v>882</v>
      </c>
      <c r="S43" s="14" t="s">
        <v>918</v>
      </c>
      <c r="T43">
        <v>4</v>
      </c>
      <c r="U43" s="14" t="s">
        <v>882</v>
      </c>
      <c r="V43" s="14" t="s">
        <v>918</v>
      </c>
      <c r="W43">
        <v>5</v>
      </c>
      <c r="X43" s="14" t="s">
        <v>882</v>
      </c>
      <c r="Y43" s="14" t="s">
        <v>918</v>
      </c>
      <c r="Z43">
        <v>5</v>
      </c>
      <c r="AA43" s="14" t="s">
        <v>882</v>
      </c>
      <c r="AB43" s="14" t="s">
        <v>918</v>
      </c>
      <c r="AC43" t="str">
        <f t="shared" si="7"/>
        <v xml:space="preserve">INSERT INTO SC_SystemeProduits(RefDimension,NomSysteme,typePresta,ligne,Quantite,formule,cte1,DateModif) values (2,'TCFVBAC','MP',10,null,'1*CTE1','NB_BAC',now());
</v>
      </c>
      <c r="AF43" t="str">
        <f t="shared" si="0"/>
        <v xml:space="preserve">INSERT INTO SC_SystemeProduits(RefDimension,NomSysteme,typePresta,ligne,Quantite,formule,cte1,DateModif) values (4,'TCFVBAC','MP',10,null,'1*CTE1','NB_BAC',now());
</v>
      </c>
      <c r="AI43" t="str">
        <f t="shared" si="1"/>
        <v xml:space="preserve">INSERT INTO SC_SystemeProduits(RefDimension,NomSysteme,typePresta,ligne,Quantite,formule,cte1,DateModif) values (5,'TCFVBAC','MP',10,null,'1*CTE1','NB_BAC',now());
</v>
      </c>
      <c r="AL43" t="str">
        <f t="shared" si="2"/>
        <v xml:space="preserve">INSERT INTO SC_SystemeProduits(RefDimension,NomSysteme,typePresta,ligne,Quantite,formule,cte1,DateModif) values (9,'TCFVBAC','MP',10,null,'1*CTE1','NB_BAC',now());
</v>
      </c>
      <c r="AO43" t="str">
        <f t="shared" si="3"/>
        <v xml:space="preserve">INSERT INTO SC_SystemeProduits(RefDimension,NomSysteme,typePresta,ligne,Quantite,formule,cte1,DateModif) values (10,'TCFVBAC','MP',10,null,'1*CTE1','NB_BAC',now());
</v>
      </c>
      <c r="AR43" t="str">
        <f t="shared" si="4"/>
        <v xml:space="preserve">INSERT INTO SC_SystemeProduits(RefDimension,NomSysteme,typePresta,ligne,Quantite,formule,cte1,DateModif) values (11,'TCFVBAC','MP',10,null,'1*CTE1','NB_BAC',now());
</v>
      </c>
      <c r="AU43" t="str">
        <f t="shared" si="5"/>
        <v xml:space="preserve">INSERT INTO SC_SystemeProduits(RefDimension,NomSysteme,typePresta,ligne,Quantite,formule,cte1,DateModif) values (17,'TCFVBAC','MP',10,null,'1*CTE1','NB_BAC',now());
</v>
      </c>
      <c r="AX43" t="str">
        <f t="shared" si="6"/>
        <v xml:space="preserve">INSERT INTO SC_SystemeProduits(RefDimension,NomSysteme,typePresta,ligne,Quantite,formule,cte1,DateModif) values (18,'TCFVBAC','MP',10,null,'1*CTE1','NB_BAC',now());
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43"/>
  <sheetViews>
    <sheetView topLeftCell="O1" workbookViewId="0">
      <selection activeCell="AC43" sqref="AC4:AY43"/>
    </sheetView>
  </sheetViews>
  <sheetFormatPr baseColWidth="10" defaultColWidth="11.44140625" defaultRowHeight="14.4" x14ac:dyDescent="0.3"/>
  <cols>
    <col min="1" max="1" width="13.6640625" customWidth="1"/>
    <col min="3" max="3" width="34.44140625" bestFit="1" customWidth="1"/>
    <col min="5" max="5" width="13.6640625" customWidth="1"/>
    <col min="6" max="6" width="7.44140625" style="14" customWidth="1"/>
    <col min="7" max="7" width="13.6640625" style="14" customWidth="1"/>
    <col min="8" max="8" width="5.6640625" customWidth="1"/>
    <col min="9" max="9" width="10.5546875" style="14" customWidth="1"/>
    <col min="10" max="10" width="5.6640625" style="14" customWidth="1"/>
    <col min="11" max="11" width="5.6640625" customWidth="1"/>
    <col min="12" max="12" width="9.109375" style="14" customWidth="1"/>
    <col min="13" max="13" width="5.6640625" style="14" customWidth="1"/>
    <col min="14" max="14" width="5.6640625" customWidth="1"/>
    <col min="15" max="15" width="9.6640625" style="14" customWidth="1"/>
    <col min="16" max="16" width="5.6640625" style="14" customWidth="1"/>
    <col min="17" max="17" width="5.6640625" customWidth="1"/>
    <col min="18" max="18" width="9.6640625" style="14" customWidth="1"/>
    <col min="19" max="19" width="5.6640625" style="14" customWidth="1"/>
    <col min="20" max="20" width="5.6640625" customWidth="1"/>
    <col min="21" max="21" width="8.44140625" style="14" customWidth="1"/>
    <col min="22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0" width="4.33203125" customWidth="1"/>
  </cols>
  <sheetData>
    <row r="1" spans="1:52" x14ac:dyDescent="0.3">
      <c r="A1" t="s">
        <v>1188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334</v>
      </c>
      <c r="D2" t="s">
        <v>276</v>
      </c>
      <c r="E2">
        <v>3</v>
      </c>
      <c r="H2">
        <v>5</v>
      </c>
      <c r="K2">
        <v>6</v>
      </c>
      <c r="N2">
        <v>10</v>
      </c>
      <c r="Q2" t="s">
        <v>320</v>
      </c>
      <c r="T2" t="s">
        <v>321</v>
      </c>
      <c r="W2" t="s">
        <v>326</v>
      </c>
      <c r="Z2" t="s">
        <v>327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320</v>
      </c>
      <c r="AP2" s="14"/>
      <c r="AQ2" s="14"/>
      <c r="AR2" t="s">
        <v>321</v>
      </c>
      <c r="AS2" s="14"/>
      <c r="AT2" s="14"/>
      <c r="AU2" t="s">
        <v>326</v>
      </c>
      <c r="AV2" s="14"/>
      <c r="AW2" s="14"/>
      <c r="AX2" t="s">
        <v>327</v>
      </c>
      <c r="AY2" s="14"/>
      <c r="AZ2" s="14"/>
    </row>
    <row r="3" spans="1:5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D3" s="14"/>
      <c r="AE3" s="14"/>
      <c r="AF3" t="s">
        <v>278</v>
      </c>
      <c r="AG3" s="14"/>
      <c r="AH3" s="14"/>
      <c r="AI3" t="s">
        <v>278</v>
      </c>
      <c r="AJ3" s="14"/>
      <c r="AK3" s="14"/>
      <c r="AL3" t="s">
        <v>278</v>
      </c>
      <c r="AM3" s="14"/>
      <c r="AN3" s="14"/>
      <c r="AO3" t="s">
        <v>278</v>
      </c>
      <c r="AP3" s="14"/>
      <c r="AQ3" s="14"/>
      <c r="AR3" t="s">
        <v>278</v>
      </c>
      <c r="AS3" s="14"/>
      <c r="AT3" s="14"/>
      <c r="AU3" t="s">
        <v>278</v>
      </c>
      <c r="AV3" s="14"/>
      <c r="AW3" s="14"/>
      <c r="AX3" t="s">
        <v>278</v>
      </c>
      <c r="AY3" s="14"/>
      <c r="AZ3" s="14"/>
    </row>
    <row r="4" spans="1:52" x14ac:dyDescent="0.3">
      <c r="A4" s="12">
        <f>VLOOKUP($C4,[1]MATIERES!$A$2:$K$379,11,0)</f>
        <v>50</v>
      </c>
      <c r="B4" t="s">
        <v>328</v>
      </c>
      <c r="C4" t="s">
        <v>335</v>
      </c>
      <c r="D4" t="s">
        <v>8</v>
      </c>
      <c r="E4">
        <v>1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(2,'TCFVBACFH','MATIERE',50,1,null,null,now());
</v>
      </c>
      <c r="AF4" t="str">
        <f t="shared" ref="AF4:AF43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t="str">
        <f t="shared" ref="AI4:AI43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t="str">
        <f t="shared" ref="AL4:AL43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t="str">
        <f t="shared" ref="AO4:AO43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t="str">
        <f t="shared" ref="AR4:AR43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t="str">
        <f t="shared" ref="AU4:AU43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t="str">
        <f t="shared" ref="AX4:AX43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x14ac:dyDescent="0.3">
      <c r="A5" s="12">
        <f>VLOOKUP($C5,[1]MATIERES!$A$2:$K$379,11,0)</f>
        <v>51</v>
      </c>
      <c r="B5" t="s">
        <v>328</v>
      </c>
      <c r="C5" t="s">
        <v>336</v>
      </c>
      <c r="D5" t="s">
        <v>8</v>
      </c>
      <c r="H5">
        <v>1</v>
      </c>
      <c r="AC5" t="str">
        <f t="shared" ref="AC5:AC43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0"/>
        <v xml:space="preserve">INSERT INTO SC_SystemeProduits(RefDimension,NomSysteme,typePresta,ligne,Quantite,formule,cte1,DateModif) values (4,'TCFVBACFH','MATIERE',51,1,null,null,now());
</v>
      </c>
      <c r="AI5" t="str">
        <f t="shared" si="1"/>
        <v/>
      </c>
      <c r="AL5" t="str">
        <f t="shared" si="2"/>
        <v/>
      </c>
      <c r="AO5" t="str">
        <f t="shared" si="3"/>
        <v/>
      </c>
      <c r="AR5" t="str">
        <f t="shared" si="4"/>
        <v/>
      </c>
      <c r="AU5" t="str">
        <f t="shared" si="5"/>
        <v/>
      </c>
      <c r="AX5" t="str">
        <f t="shared" si="6"/>
        <v/>
      </c>
    </row>
    <row r="6" spans="1:52" x14ac:dyDescent="0.3">
      <c r="A6" s="12">
        <f>VLOOKUP($C6,[1]MATIERES!$A$2:$K$379,11,0)</f>
        <v>52</v>
      </c>
      <c r="B6" t="s">
        <v>328</v>
      </c>
      <c r="C6" t="s">
        <v>337</v>
      </c>
      <c r="D6" t="s">
        <v>8</v>
      </c>
      <c r="K6">
        <v>1</v>
      </c>
      <c r="AC6" t="str">
        <f t="shared" si="7"/>
        <v/>
      </c>
      <c r="AF6" t="str">
        <f t="shared" si="0"/>
        <v/>
      </c>
      <c r="AI6" t="str">
        <f t="shared" si="1"/>
        <v xml:space="preserve">INSERT INTO SC_SystemeProduits(RefDimension,NomSysteme,typePresta,ligne,Quantite,formule,cte1,DateModif) values (5,'TCFVBACFH','MATIERE',52,1,null,null,now());
</v>
      </c>
      <c r="AL6" t="str">
        <f t="shared" si="2"/>
        <v/>
      </c>
      <c r="AO6" t="str">
        <f t="shared" si="3"/>
        <v/>
      </c>
      <c r="AR6" t="str">
        <f t="shared" si="4"/>
        <v/>
      </c>
      <c r="AU6" t="str">
        <f t="shared" si="5"/>
        <v/>
      </c>
      <c r="AX6" t="str">
        <f t="shared" si="6"/>
        <v/>
      </c>
    </row>
    <row r="7" spans="1:52" x14ac:dyDescent="0.3">
      <c r="A7" s="12">
        <f>VLOOKUP($C7,[1]MATIERES!$A$2:$K$379,11,0)</f>
        <v>53</v>
      </c>
      <c r="B7" t="s">
        <v>328</v>
      </c>
      <c r="C7" t="s">
        <v>338</v>
      </c>
      <c r="D7" t="s">
        <v>8</v>
      </c>
      <c r="N7">
        <v>1</v>
      </c>
      <c r="AC7" t="str">
        <f t="shared" si="7"/>
        <v/>
      </c>
      <c r="AF7" t="str">
        <f t="shared" si="0"/>
        <v/>
      </c>
      <c r="AI7" t="str">
        <f t="shared" si="1"/>
        <v/>
      </c>
      <c r="AL7" t="str">
        <f t="shared" si="2"/>
        <v xml:space="preserve">INSERT INTO SC_SystemeProduits(RefDimension,NomSysteme,typePresta,ligne,Quantite,formule,cte1,DateModif) values (9,'TCFVBACFH','MATIERE',53,1,null,null,now());
</v>
      </c>
      <c r="AO7" t="str">
        <f t="shared" si="3"/>
        <v/>
      </c>
      <c r="AR7" t="str">
        <f t="shared" si="4"/>
        <v/>
      </c>
      <c r="AU7" t="str">
        <f t="shared" si="5"/>
        <v/>
      </c>
      <c r="AX7" t="str">
        <f t="shared" si="6"/>
        <v/>
      </c>
    </row>
    <row r="8" spans="1:52" x14ac:dyDescent="0.3">
      <c r="A8" s="12">
        <f>VLOOKUP($C8,[1]MATIERES!$A$2:$K$379,11,0)</f>
        <v>54</v>
      </c>
      <c r="B8" t="s">
        <v>328</v>
      </c>
      <c r="C8" t="s">
        <v>339</v>
      </c>
      <c r="D8" t="s">
        <v>8</v>
      </c>
      <c r="Q8">
        <v>1</v>
      </c>
      <c r="T8">
        <v>1</v>
      </c>
      <c r="AC8" t="str">
        <f t="shared" si="7"/>
        <v/>
      </c>
      <c r="AF8" t="str">
        <f t="shared" si="0"/>
        <v/>
      </c>
      <c r="AI8" t="str">
        <f t="shared" si="1"/>
        <v/>
      </c>
      <c r="AL8" t="str">
        <f t="shared" si="2"/>
        <v/>
      </c>
      <c r="AO8" t="str">
        <f t="shared" si="3"/>
        <v xml:space="preserve">INSERT INTO SC_SystemeProduits(RefDimension,NomSysteme,typePresta,ligne,Quantite,formule,cte1,DateModif) values (10,'TCFVBACFH','MATIERE',54,1,null,null,now());
</v>
      </c>
      <c r="AR8" t="str">
        <f t="shared" si="4"/>
        <v xml:space="preserve">INSERT INTO SC_SystemeProduits(RefDimension,NomSysteme,typePresta,ligne,Quantite,formule,cte1,DateModif) values (11,'TCFVBACFH','MATIERE',54,1,null,null,now());
</v>
      </c>
      <c r="AU8" t="str">
        <f t="shared" si="5"/>
        <v/>
      </c>
      <c r="AX8" t="str">
        <f t="shared" si="6"/>
        <v/>
      </c>
    </row>
    <row r="9" spans="1:52" x14ac:dyDescent="0.3">
      <c r="A9" s="12">
        <f>VLOOKUP($C9,[1]MATIERES!$A$2:$K$379,11,0)</f>
        <v>55</v>
      </c>
      <c r="B9" t="s">
        <v>328</v>
      </c>
      <c r="C9" t="s">
        <v>340</v>
      </c>
      <c r="D9" t="s">
        <v>8</v>
      </c>
      <c r="W9">
        <v>1</v>
      </c>
      <c r="Z9">
        <v>1</v>
      </c>
      <c r="AC9" t="str">
        <f t="shared" si="7"/>
        <v/>
      </c>
      <c r="AF9" t="str">
        <f t="shared" si="0"/>
        <v/>
      </c>
      <c r="AI9" t="str">
        <f t="shared" si="1"/>
        <v/>
      </c>
      <c r="AL9" t="str">
        <f t="shared" si="2"/>
        <v/>
      </c>
      <c r="AO9" t="str">
        <f t="shared" si="3"/>
        <v/>
      </c>
      <c r="AR9" t="str">
        <f t="shared" si="4"/>
        <v/>
      </c>
      <c r="AU9" t="str">
        <f t="shared" si="5"/>
        <v xml:space="preserve">INSERT INTO SC_SystemeProduits(RefDimension,NomSysteme,typePresta,ligne,Quantite,formule,cte1,DateModif) values (17,'TCFVBACFH','MATIERE',55,1,null,null,now());
</v>
      </c>
      <c r="AX9" t="str">
        <f t="shared" si="6"/>
        <v xml:space="preserve">INSERT INTO SC_SystemeProduits(RefDimension,NomSysteme,typePresta,ligne,Quantite,formule,cte1,DateModif) values (18,'TCFVBACFH','MATIERE',55,1,null,null,now());
</v>
      </c>
    </row>
    <row r="10" spans="1:52" x14ac:dyDescent="0.3">
      <c r="A10" s="12">
        <f>VLOOKUP($C10,[1]MATIERES!$A$2:$K$379,11,0)</f>
        <v>180</v>
      </c>
      <c r="B10" t="s">
        <v>328</v>
      </c>
      <c r="C10" t="s">
        <v>280</v>
      </c>
      <c r="D10" t="s">
        <v>8</v>
      </c>
      <c r="E10">
        <v>36</v>
      </c>
      <c r="F10" s="14" t="s">
        <v>910</v>
      </c>
      <c r="G10" s="14" t="s">
        <v>911</v>
      </c>
      <c r="H10">
        <v>60</v>
      </c>
      <c r="I10" s="14" t="s">
        <v>910</v>
      </c>
      <c r="J10" s="14" t="s">
        <v>911</v>
      </c>
      <c r="K10">
        <v>72</v>
      </c>
      <c r="L10" s="14" t="s">
        <v>910</v>
      </c>
      <c r="M10" s="14" t="s">
        <v>911</v>
      </c>
      <c r="N10">
        <v>120</v>
      </c>
      <c r="O10" s="14" t="s">
        <v>910</v>
      </c>
      <c r="P10" s="14" t="s">
        <v>911</v>
      </c>
      <c r="Q10">
        <v>144</v>
      </c>
      <c r="R10" s="14" t="s">
        <v>910</v>
      </c>
      <c r="S10" s="14" t="s">
        <v>911</v>
      </c>
      <c r="T10">
        <v>144</v>
      </c>
      <c r="U10" s="14" t="s">
        <v>910</v>
      </c>
      <c r="V10" s="14" t="s">
        <v>911</v>
      </c>
      <c r="W10">
        <v>240</v>
      </c>
      <c r="X10" s="14" t="s">
        <v>910</v>
      </c>
      <c r="Y10" s="14" t="s">
        <v>911</v>
      </c>
      <c r="Z10">
        <v>240</v>
      </c>
      <c r="AA10" s="14" t="s">
        <v>910</v>
      </c>
      <c r="AB10" s="14" t="s">
        <v>911</v>
      </c>
      <c r="AC10" t="str">
        <f t="shared" si="7"/>
        <v xml:space="preserve">INSERT INTO SC_SystemeProduits(RefDimension,NomSysteme,typePresta,ligne,Quantite,formule,cte1,DateModif) values (2,'TCFVBACFH','MATIERE',180,null,'6*CTE1','SURFACE',now());
</v>
      </c>
      <c r="AF10" t="str">
        <f t="shared" si="0"/>
        <v xml:space="preserve">INSERT INTO SC_SystemeProduits(RefDimension,NomSysteme,typePresta,ligne,Quantite,formule,cte1,DateModif) values (4,'TCFVBACFH','MATIERE',180,null,'6*CTE1','SURFACE',now());
</v>
      </c>
      <c r="AI10" t="str">
        <f t="shared" si="1"/>
        <v xml:space="preserve">INSERT INTO SC_SystemeProduits(RefDimension,NomSysteme,typePresta,ligne,Quantite,formule,cte1,DateModif) values (5,'TCFVBACFH','MATIERE',180,null,'6*CTE1','SURFACE',now());
</v>
      </c>
      <c r="AL10" t="str">
        <f t="shared" si="2"/>
        <v xml:space="preserve">INSERT INTO SC_SystemeProduits(RefDimension,NomSysteme,typePresta,ligne,Quantite,formule,cte1,DateModif) values (9,'TCFVBACFH','MATIERE',180,null,'6*CTE1','SURFACE',now());
</v>
      </c>
      <c r="AO10" t="str">
        <f t="shared" si="3"/>
        <v xml:space="preserve">INSERT INTO SC_SystemeProduits(RefDimension,NomSysteme,typePresta,ligne,Quantite,formule,cte1,DateModif) values (10,'TCFVBACFH','MATIERE',180,null,'6*CTE1','SURFACE',now());
</v>
      </c>
      <c r="AR10" t="str">
        <f t="shared" si="4"/>
        <v xml:space="preserve">INSERT INTO SC_SystemeProduits(RefDimension,NomSysteme,typePresta,ligne,Quantite,formule,cte1,DateModif) values (11,'TCFVBACFH','MATIERE',180,null,'6*CTE1','SURFACE',now());
</v>
      </c>
      <c r="AU10" t="str">
        <f t="shared" si="5"/>
        <v xml:space="preserve">INSERT INTO SC_SystemeProduits(RefDimension,NomSysteme,typePresta,ligne,Quantite,formule,cte1,DateModif) values (17,'TCFVBACFH','MATIERE',180,null,'6*CTE1','SURFACE',now());
</v>
      </c>
      <c r="AX10" t="str">
        <f t="shared" si="6"/>
        <v xml:space="preserve">INSERT INTO SC_SystemeProduits(RefDimension,NomSysteme,typePresta,ligne,Quantite,formule,cte1,DateModif) values (18,'TCFVBACFH','MATIERE',180,null,'6*CTE1','SURFACE',now());
</v>
      </c>
    </row>
    <row r="11" spans="1:52" x14ac:dyDescent="0.3">
      <c r="A11" s="12">
        <f>VLOOKUP($C11,[1]MATIERES!$A$2:$K$379,11,0)</f>
        <v>168</v>
      </c>
      <c r="B11" t="s">
        <v>328</v>
      </c>
      <c r="C11" t="s">
        <v>315</v>
      </c>
      <c r="D11" t="s">
        <v>47</v>
      </c>
      <c r="E11">
        <v>2.2000000000000002</v>
      </c>
      <c r="H11">
        <v>0</v>
      </c>
      <c r="K11">
        <v>0</v>
      </c>
      <c r="N11">
        <v>0</v>
      </c>
      <c r="Q11">
        <v>0</v>
      </c>
      <c r="T11">
        <v>0</v>
      </c>
      <c r="W11">
        <v>0</v>
      </c>
      <c r="Z11">
        <v>0</v>
      </c>
      <c r="AC11" t="str">
        <f t="shared" si="7"/>
        <v xml:space="preserve">INSERT INTO SC_SystemeProduits(RefDimension,NomSysteme,typePresta,ligne,Quantite,formule,cte1,DateModif) values (2,'TCFVBACFH','MATIERE',168,2.2,null,null,now());
</v>
      </c>
      <c r="AF11" t="str">
        <f t="shared" si="0"/>
        <v xml:space="preserve">INSERT INTO SC_SystemeProduits(RefDimension,NomSysteme,typePresta,ligne,Quantite,formule,cte1,DateModif) values (4,'TCFVBACFH','MATIERE',168,0,null,null,now());
</v>
      </c>
      <c r="AI11" t="str">
        <f t="shared" si="1"/>
        <v xml:space="preserve">INSERT INTO SC_SystemeProduits(RefDimension,NomSysteme,typePresta,ligne,Quantite,formule,cte1,DateModif) values (5,'TCFVBACFH','MATIERE',168,0,null,null,now());
</v>
      </c>
      <c r="AL11" t="str">
        <f t="shared" si="2"/>
        <v xml:space="preserve">INSERT INTO SC_SystemeProduits(RefDimension,NomSysteme,typePresta,ligne,Quantite,formule,cte1,DateModif) values (9,'TCFVBACFH','MATIERE',168,0,null,null,now());
</v>
      </c>
      <c r="AO11" t="str">
        <f t="shared" si="3"/>
        <v xml:space="preserve">INSERT INTO SC_SystemeProduits(RefDimension,NomSysteme,typePresta,ligne,Quantite,formule,cte1,DateModif) values (10,'TCFVBACFH','MATIERE',168,0,null,null,now());
</v>
      </c>
      <c r="AR11" t="str">
        <f t="shared" si="4"/>
        <v xml:space="preserve">INSERT INTO SC_SystemeProduits(RefDimension,NomSysteme,typePresta,ligne,Quantite,formule,cte1,DateModif) values (11,'TCFVBACFH','MATIERE',168,0,null,null,now());
</v>
      </c>
      <c r="AU11" t="str">
        <f t="shared" si="5"/>
        <v xml:space="preserve">INSERT INTO SC_SystemeProduits(RefDimension,NomSysteme,typePresta,ligne,Quantite,formule,cte1,DateModif) values (17,'TCFVBACFH','MATIERE',168,0,null,null,now());
</v>
      </c>
      <c r="AX11" t="str">
        <f t="shared" si="6"/>
        <v xml:space="preserve">INSERT INTO SC_SystemeProduits(RefDimension,NomSysteme,typePresta,ligne,Quantite,formule,cte1,DateModif) values (18,'TCFVBACFH','MATIERE',168,0,null,null,now());
</v>
      </c>
    </row>
    <row r="12" spans="1:52" x14ac:dyDescent="0.3">
      <c r="A12" s="12">
        <f>VLOOKUP($C12,[1]MATIERES!$A$2:$K$379,11,0)</f>
        <v>360</v>
      </c>
      <c r="B12" t="s">
        <v>328</v>
      </c>
      <c r="C12" t="s">
        <v>305</v>
      </c>
      <c r="D12" t="s">
        <v>47</v>
      </c>
      <c r="E12">
        <v>2.8</v>
      </c>
      <c r="F12" s="14" t="s">
        <v>899</v>
      </c>
      <c r="G12" s="14" t="s">
        <v>911</v>
      </c>
      <c r="H12">
        <v>4.5999999999999996</v>
      </c>
      <c r="I12" s="14" t="s">
        <v>899</v>
      </c>
      <c r="J12" s="14" t="s">
        <v>911</v>
      </c>
      <c r="K12">
        <v>5.6</v>
      </c>
      <c r="L12" s="14" t="s">
        <v>899</v>
      </c>
      <c r="M12" s="14" t="s">
        <v>911</v>
      </c>
      <c r="N12">
        <v>9.1999999999999993</v>
      </c>
      <c r="O12" s="14" t="s">
        <v>899</v>
      </c>
      <c r="P12" s="14" t="s">
        <v>911</v>
      </c>
      <c r="Q12">
        <v>11.2</v>
      </c>
      <c r="R12" s="14" t="s">
        <v>899</v>
      </c>
      <c r="S12" s="14" t="s">
        <v>911</v>
      </c>
      <c r="T12">
        <v>11.2</v>
      </c>
      <c r="U12" s="14" t="s">
        <v>899</v>
      </c>
      <c r="V12" s="14" t="s">
        <v>911</v>
      </c>
      <c r="W12">
        <v>18.399999999999999</v>
      </c>
      <c r="X12" s="14" t="s">
        <v>899</v>
      </c>
      <c r="Y12" s="14" t="s">
        <v>911</v>
      </c>
      <c r="Z12">
        <v>18.399999999999999</v>
      </c>
      <c r="AA12" s="14" t="s">
        <v>899</v>
      </c>
      <c r="AB12" s="14" t="s">
        <v>911</v>
      </c>
      <c r="AC12" t="str">
        <f t="shared" si="7"/>
        <v xml:space="preserve">INSERT INTO SC_SystemeProduits(RefDimension,NomSysteme,typePresta,ligne,Quantite,formule,cte1,DateModif) values (2,'TCFVBACFH','MATIERE',360,null,'3*CTE1','SURFACE',now());
</v>
      </c>
      <c r="AF12" t="str">
        <f t="shared" si="0"/>
        <v xml:space="preserve">INSERT INTO SC_SystemeProduits(RefDimension,NomSysteme,typePresta,ligne,Quantite,formule,cte1,DateModif) values (4,'TCFVBACFH','MATIERE',360,null,'3*CTE1','SURFACE',now());
</v>
      </c>
      <c r="AI12" t="str">
        <f t="shared" si="1"/>
        <v xml:space="preserve">INSERT INTO SC_SystemeProduits(RefDimension,NomSysteme,typePresta,ligne,Quantite,formule,cte1,DateModif) values (5,'TCFVBACFH','MATIERE',360,null,'3*CTE1','SURFACE',now());
</v>
      </c>
      <c r="AL12" t="str">
        <f t="shared" si="2"/>
        <v xml:space="preserve">INSERT INTO SC_SystemeProduits(RefDimension,NomSysteme,typePresta,ligne,Quantite,formule,cte1,DateModif) values (9,'TCFVBACFH','MATIERE',360,null,'3*CTE1','SURFACE',now());
</v>
      </c>
      <c r="AO12" t="str">
        <f t="shared" si="3"/>
        <v xml:space="preserve">INSERT INTO SC_SystemeProduits(RefDimension,NomSysteme,typePresta,ligne,Quantite,formule,cte1,DateModif) values (10,'TCFVBACFH','MATIERE',360,null,'3*CTE1','SURFACE',now());
</v>
      </c>
      <c r="AR12" t="str">
        <f t="shared" si="4"/>
        <v xml:space="preserve">INSERT INTO SC_SystemeProduits(RefDimension,NomSysteme,typePresta,ligne,Quantite,formule,cte1,DateModif) values (11,'TCFVBACFH','MATIERE',360,null,'3*CTE1','SURFACE',now());
</v>
      </c>
      <c r="AU12" t="str">
        <f t="shared" si="5"/>
        <v xml:space="preserve">INSERT INTO SC_SystemeProduits(RefDimension,NomSysteme,typePresta,ligne,Quantite,formule,cte1,DateModif) values (17,'TCFVBACFH','MATIERE',360,null,'3*CTE1','SURFACE',now());
</v>
      </c>
      <c r="AX12" t="str">
        <f t="shared" si="6"/>
        <v xml:space="preserve">INSERT INTO SC_SystemeProduits(RefDimension,NomSysteme,typePresta,ligne,Quantite,formule,cte1,DateModif) values (18,'TCFVBACFH','MATIERE',360,null,'3*CTE1','SURFACE',now());
</v>
      </c>
    </row>
    <row r="13" spans="1:52" x14ac:dyDescent="0.3">
      <c r="A13" s="12">
        <f>VLOOKUP($C13,[1]MATIERES!$A$2:$K$379,11,0)</f>
        <v>6</v>
      </c>
      <c r="B13" t="s">
        <v>328</v>
      </c>
      <c r="C13" t="s">
        <v>312</v>
      </c>
      <c r="D13" t="s">
        <v>8</v>
      </c>
      <c r="E13">
        <v>2</v>
      </c>
      <c r="F13" s="14" t="s">
        <v>899</v>
      </c>
      <c r="G13" s="14" t="s">
        <v>918</v>
      </c>
      <c r="H13">
        <v>4</v>
      </c>
      <c r="I13" s="14" t="s">
        <v>899</v>
      </c>
      <c r="J13" s="14" t="s">
        <v>918</v>
      </c>
      <c r="K13">
        <v>4</v>
      </c>
      <c r="L13" s="14" t="s">
        <v>899</v>
      </c>
      <c r="M13" s="14" t="s">
        <v>918</v>
      </c>
      <c r="N13">
        <v>8</v>
      </c>
      <c r="O13" s="14" t="s">
        <v>899</v>
      </c>
      <c r="P13" s="14" t="s">
        <v>918</v>
      </c>
      <c r="Q13">
        <v>8</v>
      </c>
      <c r="R13" s="14" t="s">
        <v>899</v>
      </c>
      <c r="S13" s="14" t="s">
        <v>918</v>
      </c>
      <c r="T13">
        <v>8</v>
      </c>
      <c r="U13" s="14" t="s">
        <v>899</v>
      </c>
      <c r="V13" s="14" t="s">
        <v>918</v>
      </c>
      <c r="W13">
        <v>16</v>
      </c>
      <c r="X13" s="14" t="s">
        <v>899</v>
      </c>
      <c r="Y13" s="14" t="s">
        <v>918</v>
      </c>
      <c r="Z13">
        <v>16</v>
      </c>
      <c r="AA13" s="14" t="s">
        <v>899</v>
      </c>
      <c r="AB13" s="14" t="s">
        <v>918</v>
      </c>
      <c r="AC13" t="str">
        <f t="shared" si="7"/>
        <v xml:space="preserve">INSERT INTO SC_SystemeProduits(RefDimension,NomSysteme,typePresta,ligne,Quantite,formule,cte1,DateModif) values (2,'TCFVBACFH','MATIERE',6,null,'3*CTE1','NB_BAC',now());
</v>
      </c>
      <c r="AF13" t="str">
        <f t="shared" si="0"/>
        <v xml:space="preserve">INSERT INTO SC_SystemeProduits(RefDimension,NomSysteme,typePresta,ligne,Quantite,formule,cte1,DateModif) values (4,'TCFVBACFH','MATIERE',6,null,'3*CTE1','NB_BAC',now());
</v>
      </c>
      <c r="AI13" t="str">
        <f t="shared" si="1"/>
        <v xml:space="preserve">INSERT INTO SC_SystemeProduits(RefDimension,NomSysteme,typePresta,ligne,Quantite,formule,cte1,DateModif) values (5,'TCFVBACFH','MATIERE',6,null,'3*CTE1','NB_BAC',now());
</v>
      </c>
      <c r="AL13" t="str">
        <f t="shared" si="2"/>
        <v xml:space="preserve">INSERT INTO SC_SystemeProduits(RefDimension,NomSysteme,typePresta,ligne,Quantite,formule,cte1,DateModif) values (9,'TCFVBACFH','MATIERE',6,null,'3*CTE1','NB_BAC',now());
</v>
      </c>
      <c r="AO13" t="str">
        <f t="shared" si="3"/>
        <v xml:space="preserve">INSERT INTO SC_SystemeProduits(RefDimension,NomSysteme,typePresta,ligne,Quantite,formule,cte1,DateModif) values (10,'TCFVBACFH','MATIERE',6,null,'3*CTE1','NB_BAC',now());
</v>
      </c>
      <c r="AR13" t="str">
        <f t="shared" si="4"/>
        <v xml:space="preserve">INSERT INTO SC_SystemeProduits(RefDimension,NomSysteme,typePresta,ligne,Quantite,formule,cte1,DateModif) values (11,'TCFVBACFH','MATIERE',6,null,'3*CTE1','NB_BAC',now());
</v>
      </c>
      <c r="AU13" t="str">
        <f t="shared" si="5"/>
        <v xml:space="preserve">INSERT INTO SC_SystemeProduits(RefDimension,NomSysteme,typePresta,ligne,Quantite,formule,cte1,DateModif) values (17,'TCFVBACFH','MATIERE',6,null,'3*CTE1','NB_BAC',now());
</v>
      </c>
      <c r="AX13" t="str">
        <f t="shared" si="6"/>
        <v xml:space="preserve">INSERT INTO SC_SystemeProduits(RefDimension,NomSysteme,typePresta,ligne,Quantite,formule,cte1,DateModif) values (18,'TCFVBACFH','MATIERE',6,null,'3*CTE1','NB_BAC',now());
</v>
      </c>
    </row>
    <row r="14" spans="1:52" s="21" customFormat="1" x14ac:dyDescent="0.3">
      <c r="A14" s="20">
        <f>VLOOKUP($C14,[1]MATIERES!$A$2:$K$379,11,0)</f>
        <v>15</v>
      </c>
      <c r="B14" s="21" t="s">
        <v>328</v>
      </c>
      <c r="C14" s="21" t="s">
        <v>313</v>
      </c>
      <c r="D14" s="21" t="s">
        <v>8</v>
      </c>
      <c r="F14" s="22"/>
      <c r="G14" s="22"/>
      <c r="I14" s="22"/>
      <c r="J14" s="22"/>
      <c r="L14" s="22"/>
      <c r="M14" s="22"/>
      <c r="O14" s="22"/>
      <c r="P14" s="22"/>
      <c r="R14" s="22"/>
      <c r="S14" s="22"/>
      <c r="U14" s="22"/>
      <c r="V14" s="22"/>
      <c r="X14" s="22"/>
      <c r="Y14" s="22"/>
      <c r="AA14" s="22"/>
      <c r="AB14" s="22"/>
      <c r="AC14" t="str">
        <f t="shared" si="7"/>
        <v/>
      </c>
      <c r="AD14"/>
      <c r="AE14"/>
      <c r="AF14" t="str">
        <f t="shared" si="0"/>
        <v/>
      </c>
      <c r="AG14"/>
      <c r="AH14"/>
      <c r="AI14" t="str">
        <f t="shared" si="1"/>
        <v/>
      </c>
      <c r="AJ14"/>
      <c r="AK14"/>
      <c r="AL14" t="str">
        <f t="shared" si="2"/>
        <v/>
      </c>
      <c r="AM14"/>
      <c r="AN14"/>
      <c r="AO14" t="str">
        <f t="shared" si="3"/>
        <v/>
      </c>
      <c r="AP14"/>
      <c r="AQ14"/>
      <c r="AR14" t="str">
        <f t="shared" si="4"/>
        <v/>
      </c>
      <c r="AS14"/>
      <c r="AT14"/>
      <c r="AU14" t="str">
        <f t="shared" si="5"/>
        <v/>
      </c>
      <c r="AV14"/>
      <c r="AW14"/>
      <c r="AX14" t="str">
        <f t="shared" si="6"/>
        <v/>
      </c>
    </row>
    <row r="15" spans="1:52" s="21" customFormat="1" x14ac:dyDescent="0.3">
      <c r="A15" s="20">
        <f>VLOOKUP($C15,[1]MATIERES!$A$2:$K$379,11,0)</f>
        <v>14</v>
      </c>
      <c r="B15" s="21" t="s">
        <v>328</v>
      </c>
      <c r="C15" s="21" t="s">
        <v>341</v>
      </c>
      <c r="D15" s="21" t="s">
        <v>8</v>
      </c>
      <c r="F15" s="22"/>
      <c r="G15" s="22"/>
      <c r="I15" s="22"/>
      <c r="J15" s="22"/>
      <c r="L15" s="22"/>
      <c r="M15" s="22"/>
      <c r="O15" s="22"/>
      <c r="P15" s="22"/>
      <c r="R15" s="22"/>
      <c r="S15" s="22"/>
      <c r="U15" s="22"/>
      <c r="V15" s="22"/>
      <c r="X15" s="22"/>
      <c r="Y15" s="22"/>
      <c r="AA15" s="22"/>
      <c r="AB15" s="22"/>
      <c r="AC15" t="str">
        <f t="shared" si="7"/>
        <v/>
      </c>
      <c r="AD15"/>
      <c r="AE15"/>
      <c r="AF15" t="str">
        <f t="shared" si="0"/>
        <v/>
      </c>
      <c r="AG15"/>
      <c r="AH15"/>
      <c r="AI15" t="str">
        <f t="shared" si="1"/>
        <v/>
      </c>
      <c r="AJ15"/>
      <c r="AK15"/>
      <c r="AL15" t="str">
        <f t="shared" si="2"/>
        <v/>
      </c>
      <c r="AM15"/>
      <c r="AN15"/>
      <c r="AO15" t="str">
        <f t="shared" si="3"/>
        <v/>
      </c>
      <c r="AP15"/>
      <c r="AQ15"/>
      <c r="AR15" t="str">
        <f t="shared" si="4"/>
        <v/>
      </c>
      <c r="AS15"/>
      <c r="AT15"/>
      <c r="AU15" t="str">
        <f t="shared" si="5"/>
        <v/>
      </c>
      <c r="AV15"/>
      <c r="AW15"/>
      <c r="AX15" t="str">
        <f t="shared" si="6"/>
        <v/>
      </c>
    </row>
    <row r="16" spans="1:52" x14ac:dyDescent="0.3">
      <c r="A16" s="12">
        <f>VLOOKUP($C16,[1]MATIERES!$A$2:$K$379,11,0)</f>
        <v>361</v>
      </c>
      <c r="B16" t="s">
        <v>328</v>
      </c>
      <c r="C16" t="s">
        <v>139</v>
      </c>
      <c r="D16" t="s">
        <v>47</v>
      </c>
      <c r="E16">
        <v>0.5</v>
      </c>
      <c r="F16" s="14" t="s">
        <v>882</v>
      </c>
      <c r="G16" s="14" t="s">
        <v>918</v>
      </c>
      <c r="H16">
        <v>1</v>
      </c>
      <c r="I16" s="14" t="s">
        <v>882</v>
      </c>
      <c r="J16" s="14" t="s">
        <v>918</v>
      </c>
      <c r="K16">
        <v>1</v>
      </c>
      <c r="L16" s="14" t="s">
        <v>882</v>
      </c>
      <c r="M16" s="14" t="s">
        <v>918</v>
      </c>
      <c r="N16">
        <v>2</v>
      </c>
      <c r="O16" s="14" t="s">
        <v>882</v>
      </c>
      <c r="P16" s="14" t="s">
        <v>918</v>
      </c>
      <c r="Q16">
        <v>2</v>
      </c>
      <c r="R16" s="14" t="s">
        <v>882</v>
      </c>
      <c r="S16" s="14" t="s">
        <v>918</v>
      </c>
      <c r="T16">
        <v>2</v>
      </c>
      <c r="U16" s="14" t="s">
        <v>882</v>
      </c>
      <c r="V16" s="14" t="s">
        <v>918</v>
      </c>
      <c r="W16">
        <v>4</v>
      </c>
      <c r="X16" s="14" t="s">
        <v>882</v>
      </c>
      <c r="Y16" s="14" t="s">
        <v>918</v>
      </c>
      <c r="Z16">
        <v>4</v>
      </c>
      <c r="AA16" s="14" t="s">
        <v>882</v>
      </c>
      <c r="AB16" s="14" t="s">
        <v>918</v>
      </c>
      <c r="AC16" t="str">
        <f t="shared" si="7"/>
        <v xml:space="preserve">INSERT INTO SC_SystemeProduits(RefDimension,NomSysteme,typePresta,ligne,Quantite,formule,cte1,DateModif) values (2,'TCFVBACFH','MATIERE',361,null,'1*CTE1','NB_BAC',now());
</v>
      </c>
      <c r="AF16" t="str">
        <f t="shared" si="0"/>
        <v xml:space="preserve">INSERT INTO SC_SystemeProduits(RefDimension,NomSysteme,typePresta,ligne,Quantite,formule,cte1,DateModif) values (4,'TCFVBACFH','MATIERE',361,null,'1*CTE1','NB_BAC',now());
</v>
      </c>
      <c r="AI16" t="str">
        <f t="shared" si="1"/>
        <v xml:space="preserve">INSERT INTO SC_SystemeProduits(RefDimension,NomSysteme,typePresta,ligne,Quantite,formule,cte1,DateModif) values (5,'TCFVBACFH','MATIERE',361,null,'1*CTE1','NB_BAC',now());
</v>
      </c>
      <c r="AL16" t="str">
        <f t="shared" si="2"/>
        <v xml:space="preserve">INSERT INTO SC_SystemeProduits(RefDimension,NomSysteme,typePresta,ligne,Quantite,formule,cte1,DateModif) values (9,'TCFVBACFH','MATIERE',361,null,'1*CTE1','NB_BAC',now());
</v>
      </c>
      <c r="AO16" t="str">
        <f t="shared" si="3"/>
        <v xml:space="preserve">INSERT INTO SC_SystemeProduits(RefDimension,NomSysteme,typePresta,ligne,Quantite,formule,cte1,DateModif) values (10,'TCFVBACFH','MATIERE',361,null,'1*CTE1','NB_BAC',now());
</v>
      </c>
      <c r="AR16" t="str">
        <f t="shared" si="4"/>
        <v xml:space="preserve">INSERT INTO SC_SystemeProduits(RefDimension,NomSysteme,typePresta,ligne,Quantite,formule,cte1,DateModif) values (11,'TCFVBACFH','MATIERE',361,null,'1*CTE1','NB_BAC',now());
</v>
      </c>
      <c r="AU16" t="str">
        <f t="shared" si="5"/>
        <v xml:space="preserve">INSERT INTO SC_SystemeProduits(RefDimension,NomSysteme,typePresta,ligne,Quantite,formule,cte1,DateModif) values (17,'TCFVBACFH','MATIERE',361,null,'1*CTE1','NB_BAC',now());
</v>
      </c>
      <c r="AX16" t="str">
        <f t="shared" si="6"/>
        <v xml:space="preserve">INSERT INTO SC_SystemeProduits(RefDimension,NomSysteme,typePresta,ligne,Quantite,formule,cte1,DateModif) values (18,'TCFVBACFH','MATIERE',361,null,'1*CTE1','NB_BAC',now());
</v>
      </c>
    </row>
    <row r="17" spans="1:50" x14ac:dyDescent="0.3">
      <c r="A17" s="12">
        <f>VLOOKUP($C17,[1]MATIERES!$A$2:$K$379,11,0)</f>
        <v>85</v>
      </c>
      <c r="B17" t="s">
        <v>328</v>
      </c>
      <c r="C17" t="s">
        <v>309</v>
      </c>
      <c r="D17" t="s">
        <v>8</v>
      </c>
      <c r="E17">
        <v>1</v>
      </c>
      <c r="F17" s="14" t="s">
        <v>882</v>
      </c>
      <c r="G17" s="14" t="s">
        <v>918</v>
      </c>
      <c r="H17">
        <v>2</v>
      </c>
      <c r="I17" s="14" t="s">
        <v>882</v>
      </c>
      <c r="J17" s="14" t="s">
        <v>918</v>
      </c>
      <c r="K17">
        <v>2</v>
      </c>
      <c r="L17" s="14" t="s">
        <v>882</v>
      </c>
      <c r="M17" s="14" t="s">
        <v>918</v>
      </c>
      <c r="N17">
        <v>4</v>
      </c>
      <c r="O17" s="14" t="s">
        <v>882</v>
      </c>
      <c r="P17" s="14" t="s">
        <v>918</v>
      </c>
      <c r="Q17">
        <v>4</v>
      </c>
      <c r="R17" s="14" t="s">
        <v>882</v>
      </c>
      <c r="S17" s="14" t="s">
        <v>918</v>
      </c>
      <c r="T17">
        <v>4</v>
      </c>
      <c r="U17" s="14" t="s">
        <v>882</v>
      </c>
      <c r="V17" s="14" t="s">
        <v>918</v>
      </c>
      <c r="W17">
        <v>8</v>
      </c>
      <c r="X17" s="14" t="s">
        <v>882</v>
      </c>
      <c r="Y17" s="14" t="s">
        <v>918</v>
      </c>
      <c r="Z17">
        <v>8</v>
      </c>
      <c r="AA17" s="14" t="s">
        <v>882</v>
      </c>
      <c r="AB17" s="14" t="s">
        <v>918</v>
      </c>
      <c r="AC17" t="str">
        <f t="shared" si="7"/>
        <v xml:space="preserve">INSERT INTO SC_SystemeProduits(RefDimension,NomSysteme,typePresta,ligne,Quantite,formule,cte1,DateModif) values (2,'TCFVBACFH','MATIERE',85,null,'1*CTE1','NB_BAC',now());
</v>
      </c>
      <c r="AF17" t="str">
        <f t="shared" si="0"/>
        <v xml:space="preserve">INSERT INTO SC_SystemeProduits(RefDimension,NomSysteme,typePresta,ligne,Quantite,formule,cte1,DateModif) values (4,'TCFVBACFH','MATIERE',85,null,'1*CTE1','NB_BAC',now());
</v>
      </c>
      <c r="AI17" t="str">
        <f t="shared" si="1"/>
        <v xml:space="preserve">INSERT INTO SC_SystemeProduits(RefDimension,NomSysteme,typePresta,ligne,Quantite,formule,cte1,DateModif) values (5,'TCFVBACFH','MATIERE',85,null,'1*CTE1','NB_BAC',now());
</v>
      </c>
      <c r="AL17" t="str">
        <f t="shared" si="2"/>
        <v xml:space="preserve">INSERT INTO SC_SystemeProduits(RefDimension,NomSysteme,typePresta,ligne,Quantite,formule,cte1,DateModif) values (9,'TCFVBACFH','MATIERE',85,null,'1*CTE1','NB_BAC',now());
</v>
      </c>
      <c r="AO17" t="str">
        <f t="shared" si="3"/>
        <v xml:space="preserve">INSERT INTO SC_SystemeProduits(RefDimension,NomSysteme,typePresta,ligne,Quantite,formule,cte1,DateModif) values (10,'TCFVBACFH','MATIERE',85,null,'1*CTE1','NB_BAC',now());
</v>
      </c>
      <c r="AR17" t="str">
        <f t="shared" si="4"/>
        <v xml:space="preserve">INSERT INTO SC_SystemeProduits(RefDimension,NomSysteme,typePresta,ligne,Quantite,formule,cte1,DateModif) values (11,'TCFVBACFH','MATIERE',85,null,'1*CTE1','NB_BAC',now());
</v>
      </c>
      <c r="AU17" t="str">
        <f t="shared" si="5"/>
        <v xml:space="preserve">INSERT INTO SC_SystemeProduits(RefDimension,NomSysteme,typePresta,ligne,Quantite,formule,cte1,DateModif) values (17,'TCFVBACFH','MATIERE',85,null,'1*CTE1','NB_BAC',now());
</v>
      </c>
      <c r="AX17" t="str">
        <f t="shared" si="6"/>
        <v xml:space="preserve">INSERT INTO SC_SystemeProduits(RefDimension,NomSysteme,typePresta,ligne,Quantite,formule,cte1,DateModif) values (18,'TCFVBACFH','MATIERE',85,null,'1*CTE1','NB_BAC',now());
</v>
      </c>
    </row>
    <row r="18" spans="1:50" x14ac:dyDescent="0.3">
      <c r="A18" s="12">
        <f>VLOOKUP($C18,[1]MATIERES!$A$2:$K$379,11,0)</f>
        <v>375</v>
      </c>
      <c r="B18" t="s">
        <v>328</v>
      </c>
      <c r="C18" t="s">
        <v>282</v>
      </c>
      <c r="D18" t="s">
        <v>318</v>
      </c>
      <c r="E18">
        <v>4.4000000000000004</v>
      </c>
      <c r="F18" s="14" t="s">
        <v>919</v>
      </c>
      <c r="G18" s="14" t="s">
        <v>911</v>
      </c>
      <c r="H18">
        <v>6</v>
      </c>
      <c r="I18" s="14" t="s">
        <v>919</v>
      </c>
      <c r="J18" s="14" t="s">
        <v>911</v>
      </c>
      <c r="K18">
        <v>6.8000000000000007</v>
      </c>
      <c r="L18" s="14" t="s">
        <v>919</v>
      </c>
      <c r="M18" s="14" t="s">
        <v>911</v>
      </c>
      <c r="N18">
        <v>10</v>
      </c>
      <c r="O18" s="14" t="s">
        <v>919</v>
      </c>
      <c r="P18" s="14" t="s">
        <v>911</v>
      </c>
      <c r="Q18">
        <v>11.600000000000001</v>
      </c>
      <c r="R18" s="14" t="s">
        <v>919</v>
      </c>
      <c r="S18" s="14" t="s">
        <v>911</v>
      </c>
      <c r="T18">
        <v>11.600000000000001</v>
      </c>
      <c r="U18" s="14" t="s">
        <v>919</v>
      </c>
      <c r="V18" s="14" t="s">
        <v>911</v>
      </c>
      <c r="W18">
        <v>18</v>
      </c>
      <c r="X18" s="14" t="s">
        <v>919</v>
      </c>
      <c r="Y18" s="14" t="s">
        <v>911</v>
      </c>
      <c r="Z18">
        <v>18</v>
      </c>
      <c r="AA18" s="14" t="s">
        <v>919</v>
      </c>
      <c r="AB18" s="14" t="s">
        <v>911</v>
      </c>
      <c r="AC18" t="str">
        <f t="shared" si="7"/>
        <v xml:space="preserve">INSERT INTO SC_SystemeProduits(RefDimension,NomSysteme,typePresta,ligne,Quantite,formule,cte1,DateModif) values (2,'TCFVBACFH','MATIERE',375,null,'1.6*0.25*CTE1','SURFACE',now());
</v>
      </c>
      <c r="AF18" t="str">
        <f t="shared" si="0"/>
        <v xml:space="preserve">INSERT INTO SC_SystemeProduits(RefDimension,NomSysteme,typePresta,ligne,Quantite,formule,cte1,DateModif) values (4,'TCFVBACFH','MATIERE',375,null,'1.6*0.25*CTE1','SURFACE',now());
</v>
      </c>
      <c r="AI18" t="str">
        <f t="shared" si="1"/>
        <v xml:space="preserve">INSERT INTO SC_SystemeProduits(RefDimension,NomSysteme,typePresta,ligne,Quantite,formule,cte1,DateModif) values (5,'TCFVBACFH','MATIERE',375,null,'1.6*0.25*CTE1','SURFACE',now());
</v>
      </c>
      <c r="AL18" t="str">
        <f t="shared" si="2"/>
        <v xml:space="preserve">INSERT INTO SC_SystemeProduits(RefDimension,NomSysteme,typePresta,ligne,Quantite,formule,cte1,DateModif) values (9,'TCFVBACFH','MATIERE',375,null,'1.6*0.25*CTE1','SURFACE',now());
</v>
      </c>
      <c r="AO18" t="str">
        <f t="shared" si="3"/>
        <v xml:space="preserve">INSERT INTO SC_SystemeProduits(RefDimension,NomSysteme,typePresta,ligne,Quantite,formule,cte1,DateModif) values (10,'TCFVBACFH','MATIERE',375,null,'1.6*0.25*CTE1','SURFACE',now());
</v>
      </c>
      <c r="AR18" t="str">
        <f t="shared" si="4"/>
        <v xml:space="preserve">INSERT INTO SC_SystemeProduits(RefDimension,NomSysteme,typePresta,ligne,Quantite,formule,cte1,DateModif) values (11,'TCFVBACFH','MATIERE',375,null,'1.6*0.25*CTE1','SURFACE',now());
</v>
      </c>
      <c r="AU18" t="str">
        <f t="shared" si="5"/>
        <v xml:space="preserve">INSERT INTO SC_SystemeProduits(RefDimension,NomSysteme,typePresta,ligne,Quantite,formule,cte1,DateModif) values (17,'TCFVBACFH','MATIERE',375,null,'1.6*0.25*CTE1','SURFACE',now());
</v>
      </c>
      <c r="AX18" t="str">
        <f t="shared" si="6"/>
        <v xml:space="preserve">INSERT INTO SC_SystemeProduits(RefDimension,NomSysteme,typePresta,ligne,Quantite,formule,cte1,DateModif) values (18,'TCFVBACFH','MATIERE',375,null,'1.6*0.25*CTE1','SURFACE',now());
</v>
      </c>
    </row>
    <row r="19" spans="1:50" x14ac:dyDescent="0.3">
      <c r="A19" s="12">
        <f>VLOOKUP($C19,[1]MATIERES!$A$2:$K$379,11,0)</f>
        <v>373</v>
      </c>
      <c r="B19" t="s">
        <v>328</v>
      </c>
      <c r="C19" t="s">
        <v>283</v>
      </c>
      <c r="D19" t="s">
        <v>318</v>
      </c>
      <c r="E19">
        <v>2.62</v>
      </c>
      <c r="F19" s="14" t="s">
        <v>1184</v>
      </c>
      <c r="G19" s="14" t="s">
        <v>911</v>
      </c>
      <c r="H19">
        <v>3.7</v>
      </c>
      <c r="I19" s="14" t="s">
        <v>1184</v>
      </c>
      <c r="J19" s="14" t="s">
        <v>911</v>
      </c>
      <c r="K19">
        <v>4.24</v>
      </c>
      <c r="L19" s="14" t="s">
        <v>1184</v>
      </c>
      <c r="M19" s="14" t="s">
        <v>911</v>
      </c>
      <c r="N19">
        <v>6.4</v>
      </c>
      <c r="O19" s="14" t="s">
        <v>1184</v>
      </c>
      <c r="P19" s="14" t="s">
        <v>911</v>
      </c>
      <c r="Q19">
        <v>7.4799999999999995</v>
      </c>
      <c r="R19" s="14" t="s">
        <v>1184</v>
      </c>
      <c r="S19" s="14" t="s">
        <v>911</v>
      </c>
      <c r="T19">
        <v>7.4799999999999995</v>
      </c>
      <c r="U19" s="14" t="s">
        <v>1184</v>
      </c>
      <c r="V19" s="14" t="s">
        <v>911</v>
      </c>
      <c r="W19">
        <v>11.8</v>
      </c>
      <c r="X19" s="14" t="s">
        <v>1184</v>
      </c>
      <c r="Y19" s="14" t="s">
        <v>911</v>
      </c>
      <c r="Z19">
        <v>11.8</v>
      </c>
      <c r="AA19" s="14" t="s">
        <v>1184</v>
      </c>
      <c r="AB19" s="14" t="s">
        <v>911</v>
      </c>
      <c r="AC19" t="str">
        <f t="shared" si="7"/>
        <v xml:space="preserve">INSERT INTO SC_SystemeProduits(RefDimension,NomSysteme,typePresta,ligne,Quantite,formule,cte1,DateModif) values (2,'TCFVBACFH','MATIERE',373,null,'1.8*0.1*CTE1','SURFACE',now());
</v>
      </c>
      <c r="AF19" t="str">
        <f t="shared" si="0"/>
        <v xml:space="preserve">INSERT INTO SC_SystemeProduits(RefDimension,NomSysteme,typePresta,ligne,Quantite,formule,cte1,DateModif) values (4,'TCFVBACFH','MATIERE',373,null,'1.8*0.1*CTE1','SURFACE',now());
</v>
      </c>
      <c r="AI19" t="str">
        <f t="shared" si="1"/>
        <v xml:space="preserve">INSERT INTO SC_SystemeProduits(RefDimension,NomSysteme,typePresta,ligne,Quantite,formule,cte1,DateModif) values (5,'TCFVBACFH','MATIERE',373,null,'1.8*0.1*CTE1','SURFACE',now());
</v>
      </c>
      <c r="AL19" t="str">
        <f t="shared" si="2"/>
        <v xml:space="preserve">INSERT INTO SC_SystemeProduits(RefDimension,NomSysteme,typePresta,ligne,Quantite,formule,cte1,DateModif) values (9,'TCFVBACFH','MATIERE',373,null,'1.8*0.1*CTE1','SURFACE',now());
</v>
      </c>
      <c r="AO19" t="str">
        <f t="shared" si="3"/>
        <v xml:space="preserve">INSERT INTO SC_SystemeProduits(RefDimension,NomSysteme,typePresta,ligne,Quantite,formule,cte1,DateModif) values (10,'TCFVBACFH','MATIERE',373,null,'1.8*0.1*CTE1','SURFACE',now());
</v>
      </c>
      <c r="AR19" t="str">
        <f t="shared" si="4"/>
        <v xml:space="preserve">INSERT INTO SC_SystemeProduits(RefDimension,NomSysteme,typePresta,ligne,Quantite,formule,cte1,DateModif) values (11,'TCFVBACFH','MATIERE',373,null,'1.8*0.1*CTE1','SURFACE',now());
</v>
      </c>
      <c r="AU19" t="str">
        <f t="shared" si="5"/>
        <v xml:space="preserve">INSERT INTO SC_SystemeProduits(RefDimension,NomSysteme,typePresta,ligne,Quantite,formule,cte1,DateModif) values (17,'TCFVBACFH','MATIERE',373,null,'1.8*0.1*CTE1','SURFACE',now());
</v>
      </c>
      <c r="AX19" t="str">
        <f t="shared" si="6"/>
        <v xml:space="preserve">INSERT INTO SC_SystemeProduits(RefDimension,NomSysteme,typePresta,ligne,Quantite,formule,cte1,DateModif) values (18,'TCFVBACFH','MATIERE',373,null,'1.8*0.1*CTE1','SURFACE',now());
</v>
      </c>
    </row>
    <row r="20" spans="1:50" x14ac:dyDescent="0.3">
      <c r="A20" s="12">
        <f>VLOOKUP($C20,[1]MATIERES!$A$2:$K$379,11,0)</f>
        <v>376</v>
      </c>
      <c r="B20" t="s">
        <v>328</v>
      </c>
      <c r="C20" t="s">
        <v>284</v>
      </c>
      <c r="D20" t="s">
        <v>318</v>
      </c>
      <c r="E20">
        <v>3.9200000000000004</v>
      </c>
      <c r="F20" s="14" t="s">
        <v>921</v>
      </c>
      <c r="G20" s="14" t="s">
        <v>911</v>
      </c>
      <c r="H20">
        <v>5.2</v>
      </c>
      <c r="I20" s="14" t="s">
        <v>921</v>
      </c>
      <c r="J20" s="14" t="s">
        <v>911</v>
      </c>
      <c r="K20">
        <v>5.8400000000000007</v>
      </c>
      <c r="L20" s="14" t="s">
        <v>921</v>
      </c>
      <c r="M20" s="14" t="s">
        <v>911</v>
      </c>
      <c r="N20">
        <v>8.4</v>
      </c>
      <c r="O20" s="14" t="s">
        <v>921</v>
      </c>
      <c r="P20" s="14" t="s">
        <v>911</v>
      </c>
      <c r="Q20">
        <v>9.6800000000000015</v>
      </c>
      <c r="R20" s="14" t="s">
        <v>921</v>
      </c>
      <c r="S20" s="14" t="s">
        <v>911</v>
      </c>
      <c r="T20">
        <v>9.6800000000000015</v>
      </c>
      <c r="U20" s="14" t="s">
        <v>921</v>
      </c>
      <c r="V20" s="14" t="s">
        <v>911</v>
      </c>
      <c r="W20">
        <v>14.8</v>
      </c>
      <c r="X20" s="14" t="s">
        <v>921</v>
      </c>
      <c r="Y20" s="14" t="s">
        <v>911</v>
      </c>
      <c r="Z20">
        <v>14.8</v>
      </c>
      <c r="AA20" s="14" t="s">
        <v>921</v>
      </c>
      <c r="AB20" s="14" t="s">
        <v>911</v>
      </c>
      <c r="AC20" t="str">
        <f t="shared" si="7"/>
        <v xml:space="preserve">INSERT INTO SC_SystemeProduits(RefDimension,NomSysteme,typePresta,ligne,Quantite,formule,cte1,DateModif) values (2,'TCFVBACFH','MATIERE',376,null,'1.6*0.2*CTE1','SURFACE',now());
</v>
      </c>
      <c r="AF20" t="str">
        <f t="shared" si="0"/>
        <v xml:space="preserve">INSERT INTO SC_SystemeProduits(RefDimension,NomSysteme,typePresta,ligne,Quantite,formule,cte1,DateModif) values (4,'TCFVBACFH','MATIERE',376,null,'1.6*0.2*CTE1','SURFACE',now());
</v>
      </c>
      <c r="AI20" t="str">
        <f t="shared" si="1"/>
        <v xml:space="preserve">INSERT INTO SC_SystemeProduits(RefDimension,NomSysteme,typePresta,ligne,Quantite,formule,cte1,DateModif) values (5,'TCFVBACFH','MATIERE',376,null,'1.6*0.2*CTE1','SURFACE',now());
</v>
      </c>
      <c r="AL20" t="str">
        <f t="shared" si="2"/>
        <v xml:space="preserve">INSERT INTO SC_SystemeProduits(RefDimension,NomSysteme,typePresta,ligne,Quantite,formule,cte1,DateModif) values (9,'TCFVBACFH','MATIERE',376,null,'1.6*0.2*CTE1','SURFACE',now());
</v>
      </c>
      <c r="AO20" t="str">
        <f t="shared" si="3"/>
        <v xml:space="preserve">INSERT INTO SC_SystemeProduits(RefDimension,NomSysteme,typePresta,ligne,Quantite,formule,cte1,DateModif) values (10,'TCFVBACFH','MATIERE',376,null,'1.6*0.2*CTE1','SURFACE',now());
</v>
      </c>
      <c r="AR20" t="str">
        <f t="shared" si="4"/>
        <v xml:space="preserve">INSERT INTO SC_SystemeProduits(RefDimension,NomSysteme,typePresta,ligne,Quantite,formule,cte1,DateModif) values (11,'TCFVBACFH','MATIERE',376,null,'1.6*0.2*CTE1','SURFACE',now());
</v>
      </c>
      <c r="AU20" t="str">
        <f t="shared" si="5"/>
        <v xml:space="preserve">INSERT INTO SC_SystemeProduits(RefDimension,NomSysteme,typePresta,ligne,Quantite,formule,cte1,DateModif) values (17,'TCFVBACFH','MATIERE',376,null,'1.6*0.2*CTE1','SURFACE',now());
</v>
      </c>
      <c r="AX20" t="str">
        <f t="shared" si="6"/>
        <v xml:space="preserve">INSERT INTO SC_SystemeProduits(RefDimension,NomSysteme,typePresta,ligne,Quantite,formule,cte1,DateModif) values (18,'TCFVBACFH','MATIERE',376,null,'1.6*0.2*CTE1','SURFACE',now());
</v>
      </c>
    </row>
    <row r="21" spans="1:50" x14ac:dyDescent="0.3">
      <c r="A21" s="12">
        <f>VLOOKUP($C21,[1]MATIERES!$A$2:$K$379,11,0)</f>
        <v>374</v>
      </c>
      <c r="B21" t="s">
        <v>328</v>
      </c>
      <c r="C21" t="s">
        <v>310</v>
      </c>
      <c r="D21" t="s">
        <v>318</v>
      </c>
      <c r="E21">
        <v>0.54000000000000015</v>
      </c>
      <c r="F21" s="14" t="s">
        <v>922</v>
      </c>
      <c r="G21" s="14" t="s">
        <v>911</v>
      </c>
      <c r="H21">
        <v>0.9</v>
      </c>
      <c r="I21" s="14" t="s">
        <v>922</v>
      </c>
      <c r="J21" s="14" t="s">
        <v>911</v>
      </c>
      <c r="K21">
        <v>1.0800000000000003</v>
      </c>
      <c r="L21" s="14" t="s">
        <v>922</v>
      </c>
      <c r="M21" s="14" t="s">
        <v>911</v>
      </c>
      <c r="N21">
        <v>1.8</v>
      </c>
      <c r="O21" s="14" t="s">
        <v>922</v>
      </c>
      <c r="P21" s="14" t="s">
        <v>911</v>
      </c>
      <c r="Q21">
        <v>2.1600000000000006</v>
      </c>
      <c r="R21" s="14" t="s">
        <v>922</v>
      </c>
      <c r="S21" s="14" t="s">
        <v>911</v>
      </c>
      <c r="T21">
        <v>2.1600000000000006</v>
      </c>
      <c r="U21" s="14" t="s">
        <v>922</v>
      </c>
      <c r="V21" s="14" t="s">
        <v>911</v>
      </c>
      <c r="W21">
        <v>3.6</v>
      </c>
      <c r="X21" s="14" t="s">
        <v>922</v>
      </c>
      <c r="Y21" s="14" t="s">
        <v>911</v>
      </c>
      <c r="Z21">
        <v>3.6</v>
      </c>
      <c r="AA21" s="14" t="s">
        <v>922</v>
      </c>
      <c r="AB21" s="14" t="s">
        <v>911</v>
      </c>
      <c r="AC21" t="str">
        <f t="shared" si="7"/>
        <v xml:space="preserve">INSERT INTO SC_SystemeProduits(RefDimension,NomSysteme,typePresta,ligne,Quantite,formule,cte1,DateModif) values (2,'TCFVBACFH','MATIERE',374,null,'1.25*0.05*CTE1','SURFACE',now());
</v>
      </c>
      <c r="AF21" t="str">
        <f t="shared" si="0"/>
        <v xml:space="preserve">INSERT INTO SC_SystemeProduits(RefDimension,NomSysteme,typePresta,ligne,Quantite,formule,cte1,DateModif) values (4,'TCFVBACFH','MATIERE',374,null,'1.25*0.05*CTE1','SURFACE',now());
</v>
      </c>
      <c r="AI21" t="str">
        <f t="shared" si="1"/>
        <v xml:space="preserve">INSERT INTO SC_SystemeProduits(RefDimension,NomSysteme,typePresta,ligne,Quantite,formule,cte1,DateModif) values (5,'TCFVBACFH','MATIERE',374,null,'1.25*0.05*CTE1','SURFACE',now());
</v>
      </c>
      <c r="AL21" t="str">
        <f t="shared" si="2"/>
        <v xml:space="preserve">INSERT INTO SC_SystemeProduits(RefDimension,NomSysteme,typePresta,ligne,Quantite,formule,cte1,DateModif) values (9,'TCFVBACFH','MATIERE',374,null,'1.25*0.05*CTE1','SURFACE',now());
</v>
      </c>
      <c r="AO21" t="str">
        <f t="shared" si="3"/>
        <v xml:space="preserve">INSERT INTO SC_SystemeProduits(RefDimension,NomSysteme,typePresta,ligne,Quantite,formule,cte1,DateModif) values (10,'TCFVBACFH','MATIERE',374,null,'1.25*0.05*CTE1','SURFACE',now());
</v>
      </c>
      <c r="AR21" t="str">
        <f t="shared" si="4"/>
        <v xml:space="preserve">INSERT INTO SC_SystemeProduits(RefDimension,NomSysteme,typePresta,ligne,Quantite,formule,cte1,DateModif) values (11,'TCFVBACFH','MATIERE',374,null,'1.25*0.05*CTE1','SURFACE',now());
</v>
      </c>
      <c r="AU21" t="str">
        <f t="shared" si="5"/>
        <v xml:space="preserve">INSERT INTO SC_SystemeProduits(RefDimension,NomSysteme,typePresta,ligne,Quantite,formule,cte1,DateModif) values (17,'TCFVBACFH','MATIERE',374,null,'1.25*0.05*CTE1','SURFACE',now());
</v>
      </c>
      <c r="AX21" t="str">
        <f t="shared" si="6"/>
        <v xml:space="preserve">INSERT INTO SC_SystemeProduits(RefDimension,NomSysteme,typePresta,ligne,Quantite,formule,cte1,DateModif) values (18,'TCFVBACFH','MATIERE',374,null,'1.25*0.05*CTE1','SURFACE',now());
</v>
      </c>
    </row>
    <row r="22" spans="1:50" x14ac:dyDescent="0.3">
      <c r="AC22" t="str">
        <f t="shared" si="7"/>
        <v/>
      </c>
      <c r="AF22" t="str">
        <f t="shared" si="0"/>
        <v/>
      </c>
      <c r="AI22" t="str">
        <f t="shared" si="1"/>
        <v/>
      </c>
      <c r="AL22" t="str">
        <f t="shared" si="2"/>
        <v/>
      </c>
      <c r="AO22" t="str">
        <f t="shared" si="3"/>
        <v/>
      </c>
      <c r="AR22" t="str">
        <f t="shared" si="4"/>
        <v/>
      </c>
      <c r="AU22" t="str">
        <f t="shared" si="5"/>
        <v/>
      </c>
      <c r="AX22" t="str">
        <f t="shared" si="6"/>
        <v/>
      </c>
    </row>
    <row r="23" spans="1:50" ht="18" customHeight="1" x14ac:dyDescent="0.3">
      <c r="A23" s="12">
        <f>VLOOKUP($C23,[1]ATELIER!$A$2:$K$291,11,0)</f>
        <v>31</v>
      </c>
      <c r="B23" t="s">
        <v>331</v>
      </c>
      <c r="C23" t="s">
        <v>72</v>
      </c>
      <c r="D23" t="s">
        <v>8</v>
      </c>
      <c r="E23">
        <v>1</v>
      </c>
      <c r="F23" s="14" t="s">
        <v>882</v>
      </c>
      <c r="G23" s="14" t="s">
        <v>918</v>
      </c>
      <c r="H23">
        <v>2</v>
      </c>
      <c r="I23" s="14" t="s">
        <v>882</v>
      </c>
      <c r="J23" s="14" t="s">
        <v>918</v>
      </c>
      <c r="K23">
        <v>2</v>
      </c>
      <c r="L23" s="14" t="s">
        <v>882</v>
      </c>
      <c r="M23" s="14" t="s">
        <v>918</v>
      </c>
      <c r="N23">
        <v>4</v>
      </c>
      <c r="O23" s="14" t="s">
        <v>882</v>
      </c>
      <c r="P23" s="14" t="s">
        <v>918</v>
      </c>
      <c r="Q23">
        <v>4</v>
      </c>
      <c r="R23" s="14" t="s">
        <v>882</v>
      </c>
      <c r="S23" s="14" t="s">
        <v>918</v>
      </c>
      <c r="T23">
        <v>4</v>
      </c>
      <c r="U23" s="14" t="s">
        <v>882</v>
      </c>
      <c r="V23" s="14" t="s">
        <v>918</v>
      </c>
      <c r="W23">
        <v>8</v>
      </c>
      <c r="X23" s="14" t="s">
        <v>882</v>
      </c>
      <c r="Y23" s="14" t="s">
        <v>918</v>
      </c>
      <c r="Z23">
        <v>8</v>
      </c>
      <c r="AA23" s="14" t="s">
        <v>882</v>
      </c>
      <c r="AB23" s="14" t="s">
        <v>918</v>
      </c>
      <c r="AC23" t="str">
        <f t="shared" si="7"/>
        <v xml:space="preserve">INSERT INTO SC_SystemeProduits(RefDimension,NomSysteme,typePresta,ligne,Quantite,formule,cte1,DateModif) values (2,'TCFVBACFH','MOA',31,null,'1*CTE1','NB_BAC',now());
</v>
      </c>
      <c r="AF23" t="str">
        <f t="shared" si="0"/>
        <v xml:space="preserve">INSERT INTO SC_SystemeProduits(RefDimension,NomSysteme,typePresta,ligne,Quantite,formule,cte1,DateModif) values (4,'TCFVBACFH','MOA',31,null,'1*CTE1','NB_BAC',now());
</v>
      </c>
      <c r="AI23" t="str">
        <f t="shared" si="1"/>
        <v xml:space="preserve">INSERT INTO SC_SystemeProduits(RefDimension,NomSysteme,typePresta,ligne,Quantite,formule,cte1,DateModif) values (5,'TCFVBACFH','MOA',31,null,'1*CTE1','NB_BAC',now());
</v>
      </c>
      <c r="AL23" t="str">
        <f t="shared" si="2"/>
        <v xml:space="preserve">INSERT INTO SC_SystemeProduits(RefDimension,NomSysteme,typePresta,ligne,Quantite,formule,cte1,DateModif) values (9,'TCFVBACFH','MOA',31,null,'1*CTE1','NB_BAC',now());
</v>
      </c>
      <c r="AO23" t="str">
        <f t="shared" si="3"/>
        <v xml:space="preserve">INSERT INTO SC_SystemeProduits(RefDimension,NomSysteme,typePresta,ligne,Quantite,formule,cte1,DateModif) values (10,'TCFVBACFH','MOA',31,null,'1*CTE1','NB_BAC',now());
</v>
      </c>
      <c r="AR23" t="str">
        <f t="shared" si="4"/>
        <v xml:space="preserve">INSERT INTO SC_SystemeProduits(RefDimension,NomSysteme,typePresta,ligne,Quantite,formule,cte1,DateModif) values (11,'TCFVBACFH','MOA',31,null,'1*CTE1','NB_BAC',now());
</v>
      </c>
      <c r="AU23" t="str">
        <f t="shared" si="5"/>
        <v xml:space="preserve">INSERT INTO SC_SystemeProduits(RefDimension,NomSysteme,typePresta,ligne,Quantite,formule,cte1,DateModif) values (17,'TCFVBACFH','MOA',31,null,'1*CTE1','NB_BAC',now());
</v>
      </c>
      <c r="AX23" t="str">
        <f t="shared" si="6"/>
        <v xml:space="preserve">INSERT INTO SC_SystemeProduits(RefDimension,NomSysteme,typePresta,ligne,Quantite,formule,cte1,DateModif) values (18,'TCFVBACFH','MOA',31,null,'1*CTE1','NB_BAC',now());
</v>
      </c>
    </row>
    <row r="24" spans="1:50" x14ac:dyDescent="0.3">
      <c r="A24" s="12">
        <f>VLOOKUP($C24,[1]ATELIER!$A$2:$K$291,11,0)</f>
        <v>28</v>
      </c>
      <c r="B24" t="s">
        <v>331</v>
      </c>
      <c r="C24" t="s">
        <v>65</v>
      </c>
      <c r="D24" t="s">
        <v>8</v>
      </c>
      <c r="E24">
        <v>1</v>
      </c>
      <c r="F24" s="14" t="s">
        <v>882</v>
      </c>
      <c r="G24" s="14" t="s">
        <v>918</v>
      </c>
      <c r="H24">
        <v>2</v>
      </c>
      <c r="I24" s="14" t="s">
        <v>882</v>
      </c>
      <c r="J24" s="14" t="s">
        <v>918</v>
      </c>
      <c r="K24">
        <v>2</v>
      </c>
      <c r="L24" s="14" t="s">
        <v>882</v>
      </c>
      <c r="M24" s="14" t="s">
        <v>918</v>
      </c>
      <c r="N24">
        <v>4</v>
      </c>
      <c r="O24" s="14" t="s">
        <v>882</v>
      </c>
      <c r="P24" s="14" t="s">
        <v>918</v>
      </c>
      <c r="Q24">
        <v>4</v>
      </c>
      <c r="R24" s="14" t="s">
        <v>882</v>
      </c>
      <c r="S24" s="14" t="s">
        <v>918</v>
      </c>
      <c r="T24">
        <v>4</v>
      </c>
      <c r="U24" s="14" t="s">
        <v>882</v>
      </c>
      <c r="V24" s="14" t="s">
        <v>918</v>
      </c>
      <c r="W24">
        <v>8</v>
      </c>
      <c r="X24" s="14" t="s">
        <v>882</v>
      </c>
      <c r="Y24" s="14" t="s">
        <v>918</v>
      </c>
      <c r="Z24">
        <v>8</v>
      </c>
      <c r="AA24" s="14" t="s">
        <v>882</v>
      </c>
      <c r="AB24" s="14" t="s">
        <v>918</v>
      </c>
      <c r="AC24" t="str">
        <f t="shared" si="7"/>
        <v xml:space="preserve">INSERT INTO SC_SystemeProduits(RefDimension,NomSysteme,typePresta,ligne,Quantite,formule,cte1,DateModif) values (2,'TCFVBACFH','MOA',28,null,'1*CTE1','NB_BAC',now());
</v>
      </c>
      <c r="AF24" t="str">
        <f t="shared" si="0"/>
        <v xml:space="preserve">INSERT INTO SC_SystemeProduits(RefDimension,NomSysteme,typePresta,ligne,Quantite,formule,cte1,DateModif) values (4,'TCFVBACFH','MOA',28,null,'1*CTE1','NB_BAC',now());
</v>
      </c>
      <c r="AI24" t="str">
        <f t="shared" si="1"/>
        <v xml:space="preserve">INSERT INTO SC_SystemeProduits(RefDimension,NomSysteme,typePresta,ligne,Quantite,formule,cte1,DateModif) values (5,'TCFVBACFH','MOA',28,null,'1*CTE1','NB_BAC',now());
</v>
      </c>
      <c r="AL24" t="str">
        <f t="shared" si="2"/>
        <v xml:space="preserve">INSERT INTO SC_SystemeProduits(RefDimension,NomSysteme,typePresta,ligne,Quantite,formule,cte1,DateModif) values (9,'TCFVBACFH','MOA',28,null,'1*CTE1','NB_BAC',now());
</v>
      </c>
      <c r="AO24" t="str">
        <f t="shared" si="3"/>
        <v xml:space="preserve">INSERT INTO SC_SystemeProduits(RefDimension,NomSysteme,typePresta,ligne,Quantite,formule,cte1,DateModif) values (10,'TCFVBACFH','MOA',28,null,'1*CTE1','NB_BAC',now());
</v>
      </c>
      <c r="AR24" t="str">
        <f t="shared" si="4"/>
        <v xml:space="preserve">INSERT INTO SC_SystemeProduits(RefDimension,NomSysteme,typePresta,ligne,Quantite,formule,cte1,DateModif) values (11,'TCFVBACFH','MOA',28,null,'1*CTE1','NB_BAC',now());
</v>
      </c>
      <c r="AU24" t="str">
        <f t="shared" si="5"/>
        <v xml:space="preserve">INSERT INTO SC_SystemeProduits(RefDimension,NomSysteme,typePresta,ligne,Quantite,formule,cte1,DateModif) values (17,'TCFVBACFH','MOA',28,null,'1*CTE1','NB_BAC',now());
</v>
      </c>
      <c r="AX24" t="str">
        <f t="shared" si="6"/>
        <v xml:space="preserve">INSERT INTO SC_SystemeProduits(RefDimension,NomSysteme,typePresta,ligne,Quantite,formule,cte1,DateModif) values (18,'TCFVBACFH','MOA',28,null,'1*CTE1','NB_BAC',now());
</v>
      </c>
    </row>
    <row r="25" spans="1:50" x14ac:dyDescent="0.3">
      <c r="A25" s="12">
        <f>VLOOKUP($C25,[1]ATELIER!$A$2:$K$291,11,0)</f>
        <v>9</v>
      </c>
      <c r="B25" t="s">
        <v>331</v>
      </c>
      <c r="C25" t="s">
        <v>25</v>
      </c>
      <c r="D25" t="s">
        <v>8</v>
      </c>
      <c r="E25">
        <v>1</v>
      </c>
      <c r="H25">
        <v>0</v>
      </c>
      <c r="K25">
        <v>0</v>
      </c>
      <c r="N25">
        <v>0</v>
      </c>
      <c r="Q25">
        <v>0</v>
      </c>
      <c r="T25">
        <v>0</v>
      </c>
      <c r="W25">
        <v>0</v>
      </c>
      <c r="Z25">
        <v>0</v>
      </c>
      <c r="AC25" t="str">
        <f t="shared" si="7"/>
        <v xml:space="preserve">INSERT INTO SC_SystemeProduits(RefDimension,NomSysteme,typePresta,ligne,Quantite,formule,cte1,DateModif) values (2,'TCFVBACFH','MOA',9,1,null,null,now());
</v>
      </c>
      <c r="AF25" t="str">
        <f t="shared" si="0"/>
        <v xml:space="preserve">INSERT INTO SC_SystemeProduits(RefDimension,NomSysteme,typePresta,ligne,Quantite,formule,cte1,DateModif) values (4,'TCFVBACFH','MOA',9,0,null,null,now());
</v>
      </c>
      <c r="AI25" t="str">
        <f t="shared" si="1"/>
        <v xml:space="preserve">INSERT INTO SC_SystemeProduits(RefDimension,NomSysteme,typePresta,ligne,Quantite,formule,cte1,DateModif) values (5,'TCFVBACFH','MOA',9,0,null,null,now());
</v>
      </c>
      <c r="AL25" t="str">
        <f t="shared" si="2"/>
        <v xml:space="preserve">INSERT INTO SC_SystemeProduits(RefDimension,NomSysteme,typePresta,ligne,Quantite,formule,cte1,DateModif) values (9,'TCFVBACFH','MOA',9,0,null,null,now());
</v>
      </c>
      <c r="AO25" t="str">
        <f t="shared" si="3"/>
        <v xml:space="preserve">INSERT INTO SC_SystemeProduits(RefDimension,NomSysteme,typePresta,ligne,Quantite,formule,cte1,DateModif) values (10,'TCFVBACFH','MOA',9,0,null,null,now());
</v>
      </c>
      <c r="AR25" t="str">
        <f t="shared" si="4"/>
        <v xml:space="preserve">INSERT INTO SC_SystemeProduits(RefDimension,NomSysteme,typePresta,ligne,Quantite,formule,cte1,DateModif) values (11,'TCFVBACFH','MOA',9,0,null,null,now());
</v>
      </c>
      <c r="AU25" t="str">
        <f t="shared" si="5"/>
        <v xml:space="preserve">INSERT INTO SC_SystemeProduits(RefDimension,NomSysteme,typePresta,ligne,Quantite,formule,cte1,DateModif) values (17,'TCFVBACFH','MOA',9,0,null,null,now());
</v>
      </c>
      <c r="AX25" t="str">
        <f t="shared" si="6"/>
        <v xml:space="preserve">INSERT INTO SC_SystemeProduits(RefDimension,NomSysteme,typePresta,ligne,Quantite,formule,cte1,DateModif) values (18,'TCFVBACFH','MOA',9,0,null,null,now());
</v>
      </c>
    </row>
    <row r="26" spans="1:50" x14ac:dyDescent="0.3">
      <c r="A26" s="12">
        <f>VLOOKUP($C26,[1]ATELIER!$A$2:$K$291,11,0)</f>
        <v>36</v>
      </c>
      <c r="B26" t="s">
        <v>331</v>
      </c>
      <c r="C26" t="s">
        <v>317</v>
      </c>
      <c r="D26" t="s">
        <v>23</v>
      </c>
      <c r="E26">
        <v>1</v>
      </c>
      <c r="F26" s="14" t="s">
        <v>882</v>
      </c>
      <c r="G26" s="14" t="s">
        <v>918</v>
      </c>
      <c r="H26">
        <v>2</v>
      </c>
      <c r="I26" s="14" t="s">
        <v>882</v>
      </c>
      <c r="J26" s="14" t="s">
        <v>918</v>
      </c>
      <c r="K26">
        <v>2</v>
      </c>
      <c r="L26" s="14" t="s">
        <v>882</v>
      </c>
      <c r="M26" s="14" t="s">
        <v>918</v>
      </c>
      <c r="N26">
        <v>4</v>
      </c>
      <c r="O26" s="14" t="s">
        <v>882</v>
      </c>
      <c r="P26" s="14" t="s">
        <v>918</v>
      </c>
      <c r="Q26">
        <v>4</v>
      </c>
      <c r="R26" s="14" t="s">
        <v>882</v>
      </c>
      <c r="S26" s="14" t="s">
        <v>918</v>
      </c>
      <c r="T26">
        <v>4</v>
      </c>
      <c r="U26" s="14" t="s">
        <v>882</v>
      </c>
      <c r="V26" s="14" t="s">
        <v>918</v>
      </c>
      <c r="W26">
        <v>8</v>
      </c>
      <c r="X26" s="14" t="s">
        <v>882</v>
      </c>
      <c r="Y26" s="14" t="s">
        <v>918</v>
      </c>
      <c r="Z26">
        <v>8</v>
      </c>
      <c r="AA26" s="14" t="s">
        <v>882</v>
      </c>
      <c r="AB26" s="14" t="s">
        <v>918</v>
      </c>
      <c r="AC26" t="str">
        <f t="shared" si="7"/>
        <v xml:space="preserve">INSERT INTO SC_SystemeProduits(RefDimension,NomSysteme,typePresta,ligne,Quantite,formule,cte1,DateModif) values (2,'TCFVBACFH','MOA',36,null,'1*CTE1','NB_BAC',now());
</v>
      </c>
      <c r="AF26" t="str">
        <f t="shared" si="0"/>
        <v xml:space="preserve">INSERT INTO SC_SystemeProduits(RefDimension,NomSysteme,typePresta,ligne,Quantite,formule,cte1,DateModif) values (4,'TCFVBACFH','MOA',36,null,'1*CTE1','NB_BAC',now());
</v>
      </c>
      <c r="AI26" t="str">
        <f t="shared" si="1"/>
        <v xml:space="preserve">INSERT INTO SC_SystemeProduits(RefDimension,NomSysteme,typePresta,ligne,Quantite,formule,cte1,DateModif) values (5,'TCFVBACFH','MOA',36,null,'1*CTE1','NB_BAC',now());
</v>
      </c>
      <c r="AL26" t="str">
        <f t="shared" si="2"/>
        <v xml:space="preserve">INSERT INTO SC_SystemeProduits(RefDimension,NomSysteme,typePresta,ligne,Quantite,formule,cte1,DateModif) values (9,'TCFVBACFH','MOA',36,null,'1*CTE1','NB_BAC',now());
</v>
      </c>
      <c r="AO26" t="str">
        <f t="shared" si="3"/>
        <v xml:space="preserve">INSERT INTO SC_SystemeProduits(RefDimension,NomSysteme,typePresta,ligne,Quantite,formule,cte1,DateModif) values (10,'TCFVBACFH','MOA',36,null,'1*CTE1','NB_BAC',now());
</v>
      </c>
      <c r="AR26" t="str">
        <f t="shared" si="4"/>
        <v xml:space="preserve">INSERT INTO SC_SystemeProduits(RefDimension,NomSysteme,typePresta,ligne,Quantite,formule,cte1,DateModif) values (11,'TCFVBACFH','MOA',36,null,'1*CTE1','NB_BAC',now());
</v>
      </c>
      <c r="AU26" t="str">
        <f t="shared" si="5"/>
        <v xml:space="preserve">INSERT INTO SC_SystemeProduits(RefDimension,NomSysteme,typePresta,ligne,Quantite,formule,cte1,DateModif) values (17,'TCFVBACFH','MOA',36,null,'1*CTE1','NB_BAC',now());
</v>
      </c>
      <c r="AX26" t="str">
        <f t="shared" si="6"/>
        <v xml:space="preserve">INSERT INTO SC_SystemeProduits(RefDimension,NomSysteme,typePresta,ligne,Quantite,formule,cte1,DateModif) values (18,'TCFVBACFH','MOA',36,null,'1*CTE1','NB_BAC',now());
</v>
      </c>
    </row>
    <row r="27" spans="1:50" x14ac:dyDescent="0.3">
      <c r="A27" s="12">
        <f>VLOOKUP($C27,[1]ATELIER!$A$2:$K$291,11,0)</f>
        <v>30</v>
      </c>
      <c r="B27" t="s">
        <v>331</v>
      </c>
      <c r="C27" t="s">
        <v>70</v>
      </c>
      <c r="D27" t="s">
        <v>8</v>
      </c>
      <c r="E27">
        <v>1</v>
      </c>
      <c r="F27" s="14" t="s">
        <v>882</v>
      </c>
      <c r="G27" s="14" t="s">
        <v>918</v>
      </c>
      <c r="H27">
        <v>2</v>
      </c>
      <c r="I27" s="14" t="s">
        <v>882</v>
      </c>
      <c r="J27" s="14" t="s">
        <v>918</v>
      </c>
      <c r="K27">
        <v>2</v>
      </c>
      <c r="L27" s="14" t="s">
        <v>882</v>
      </c>
      <c r="M27" s="14" t="s">
        <v>918</v>
      </c>
      <c r="N27">
        <v>4</v>
      </c>
      <c r="O27" s="14" t="s">
        <v>882</v>
      </c>
      <c r="P27" s="14" t="s">
        <v>918</v>
      </c>
      <c r="Q27">
        <v>4</v>
      </c>
      <c r="R27" s="14" t="s">
        <v>882</v>
      </c>
      <c r="S27" s="14" t="s">
        <v>918</v>
      </c>
      <c r="T27">
        <v>4</v>
      </c>
      <c r="U27" s="14" t="s">
        <v>882</v>
      </c>
      <c r="V27" s="14" t="s">
        <v>918</v>
      </c>
      <c r="W27">
        <v>8</v>
      </c>
      <c r="X27" s="14" t="s">
        <v>882</v>
      </c>
      <c r="Y27" s="14" t="s">
        <v>918</v>
      </c>
      <c r="Z27">
        <v>8</v>
      </c>
      <c r="AA27" s="14" t="s">
        <v>882</v>
      </c>
      <c r="AB27" s="14" t="s">
        <v>918</v>
      </c>
      <c r="AC27" t="str">
        <f t="shared" si="7"/>
        <v xml:space="preserve">INSERT INTO SC_SystemeProduits(RefDimension,NomSysteme,typePresta,ligne,Quantite,formule,cte1,DateModif) values (2,'TCFVBACFH','MOA',30,null,'1*CTE1','NB_BAC',now());
</v>
      </c>
      <c r="AF27" t="str">
        <f t="shared" si="0"/>
        <v xml:space="preserve">INSERT INTO SC_SystemeProduits(RefDimension,NomSysteme,typePresta,ligne,Quantite,formule,cte1,DateModif) values (4,'TCFVBACFH','MOA',30,null,'1*CTE1','NB_BAC',now());
</v>
      </c>
      <c r="AI27" t="str">
        <f t="shared" si="1"/>
        <v xml:space="preserve">INSERT INTO SC_SystemeProduits(RefDimension,NomSysteme,typePresta,ligne,Quantite,formule,cte1,DateModif) values (5,'TCFVBACFH','MOA',30,null,'1*CTE1','NB_BAC',now());
</v>
      </c>
      <c r="AL27" t="str">
        <f t="shared" si="2"/>
        <v xml:space="preserve">INSERT INTO SC_SystemeProduits(RefDimension,NomSysteme,typePresta,ligne,Quantite,formule,cte1,DateModif) values (9,'TCFVBACFH','MOA',30,null,'1*CTE1','NB_BAC',now());
</v>
      </c>
      <c r="AO27" t="str">
        <f t="shared" si="3"/>
        <v xml:space="preserve">INSERT INTO SC_SystemeProduits(RefDimension,NomSysteme,typePresta,ligne,Quantite,formule,cte1,DateModif) values (10,'TCFVBACFH','MOA',30,null,'1*CTE1','NB_BAC',now());
</v>
      </c>
      <c r="AR27" t="str">
        <f t="shared" si="4"/>
        <v xml:space="preserve">INSERT INTO SC_SystemeProduits(RefDimension,NomSysteme,typePresta,ligne,Quantite,formule,cte1,DateModif) values (11,'TCFVBACFH','MOA',30,null,'1*CTE1','NB_BAC',now());
</v>
      </c>
      <c r="AU27" t="str">
        <f t="shared" si="5"/>
        <v xml:space="preserve">INSERT INTO SC_SystemeProduits(RefDimension,NomSysteme,typePresta,ligne,Quantite,formule,cte1,DateModif) values (17,'TCFVBACFH','MOA',30,null,'1*CTE1','NB_BAC',now());
</v>
      </c>
      <c r="AX27" t="str">
        <f t="shared" si="6"/>
        <v xml:space="preserve">INSERT INTO SC_SystemeProduits(RefDimension,NomSysteme,typePresta,ligne,Quantite,formule,cte1,DateModif) values (18,'TCFVBACFH','MOA',30,null,'1*CTE1','NB_BAC',now());
</v>
      </c>
    </row>
    <row r="28" spans="1:50" x14ac:dyDescent="0.3">
      <c r="A28" s="12">
        <f>VLOOKUP($C28,[1]ATELIER!$A$2:$K$291,11,0)</f>
        <v>27</v>
      </c>
      <c r="B28" t="s">
        <v>331</v>
      </c>
      <c r="C28" t="s">
        <v>62</v>
      </c>
      <c r="D28" t="s">
        <v>8</v>
      </c>
      <c r="E28">
        <v>1</v>
      </c>
      <c r="F28" s="14" t="s">
        <v>882</v>
      </c>
      <c r="G28" s="14" t="s">
        <v>918</v>
      </c>
      <c r="H28">
        <v>2</v>
      </c>
      <c r="I28" s="14" t="s">
        <v>882</v>
      </c>
      <c r="J28" s="14" t="s">
        <v>918</v>
      </c>
      <c r="K28">
        <v>2</v>
      </c>
      <c r="L28" s="14" t="s">
        <v>882</v>
      </c>
      <c r="M28" s="14" t="s">
        <v>918</v>
      </c>
      <c r="N28">
        <v>4</v>
      </c>
      <c r="O28" s="14" t="s">
        <v>882</v>
      </c>
      <c r="P28" s="14" t="s">
        <v>918</v>
      </c>
      <c r="Q28">
        <v>4</v>
      </c>
      <c r="R28" s="14" t="s">
        <v>882</v>
      </c>
      <c r="S28" s="14" t="s">
        <v>918</v>
      </c>
      <c r="T28">
        <v>4</v>
      </c>
      <c r="U28" s="14" t="s">
        <v>882</v>
      </c>
      <c r="V28" s="14" t="s">
        <v>918</v>
      </c>
      <c r="W28">
        <v>8</v>
      </c>
      <c r="X28" s="14" t="s">
        <v>882</v>
      </c>
      <c r="Y28" s="14" t="s">
        <v>918</v>
      </c>
      <c r="Z28">
        <v>8</v>
      </c>
      <c r="AA28" s="14" t="s">
        <v>882</v>
      </c>
      <c r="AB28" s="14" t="s">
        <v>918</v>
      </c>
      <c r="AC28" t="str">
        <f t="shared" si="7"/>
        <v xml:space="preserve">INSERT INTO SC_SystemeProduits(RefDimension,NomSysteme,typePresta,ligne,Quantite,formule,cte1,DateModif) values (2,'TCFVBACFH','MOA',27,null,'1*CTE1','NB_BAC',now());
</v>
      </c>
      <c r="AF28" t="str">
        <f t="shared" si="0"/>
        <v xml:space="preserve">INSERT INTO SC_SystemeProduits(RefDimension,NomSysteme,typePresta,ligne,Quantite,formule,cte1,DateModif) values (4,'TCFVBACFH','MOA',27,null,'1*CTE1','NB_BAC',now());
</v>
      </c>
      <c r="AI28" t="str">
        <f t="shared" si="1"/>
        <v xml:space="preserve">INSERT INTO SC_SystemeProduits(RefDimension,NomSysteme,typePresta,ligne,Quantite,formule,cte1,DateModif) values (5,'TCFVBACFH','MOA',27,null,'1*CTE1','NB_BAC',now());
</v>
      </c>
      <c r="AL28" t="str">
        <f t="shared" si="2"/>
        <v xml:space="preserve">INSERT INTO SC_SystemeProduits(RefDimension,NomSysteme,typePresta,ligne,Quantite,formule,cte1,DateModif) values (9,'TCFVBACFH','MOA',27,null,'1*CTE1','NB_BAC',now());
</v>
      </c>
      <c r="AO28" t="str">
        <f t="shared" si="3"/>
        <v xml:space="preserve">INSERT INTO SC_SystemeProduits(RefDimension,NomSysteme,typePresta,ligne,Quantite,formule,cte1,DateModif) values (10,'TCFVBACFH','MOA',27,null,'1*CTE1','NB_BAC',now());
</v>
      </c>
      <c r="AR28" t="str">
        <f t="shared" si="4"/>
        <v xml:space="preserve">INSERT INTO SC_SystemeProduits(RefDimension,NomSysteme,typePresta,ligne,Quantite,formule,cte1,DateModif) values (11,'TCFVBACFH','MOA',27,null,'1*CTE1','NB_BAC',now());
</v>
      </c>
      <c r="AU28" t="str">
        <f t="shared" si="5"/>
        <v xml:space="preserve">INSERT INTO SC_SystemeProduits(RefDimension,NomSysteme,typePresta,ligne,Quantite,formule,cte1,DateModif) values (17,'TCFVBACFH','MOA',27,null,'1*CTE1','NB_BAC',now());
</v>
      </c>
      <c r="AX28" t="str">
        <f t="shared" si="6"/>
        <v xml:space="preserve">INSERT INTO SC_SystemeProduits(RefDimension,NomSysteme,typePresta,ligne,Quantite,formule,cte1,DateModif) values (18,'TCFVBACFH','MOA',27,null,'1*CTE1','NB_BAC',now());
</v>
      </c>
    </row>
    <row r="29" spans="1:50" x14ac:dyDescent="0.3">
      <c r="AC29" t="str">
        <f t="shared" si="7"/>
        <v/>
      </c>
      <c r="AF29" t="str">
        <f t="shared" si="0"/>
        <v/>
      </c>
      <c r="AI29" t="str">
        <f t="shared" si="1"/>
        <v/>
      </c>
      <c r="AL29" t="str">
        <f t="shared" si="2"/>
        <v/>
      </c>
      <c r="AO29" t="str">
        <f t="shared" si="3"/>
        <v/>
      </c>
      <c r="AR29" t="str">
        <f t="shared" si="4"/>
        <v/>
      </c>
      <c r="AU29" t="str">
        <f t="shared" si="5"/>
        <v/>
      </c>
      <c r="AX29" t="str">
        <f t="shared" si="6"/>
        <v/>
      </c>
    </row>
    <row r="30" spans="1:50" x14ac:dyDescent="0.3">
      <c r="A30" s="12">
        <f>VLOOKUP($C30,[1]CHANTIER!$A$2:$K$291,11,0)</f>
        <v>58</v>
      </c>
      <c r="B30" t="s">
        <v>332</v>
      </c>
      <c r="C30" t="s">
        <v>199</v>
      </c>
      <c r="D30" t="s">
        <v>23</v>
      </c>
      <c r="E30">
        <v>1</v>
      </c>
      <c r="F30" s="14" t="s">
        <v>882</v>
      </c>
      <c r="G30" s="14" t="s">
        <v>918</v>
      </c>
      <c r="H30">
        <v>2</v>
      </c>
      <c r="I30" s="14" t="s">
        <v>882</v>
      </c>
      <c r="J30" s="14" t="s">
        <v>918</v>
      </c>
      <c r="K30">
        <v>2</v>
      </c>
      <c r="L30" s="14" t="s">
        <v>882</v>
      </c>
      <c r="M30" s="14" t="s">
        <v>918</v>
      </c>
      <c r="N30">
        <v>4</v>
      </c>
      <c r="O30" s="14" t="s">
        <v>882</v>
      </c>
      <c r="P30" s="14" t="s">
        <v>918</v>
      </c>
      <c r="Q30">
        <v>4</v>
      </c>
      <c r="R30" s="14" t="s">
        <v>882</v>
      </c>
      <c r="S30" s="14" t="s">
        <v>918</v>
      </c>
      <c r="T30">
        <v>4</v>
      </c>
      <c r="U30" s="14" t="s">
        <v>882</v>
      </c>
      <c r="V30" s="14" t="s">
        <v>918</v>
      </c>
      <c r="W30">
        <v>8</v>
      </c>
      <c r="X30" s="14" t="s">
        <v>882</v>
      </c>
      <c r="Y30" s="14" t="s">
        <v>918</v>
      </c>
      <c r="Z30">
        <v>8</v>
      </c>
      <c r="AA30" s="14" t="s">
        <v>882</v>
      </c>
      <c r="AB30" s="14" t="s">
        <v>918</v>
      </c>
      <c r="AC30" t="str">
        <f t="shared" si="7"/>
        <v xml:space="preserve">INSERT INTO SC_SystemeProduits(RefDimension,NomSysteme,typePresta,ligne,Quantite,formule,cte1,DateModif) values (2,'TCFVBACFH','MOC',58,null,'1*CTE1','NB_BAC',now());
</v>
      </c>
      <c r="AF30" t="str">
        <f t="shared" si="0"/>
        <v xml:space="preserve">INSERT INTO SC_SystemeProduits(RefDimension,NomSysteme,typePresta,ligne,Quantite,formule,cte1,DateModif) values (4,'TCFVBACFH','MOC',58,null,'1*CTE1','NB_BAC',now());
</v>
      </c>
      <c r="AI30" t="str">
        <f t="shared" si="1"/>
        <v xml:space="preserve">INSERT INTO SC_SystemeProduits(RefDimension,NomSysteme,typePresta,ligne,Quantite,formule,cte1,DateModif) values (5,'TCFVBACFH','MOC',58,null,'1*CTE1','NB_BAC',now());
</v>
      </c>
      <c r="AL30" t="str">
        <f t="shared" si="2"/>
        <v xml:space="preserve">INSERT INTO SC_SystemeProduits(RefDimension,NomSysteme,typePresta,ligne,Quantite,formule,cte1,DateModif) values (9,'TCFVBACFH','MOC',58,null,'1*CTE1','NB_BAC',now());
</v>
      </c>
      <c r="AO30" t="str">
        <f t="shared" si="3"/>
        <v xml:space="preserve">INSERT INTO SC_SystemeProduits(RefDimension,NomSysteme,typePresta,ligne,Quantite,formule,cte1,DateModif) values (10,'TCFVBACFH','MOC',58,null,'1*CTE1','NB_BAC',now());
</v>
      </c>
      <c r="AR30" t="str">
        <f t="shared" si="4"/>
        <v xml:space="preserve">INSERT INTO SC_SystemeProduits(RefDimension,NomSysteme,typePresta,ligne,Quantite,formule,cte1,DateModif) values (11,'TCFVBACFH','MOC',58,null,'1*CTE1','NB_BAC',now());
</v>
      </c>
      <c r="AU30" t="str">
        <f t="shared" si="5"/>
        <v xml:space="preserve">INSERT INTO SC_SystemeProduits(RefDimension,NomSysteme,typePresta,ligne,Quantite,formule,cte1,DateModif) values (17,'TCFVBACFH','MOC',58,null,'1*CTE1','NB_BAC',now());
</v>
      </c>
      <c r="AX30" t="str">
        <f t="shared" si="6"/>
        <v xml:space="preserve">INSERT INTO SC_SystemeProduits(RefDimension,NomSysteme,typePresta,ligne,Quantite,formule,cte1,DateModif) values (18,'TCFVBACFH','MOC',58,null,'1*CTE1','NB_BAC',now());
</v>
      </c>
    </row>
    <row r="31" spans="1:50" x14ac:dyDescent="0.3">
      <c r="A31" s="12">
        <f>VLOOKUP($C31,[1]CHANTIER!$A$2:$K$291,11,0)</f>
        <v>68</v>
      </c>
      <c r="B31" t="s">
        <v>332</v>
      </c>
      <c r="C31" t="s">
        <v>217</v>
      </c>
      <c r="D31" t="s">
        <v>120</v>
      </c>
      <c r="E31">
        <v>6</v>
      </c>
      <c r="F31" s="14" t="s">
        <v>882</v>
      </c>
      <c r="G31" s="14" t="s">
        <v>911</v>
      </c>
      <c r="H31">
        <v>10</v>
      </c>
      <c r="I31" s="14" t="s">
        <v>882</v>
      </c>
      <c r="J31" s="14" t="s">
        <v>911</v>
      </c>
      <c r="K31">
        <v>12</v>
      </c>
      <c r="L31" s="14" t="s">
        <v>882</v>
      </c>
      <c r="M31" s="14" t="s">
        <v>911</v>
      </c>
      <c r="N31">
        <v>20</v>
      </c>
      <c r="O31" s="14" t="s">
        <v>882</v>
      </c>
      <c r="P31" s="14" t="s">
        <v>911</v>
      </c>
      <c r="Q31">
        <v>24</v>
      </c>
      <c r="R31" s="14" t="s">
        <v>882</v>
      </c>
      <c r="S31" s="14" t="s">
        <v>911</v>
      </c>
      <c r="T31">
        <v>24</v>
      </c>
      <c r="U31" s="14" t="s">
        <v>882</v>
      </c>
      <c r="V31" s="14" t="s">
        <v>911</v>
      </c>
      <c r="W31">
        <v>40</v>
      </c>
      <c r="X31" s="14" t="s">
        <v>882</v>
      </c>
      <c r="Y31" s="14" t="s">
        <v>911</v>
      </c>
      <c r="Z31">
        <v>40</v>
      </c>
      <c r="AA31" s="14" t="s">
        <v>882</v>
      </c>
      <c r="AB31" s="14" t="s">
        <v>911</v>
      </c>
      <c r="AC31" t="str">
        <f t="shared" si="7"/>
        <v xml:space="preserve">INSERT INTO SC_SystemeProduits(RefDimension,NomSysteme,typePresta,ligne,Quantite,formule,cte1,DateModif) values (2,'TCFVBACFH','MOC',68,null,'1*CTE1','SURFACE',now());
</v>
      </c>
      <c r="AF31" t="str">
        <f t="shared" si="0"/>
        <v xml:space="preserve">INSERT INTO SC_SystemeProduits(RefDimension,NomSysteme,typePresta,ligne,Quantite,formule,cte1,DateModif) values (4,'TCFVBACFH','MOC',68,null,'1*CTE1','SURFACE',now());
</v>
      </c>
      <c r="AI31" t="str">
        <f t="shared" si="1"/>
        <v xml:space="preserve">INSERT INTO SC_SystemeProduits(RefDimension,NomSysteme,typePresta,ligne,Quantite,formule,cte1,DateModif) values (5,'TCFVBACFH','MOC',68,null,'1*CTE1','SURFACE',now());
</v>
      </c>
      <c r="AL31" t="str">
        <f t="shared" si="2"/>
        <v xml:space="preserve">INSERT INTO SC_SystemeProduits(RefDimension,NomSysteme,typePresta,ligne,Quantite,formule,cte1,DateModif) values (9,'TCFVBACFH','MOC',68,null,'1*CTE1','SURFACE',now());
</v>
      </c>
      <c r="AO31" t="str">
        <f t="shared" si="3"/>
        <v xml:space="preserve">INSERT INTO SC_SystemeProduits(RefDimension,NomSysteme,typePresta,ligne,Quantite,formule,cte1,DateModif) values (10,'TCFVBACFH','MOC',68,null,'1*CTE1','SURFACE',now());
</v>
      </c>
      <c r="AR31" t="str">
        <f t="shared" si="4"/>
        <v xml:space="preserve">INSERT INTO SC_SystemeProduits(RefDimension,NomSysteme,typePresta,ligne,Quantite,formule,cte1,DateModif) values (11,'TCFVBACFH','MOC',68,null,'1*CTE1','SURFACE',now());
</v>
      </c>
      <c r="AU31" t="str">
        <f t="shared" si="5"/>
        <v xml:space="preserve">INSERT INTO SC_SystemeProduits(RefDimension,NomSysteme,typePresta,ligne,Quantite,formule,cte1,DateModif) values (17,'TCFVBACFH','MOC',68,null,'1*CTE1','SURFACE',now());
</v>
      </c>
      <c r="AX31" t="str">
        <f t="shared" si="6"/>
        <v xml:space="preserve">INSERT INTO SC_SystemeProduits(RefDimension,NomSysteme,typePresta,ligne,Quantite,formule,cte1,DateModif) values (18,'TCFVBACFH','MOC',68,null,'1*CTE1','SURFACE',now());
</v>
      </c>
    </row>
    <row r="32" spans="1:50" x14ac:dyDescent="0.3">
      <c r="A32" s="12">
        <f>VLOOKUP($C32,[1]CHANTIER!$A$2:$K$291,11,0)</f>
        <v>67</v>
      </c>
      <c r="B32" t="s">
        <v>332</v>
      </c>
      <c r="C32" t="s">
        <v>215</v>
      </c>
      <c r="D32" t="s">
        <v>120</v>
      </c>
      <c r="E32">
        <v>6</v>
      </c>
      <c r="F32" s="14" t="s">
        <v>882</v>
      </c>
      <c r="G32" s="14" t="s">
        <v>911</v>
      </c>
      <c r="H32">
        <v>10</v>
      </c>
      <c r="I32" s="14" t="s">
        <v>882</v>
      </c>
      <c r="J32" s="14" t="s">
        <v>911</v>
      </c>
      <c r="K32">
        <v>12</v>
      </c>
      <c r="L32" s="14" t="s">
        <v>882</v>
      </c>
      <c r="M32" s="14" t="s">
        <v>911</v>
      </c>
      <c r="N32">
        <v>20</v>
      </c>
      <c r="O32" s="14" t="s">
        <v>882</v>
      </c>
      <c r="P32" s="14" t="s">
        <v>911</v>
      </c>
      <c r="Q32">
        <v>24</v>
      </c>
      <c r="R32" s="14" t="s">
        <v>882</v>
      </c>
      <c r="S32" s="14" t="s">
        <v>911</v>
      </c>
      <c r="T32">
        <v>24</v>
      </c>
      <c r="U32" s="14" t="s">
        <v>882</v>
      </c>
      <c r="V32" s="14" t="s">
        <v>911</v>
      </c>
      <c r="W32">
        <v>40</v>
      </c>
      <c r="X32" s="14" t="s">
        <v>882</v>
      </c>
      <c r="Y32" s="14" t="s">
        <v>911</v>
      </c>
      <c r="Z32">
        <v>40</v>
      </c>
      <c r="AA32" s="14" t="s">
        <v>882</v>
      </c>
      <c r="AB32" s="14" t="s">
        <v>911</v>
      </c>
      <c r="AC32" t="str">
        <f t="shared" si="7"/>
        <v xml:space="preserve">INSERT INTO SC_SystemeProduits(RefDimension,NomSysteme,typePresta,ligne,Quantite,formule,cte1,DateModif) values (2,'TCFVBACFH','MOC',67,null,'1*CTE1','SURFACE',now());
</v>
      </c>
      <c r="AF32" t="str">
        <f t="shared" si="0"/>
        <v xml:space="preserve">INSERT INTO SC_SystemeProduits(RefDimension,NomSysteme,typePresta,ligne,Quantite,formule,cte1,DateModif) values (4,'TCFVBACFH','MOC',67,null,'1*CTE1','SURFACE',now());
</v>
      </c>
      <c r="AI32" t="str">
        <f t="shared" si="1"/>
        <v xml:space="preserve">INSERT INTO SC_SystemeProduits(RefDimension,NomSysteme,typePresta,ligne,Quantite,formule,cte1,DateModif) values (5,'TCFVBACFH','MOC',67,null,'1*CTE1','SURFACE',now());
</v>
      </c>
      <c r="AL32" t="str">
        <f t="shared" si="2"/>
        <v xml:space="preserve">INSERT INTO SC_SystemeProduits(RefDimension,NomSysteme,typePresta,ligne,Quantite,formule,cte1,DateModif) values (9,'TCFVBACFH','MOC',67,null,'1*CTE1','SURFACE',now());
</v>
      </c>
      <c r="AO32" t="str">
        <f t="shared" si="3"/>
        <v xml:space="preserve">INSERT INTO SC_SystemeProduits(RefDimension,NomSysteme,typePresta,ligne,Quantite,formule,cte1,DateModif) values (10,'TCFVBACFH','MOC',67,null,'1*CTE1','SURFACE',now());
</v>
      </c>
      <c r="AR32" t="str">
        <f t="shared" si="4"/>
        <v xml:space="preserve">INSERT INTO SC_SystemeProduits(RefDimension,NomSysteme,typePresta,ligne,Quantite,formule,cte1,DateModif) values (11,'TCFVBACFH','MOC',67,null,'1*CTE1','SURFACE',now());
</v>
      </c>
      <c r="AU32" t="str">
        <f t="shared" si="5"/>
        <v xml:space="preserve">INSERT INTO SC_SystemeProduits(RefDimension,NomSysteme,typePresta,ligne,Quantite,formule,cte1,DateModif) values (17,'TCFVBACFH','MOC',67,null,'1*CTE1','SURFACE',now());
</v>
      </c>
      <c r="AX32" t="str">
        <f t="shared" si="6"/>
        <v xml:space="preserve">INSERT INTO SC_SystemeProduits(RefDimension,NomSysteme,typePresta,ligne,Quantite,formule,cte1,DateModif) values (18,'TCFVBACFH','MOC',67,null,'1*CTE1','SURFACE',now());
</v>
      </c>
    </row>
    <row r="33" spans="1:50" x14ac:dyDescent="0.3">
      <c r="A33" s="12">
        <f>VLOOKUP($C33,[1]CHANTIER!$A$2:$K$291,11,0)</f>
        <v>72</v>
      </c>
      <c r="B33" t="s">
        <v>332</v>
      </c>
      <c r="C33" t="s">
        <v>224</v>
      </c>
      <c r="D33" t="s">
        <v>183</v>
      </c>
      <c r="E33">
        <v>4</v>
      </c>
      <c r="F33" s="14" t="s">
        <v>915</v>
      </c>
      <c r="G33" s="14" t="s">
        <v>911</v>
      </c>
      <c r="H33">
        <v>5</v>
      </c>
      <c r="I33" s="14" t="s">
        <v>915</v>
      </c>
      <c r="J33" s="14" t="s">
        <v>911</v>
      </c>
      <c r="K33">
        <v>6</v>
      </c>
      <c r="L33" s="14" t="s">
        <v>915</v>
      </c>
      <c r="M33" s="14" t="s">
        <v>911</v>
      </c>
      <c r="N33">
        <v>7</v>
      </c>
      <c r="O33" s="14" t="s">
        <v>915</v>
      </c>
      <c r="P33" s="14" t="s">
        <v>911</v>
      </c>
      <c r="Q33">
        <v>8</v>
      </c>
      <c r="R33" s="14" t="s">
        <v>915</v>
      </c>
      <c r="S33" s="14" t="s">
        <v>911</v>
      </c>
      <c r="T33">
        <v>8</v>
      </c>
      <c r="U33" s="14" t="s">
        <v>915</v>
      </c>
      <c r="V33" s="14" t="s">
        <v>911</v>
      </c>
      <c r="W33">
        <v>9</v>
      </c>
      <c r="X33" s="14" t="s">
        <v>915</v>
      </c>
      <c r="Y33" s="14" t="s">
        <v>911</v>
      </c>
      <c r="Z33">
        <v>9</v>
      </c>
      <c r="AA33" s="14" t="s">
        <v>915</v>
      </c>
      <c r="AB33" s="14" t="s">
        <v>911</v>
      </c>
      <c r="AC33" t="str">
        <f t="shared" si="7"/>
        <v xml:space="preserve">INSERT INTO SC_SystemeProduits(RefDimension,NomSysteme,typePresta,ligne,Quantite,formule,cte1,DateModif) values (2,'TCFVBACFH','MOC',72,null,'0.6*CTE1','SURFACE',now());
</v>
      </c>
      <c r="AF33" t="str">
        <f t="shared" si="0"/>
        <v xml:space="preserve">INSERT INTO SC_SystemeProduits(RefDimension,NomSysteme,typePresta,ligne,Quantite,formule,cte1,DateModif) values (4,'TCFVBACFH','MOC',72,null,'0.6*CTE1','SURFACE',now());
</v>
      </c>
      <c r="AI33" t="str">
        <f t="shared" si="1"/>
        <v xml:space="preserve">INSERT INTO SC_SystemeProduits(RefDimension,NomSysteme,typePresta,ligne,Quantite,formule,cte1,DateModif) values (5,'TCFVBACFH','MOC',72,null,'0.6*CTE1','SURFACE',now());
</v>
      </c>
      <c r="AL33" t="str">
        <f t="shared" si="2"/>
        <v xml:space="preserve">INSERT INTO SC_SystemeProduits(RefDimension,NomSysteme,typePresta,ligne,Quantite,formule,cte1,DateModif) values (9,'TCFVBACFH','MOC',72,null,'0.6*CTE1','SURFACE',now());
</v>
      </c>
      <c r="AO33" t="str">
        <f t="shared" si="3"/>
        <v xml:space="preserve">INSERT INTO SC_SystemeProduits(RefDimension,NomSysteme,typePresta,ligne,Quantite,formule,cte1,DateModif) values (10,'TCFVBACFH','MOC',72,null,'0.6*CTE1','SURFACE',now());
</v>
      </c>
      <c r="AR33" t="str">
        <f t="shared" si="4"/>
        <v xml:space="preserve">INSERT INTO SC_SystemeProduits(RefDimension,NomSysteme,typePresta,ligne,Quantite,formule,cte1,DateModif) values (11,'TCFVBACFH','MOC',72,null,'0.6*CTE1','SURFACE',now());
</v>
      </c>
      <c r="AU33" t="str">
        <f t="shared" si="5"/>
        <v xml:space="preserve">INSERT INTO SC_SystemeProduits(RefDimension,NomSysteme,typePresta,ligne,Quantite,formule,cte1,DateModif) values (17,'TCFVBACFH','MOC',72,null,'0.6*CTE1','SURFACE',now());
</v>
      </c>
      <c r="AX33" t="str">
        <f t="shared" si="6"/>
        <v xml:space="preserve">INSERT INTO SC_SystemeProduits(RefDimension,NomSysteme,typePresta,ligne,Quantite,formule,cte1,DateModif) values (18,'TCFVBACFH','MOC',72,null,'0.6*CTE1','SURFACE',now());
</v>
      </c>
    </row>
    <row r="34" spans="1:50" x14ac:dyDescent="0.3">
      <c r="A34" s="12">
        <f>VLOOKUP($C34,[1]CHANTIER!$A$2:$K$291,11,0)</f>
        <v>61</v>
      </c>
      <c r="B34" t="s">
        <v>332</v>
      </c>
      <c r="C34" t="s">
        <v>205</v>
      </c>
      <c r="D34" t="s">
        <v>8</v>
      </c>
      <c r="E34">
        <v>36</v>
      </c>
      <c r="F34" s="14" t="s">
        <v>910</v>
      </c>
      <c r="G34" s="14" t="s">
        <v>911</v>
      </c>
      <c r="H34">
        <v>60</v>
      </c>
      <c r="I34" s="14" t="s">
        <v>910</v>
      </c>
      <c r="J34" s="14" t="s">
        <v>911</v>
      </c>
      <c r="K34">
        <v>72</v>
      </c>
      <c r="L34" s="14" t="s">
        <v>910</v>
      </c>
      <c r="M34" s="14" t="s">
        <v>911</v>
      </c>
      <c r="N34">
        <v>120</v>
      </c>
      <c r="O34" s="14" t="s">
        <v>910</v>
      </c>
      <c r="P34" s="14" t="s">
        <v>911</v>
      </c>
      <c r="Q34">
        <v>144</v>
      </c>
      <c r="R34" s="14" t="s">
        <v>910</v>
      </c>
      <c r="S34" s="14" t="s">
        <v>911</v>
      </c>
      <c r="T34">
        <v>144</v>
      </c>
      <c r="U34" s="14" t="s">
        <v>910</v>
      </c>
      <c r="V34" s="14" t="s">
        <v>911</v>
      </c>
      <c r="W34">
        <v>240</v>
      </c>
      <c r="X34" s="14" t="s">
        <v>910</v>
      </c>
      <c r="Y34" s="14" t="s">
        <v>911</v>
      </c>
      <c r="Z34">
        <v>240</v>
      </c>
      <c r="AA34" s="14" t="s">
        <v>910</v>
      </c>
      <c r="AB34" s="14" t="s">
        <v>911</v>
      </c>
      <c r="AC34" t="str">
        <f t="shared" si="7"/>
        <v xml:space="preserve">INSERT INTO SC_SystemeProduits(RefDimension,NomSysteme,typePresta,ligne,Quantite,formule,cte1,DateModif) values (2,'TCFVBACFH','MOC',61,null,'6*CTE1','SURFACE',now());
</v>
      </c>
      <c r="AF34" t="str">
        <f t="shared" si="0"/>
        <v xml:space="preserve">INSERT INTO SC_SystemeProduits(RefDimension,NomSysteme,typePresta,ligne,Quantite,formule,cte1,DateModif) values (4,'TCFVBACFH','MOC',61,null,'6*CTE1','SURFACE',now());
</v>
      </c>
      <c r="AI34" t="str">
        <f t="shared" si="1"/>
        <v xml:space="preserve">INSERT INTO SC_SystemeProduits(RefDimension,NomSysteme,typePresta,ligne,Quantite,formule,cte1,DateModif) values (5,'TCFVBACFH','MOC',61,null,'6*CTE1','SURFACE',now());
</v>
      </c>
      <c r="AL34" t="str">
        <f t="shared" si="2"/>
        <v xml:space="preserve">INSERT INTO SC_SystemeProduits(RefDimension,NomSysteme,typePresta,ligne,Quantite,formule,cte1,DateModif) values (9,'TCFVBACFH','MOC',61,null,'6*CTE1','SURFACE',now());
</v>
      </c>
      <c r="AO34" t="str">
        <f t="shared" si="3"/>
        <v xml:space="preserve">INSERT INTO SC_SystemeProduits(RefDimension,NomSysteme,typePresta,ligne,Quantite,formule,cte1,DateModif) values (10,'TCFVBACFH','MOC',61,null,'6*CTE1','SURFACE',now());
</v>
      </c>
      <c r="AR34" t="str">
        <f t="shared" si="4"/>
        <v xml:space="preserve">INSERT INTO SC_SystemeProduits(RefDimension,NomSysteme,typePresta,ligne,Quantite,formule,cte1,DateModif) values (11,'TCFVBACFH','MOC',61,null,'6*CTE1','SURFACE',now());
</v>
      </c>
      <c r="AU34" t="str">
        <f t="shared" si="5"/>
        <v xml:space="preserve">INSERT INTO SC_SystemeProduits(RefDimension,NomSysteme,typePresta,ligne,Quantite,formule,cte1,DateModif) values (17,'TCFVBACFH','MOC',61,null,'6*CTE1','SURFACE',now());
</v>
      </c>
      <c r="AX34" t="str">
        <f t="shared" si="6"/>
        <v xml:space="preserve">INSERT INTO SC_SystemeProduits(RefDimension,NomSysteme,typePresta,ligne,Quantite,formule,cte1,DateModif) values (18,'TCFVBACFH','MOC',61,null,'6*CTE1','SURFACE',now());
</v>
      </c>
    </row>
    <row r="35" spans="1:50" x14ac:dyDescent="0.3">
      <c r="A35" s="12">
        <f>VLOOKUP($C35,[1]CHANTIER!$A$2:$K$291,11,0)</f>
        <v>35</v>
      </c>
      <c r="B35" t="s">
        <v>332</v>
      </c>
      <c r="C35" t="s">
        <v>155</v>
      </c>
      <c r="D35" t="s">
        <v>8</v>
      </c>
      <c r="E35">
        <v>3</v>
      </c>
      <c r="F35" s="14" t="s">
        <v>899</v>
      </c>
      <c r="G35" s="14" t="s">
        <v>918</v>
      </c>
      <c r="H35">
        <v>6</v>
      </c>
      <c r="I35" s="14" t="s">
        <v>899</v>
      </c>
      <c r="J35" s="14" t="s">
        <v>918</v>
      </c>
      <c r="K35">
        <v>6</v>
      </c>
      <c r="L35" s="14" t="s">
        <v>899</v>
      </c>
      <c r="M35" s="14" t="s">
        <v>918</v>
      </c>
      <c r="N35">
        <v>12</v>
      </c>
      <c r="O35" s="14" t="s">
        <v>899</v>
      </c>
      <c r="P35" s="14" t="s">
        <v>918</v>
      </c>
      <c r="Q35">
        <v>12</v>
      </c>
      <c r="R35" s="14" t="s">
        <v>899</v>
      </c>
      <c r="S35" s="14" t="s">
        <v>918</v>
      </c>
      <c r="T35">
        <v>12</v>
      </c>
      <c r="U35" s="14" t="s">
        <v>899</v>
      </c>
      <c r="V35" s="14" t="s">
        <v>918</v>
      </c>
      <c r="W35">
        <v>24</v>
      </c>
      <c r="X35" s="14" t="s">
        <v>899</v>
      </c>
      <c r="Y35" s="14" t="s">
        <v>918</v>
      </c>
      <c r="Z35">
        <v>24</v>
      </c>
      <c r="AA35" s="14" t="s">
        <v>899</v>
      </c>
      <c r="AB35" s="14" t="s">
        <v>918</v>
      </c>
      <c r="AC35" t="str">
        <f t="shared" si="7"/>
        <v xml:space="preserve">INSERT INTO SC_SystemeProduits(RefDimension,NomSysteme,typePresta,ligne,Quantite,formule,cte1,DateModif) values (2,'TCFVBACFH','MOC',35,null,'3*CTE1','NB_BAC',now());
</v>
      </c>
      <c r="AF35" t="str">
        <f t="shared" si="0"/>
        <v xml:space="preserve">INSERT INTO SC_SystemeProduits(RefDimension,NomSysteme,typePresta,ligne,Quantite,formule,cte1,DateModif) values (4,'TCFVBACFH','MOC',35,null,'3*CTE1','NB_BAC',now());
</v>
      </c>
      <c r="AI35" t="str">
        <f t="shared" si="1"/>
        <v xml:space="preserve">INSERT INTO SC_SystemeProduits(RefDimension,NomSysteme,typePresta,ligne,Quantite,formule,cte1,DateModif) values (5,'TCFVBACFH','MOC',35,null,'3*CTE1','NB_BAC',now());
</v>
      </c>
      <c r="AL35" t="str">
        <f t="shared" si="2"/>
        <v xml:space="preserve">INSERT INTO SC_SystemeProduits(RefDimension,NomSysteme,typePresta,ligne,Quantite,formule,cte1,DateModif) values (9,'TCFVBACFH','MOC',35,null,'3*CTE1','NB_BAC',now());
</v>
      </c>
      <c r="AO35" t="str">
        <f t="shared" si="3"/>
        <v xml:space="preserve">INSERT INTO SC_SystemeProduits(RefDimension,NomSysteme,typePresta,ligne,Quantite,formule,cte1,DateModif) values (10,'TCFVBACFH','MOC',35,null,'3*CTE1','NB_BAC',now());
</v>
      </c>
      <c r="AR35" t="str">
        <f t="shared" si="4"/>
        <v xml:space="preserve">INSERT INTO SC_SystemeProduits(RefDimension,NomSysteme,typePresta,ligne,Quantite,formule,cte1,DateModif) values (11,'TCFVBACFH','MOC',35,null,'3*CTE1','NB_BAC',now());
</v>
      </c>
      <c r="AU35" t="str">
        <f t="shared" si="5"/>
        <v xml:space="preserve">INSERT INTO SC_SystemeProduits(RefDimension,NomSysteme,typePresta,ligne,Quantite,formule,cte1,DateModif) values (17,'TCFVBACFH','MOC',35,null,'3*CTE1','NB_BAC',now());
</v>
      </c>
      <c r="AX35" t="str">
        <f t="shared" si="6"/>
        <v xml:space="preserve">INSERT INTO SC_SystemeProduits(RefDimension,NomSysteme,typePresta,ligne,Quantite,formule,cte1,DateModif) values (18,'TCFVBACFH','MOC',35,null,'3*CTE1','NB_BAC',now());
</v>
      </c>
    </row>
    <row r="36" spans="1:50" x14ac:dyDescent="0.3">
      <c r="A36" s="12">
        <f>VLOOKUP($C36,[1]CHANTIER!$A$2:$K$291,11,0)</f>
        <v>33</v>
      </c>
      <c r="B36" t="s">
        <v>332</v>
      </c>
      <c r="C36" t="s">
        <v>151</v>
      </c>
      <c r="D36" t="s">
        <v>8</v>
      </c>
      <c r="E36">
        <v>1</v>
      </c>
      <c r="F36" s="14" t="s">
        <v>882</v>
      </c>
      <c r="G36" s="14" t="s">
        <v>918</v>
      </c>
      <c r="H36">
        <v>2</v>
      </c>
      <c r="I36" s="14" t="s">
        <v>882</v>
      </c>
      <c r="J36" s="14" t="s">
        <v>918</v>
      </c>
      <c r="K36">
        <v>2</v>
      </c>
      <c r="L36" s="14" t="s">
        <v>882</v>
      </c>
      <c r="M36" s="14" t="s">
        <v>918</v>
      </c>
      <c r="N36">
        <v>4</v>
      </c>
      <c r="O36" s="14" t="s">
        <v>882</v>
      </c>
      <c r="P36" s="14" t="s">
        <v>918</v>
      </c>
      <c r="Q36">
        <v>4</v>
      </c>
      <c r="R36" s="14" t="s">
        <v>882</v>
      </c>
      <c r="S36" s="14" t="s">
        <v>918</v>
      </c>
      <c r="T36">
        <v>4</v>
      </c>
      <c r="U36" s="14" t="s">
        <v>882</v>
      </c>
      <c r="V36" s="14" t="s">
        <v>918</v>
      </c>
      <c r="W36">
        <v>8</v>
      </c>
      <c r="X36" s="14" t="s">
        <v>882</v>
      </c>
      <c r="Y36" s="14" t="s">
        <v>918</v>
      </c>
      <c r="Z36">
        <v>8</v>
      </c>
      <c r="AA36" s="14" t="s">
        <v>882</v>
      </c>
      <c r="AB36" s="14" t="s">
        <v>918</v>
      </c>
      <c r="AC36" t="str">
        <f t="shared" si="7"/>
        <v xml:space="preserve">INSERT INTO SC_SystemeProduits(RefDimension,NomSysteme,typePresta,ligne,Quantite,formule,cte1,DateModif) values (2,'TCFVBACFH','MOC',33,null,'1*CTE1','NB_BAC',now());
</v>
      </c>
      <c r="AF36" t="str">
        <f t="shared" si="0"/>
        <v xml:space="preserve">INSERT INTO SC_SystemeProduits(RefDimension,NomSysteme,typePresta,ligne,Quantite,formule,cte1,DateModif) values (4,'TCFVBACFH','MOC',33,null,'1*CTE1','NB_BAC',now());
</v>
      </c>
      <c r="AI36" t="str">
        <f t="shared" si="1"/>
        <v xml:space="preserve">INSERT INTO SC_SystemeProduits(RefDimension,NomSysteme,typePresta,ligne,Quantite,formule,cte1,DateModif) values (5,'TCFVBACFH','MOC',33,null,'1*CTE1','NB_BAC',now());
</v>
      </c>
      <c r="AL36" t="str">
        <f t="shared" si="2"/>
        <v xml:space="preserve">INSERT INTO SC_SystemeProduits(RefDimension,NomSysteme,typePresta,ligne,Quantite,formule,cte1,DateModif) values (9,'TCFVBACFH','MOC',33,null,'1*CTE1','NB_BAC',now());
</v>
      </c>
      <c r="AO36" t="str">
        <f t="shared" si="3"/>
        <v xml:space="preserve">INSERT INTO SC_SystemeProduits(RefDimension,NomSysteme,typePresta,ligne,Quantite,formule,cte1,DateModif) values (10,'TCFVBACFH','MOC',33,null,'1*CTE1','NB_BAC',now());
</v>
      </c>
      <c r="AR36" t="str">
        <f t="shared" si="4"/>
        <v xml:space="preserve">INSERT INTO SC_SystemeProduits(RefDimension,NomSysteme,typePresta,ligne,Quantite,formule,cte1,DateModif) values (11,'TCFVBACFH','MOC',33,null,'1*CTE1','NB_BAC',now());
</v>
      </c>
      <c r="AU36" t="str">
        <f t="shared" si="5"/>
        <v xml:space="preserve">INSERT INTO SC_SystemeProduits(RefDimension,NomSysteme,typePresta,ligne,Quantite,formule,cte1,DateModif) values (17,'TCFVBACFH','MOC',33,null,'1*CTE1','NB_BAC',now());
</v>
      </c>
      <c r="AX36" t="str">
        <f t="shared" si="6"/>
        <v xml:space="preserve">INSERT INTO SC_SystemeProduits(RefDimension,NomSysteme,typePresta,ligne,Quantite,formule,cte1,DateModif) values (18,'TCFVBACFH','MOC',33,null,'1*CTE1','NB_BAC',now());
</v>
      </c>
    </row>
    <row r="37" spans="1:50" x14ac:dyDescent="0.3">
      <c r="AC37" t="str">
        <f t="shared" si="7"/>
        <v/>
      </c>
      <c r="AF37" t="str">
        <f t="shared" si="0"/>
        <v/>
      </c>
      <c r="AI37" t="str">
        <f t="shared" si="1"/>
        <v/>
      </c>
      <c r="AL37" t="str">
        <f t="shared" si="2"/>
        <v/>
      </c>
      <c r="AO37" t="str">
        <f t="shared" si="3"/>
        <v/>
      </c>
      <c r="AR37" t="str">
        <f t="shared" si="4"/>
        <v/>
      </c>
      <c r="AU37" t="str">
        <f t="shared" si="5"/>
        <v/>
      </c>
      <c r="AX37" t="str">
        <f t="shared" si="6"/>
        <v/>
      </c>
    </row>
    <row r="38" spans="1:50" x14ac:dyDescent="0.3">
      <c r="A38" s="12">
        <f>VLOOKUP($C38,[1]MINIPELLE!$A$2:$K$291,11,0)</f>
        <v>12</v>
      </c>
      <c r="B38" t="s">
        <v>333</v>
      </c>
      <c r="C38" t="s">
        <v>217</v>
      </c>
      <c r="D38" t="s">
        <v>120</v>
      </c>
      <c r="E38">
        <v>6</v>
      </c>
      <c r="F38" s="14" t="s">
        <v>882</v>
      </c>
      <c r="G38" s="14" t="s">
        <v>911</v>
      </c>
      <c r="H38">
        <v>10</v>
      </c>
      <c r="I38" s="14" t="s">
        <v>882</v>
      </c>
      <c r="J38" s="14" t="s">
        <v>911</v>
      </c>
      <c r="K38">
        <v>12</v>
      </c>
      <c r="L38" s="14" t="s">
        <v>882</v>
      </c>
      <c r="M38" s="14" t="s">
        <v>911</v>
      </c>
      <c r="N38">
        <v>20</v>
      </c>
      <c r="O38" s="14" t="s">
        <v>882</v>
      </c>
      <c r="P38" s="14" t="s">
        <v>911</v>
      </c>
      <c r="Q38">
        <v>24</v>
      </c>
      <c r="R38" s="14" t="s">
        <v>882</v>
      </c>
      <c r="S38" s="14" t="s">
        <v>911</v>
      </c>
      <c r="T38">
        <v>24</v>
      </c>
      <c r="U38" s="14" t="s">
        <v>882</v>
      </c>
      <c r="V38" s="14" t="s">
        <v>911</v>
      </c>
      <c r="W38">
        <v>40</v>
      </c>
      <c r="X38" s="14" t="s">
        <v>882</v>
      </c>
      <c r="Y38" s="14" t="s">
        <v>911</v>
      </c>
      <c r="Z38">
        <v>40</v>
      </c>
      <c r="AA38" s="14" t="s">
        <v>882</v>
      </c>
      <c r="AB38" s="14" t="s">
        <v>911</v>
      </c>
      <c r="AC38" t="str">
        <f t="shared" si="7"/>
        <v xml:space="preserve">INSERT INTO SC_SystemeProduits(RefDimension,NomSysteme,typePresta,ligne,Quantite,formule,cte1,DateModif) values (2,'TCFVBACFH','MP',12,null,'1*CTE1','SURFACE',now());
</v>
      </c>
      <c r="AF38" t="str">
        <f t="shared" si="0"/>
        <v xml:space="preserve">INSERT INTO SC_SystemeProduits(RefDimension,NomSysteme,typePresta,ligne,Quantite,formule,cte1,DateModif) values (4,'TCFVBACFH','MP',12,null,'1*CTE1','SURFACE',now());
</v>
      </c>
      <c r="AI38" t="str">
        <f t="shared" si="1"/>
        <v xml:space="preserve">INSERT INTO SC_SystemeProduits(RefDimension,NomSysteme,typePresta,ligne,Quantite,formule,cte1,DateModif) values (5,'TCFVBACFH','MP',12,null,'1*CTE1','SURFACE',now());
</v>
      </c>
      <c r="AL38" t="str">
        <f t="shared" si="2"/>
        <v xml:space="preserve">INSERT INTO SC_SystemeProduits(RefDimension,NomSysteme,typePresta,ligne,Quantite,formule,cte1,DateModif) values (9,'TCFVBACFH','MP',12,null,'1*CTE1','SURFACE',now());
</v>
      </c>
      <c r="AO38" t="str">
        <f t="shared" si="3"/>
        <v xml:space="preserve">INSERT INTO SC_SystemeProduits(RefDimension,NomSysteme,typePresta,ligne,Quantite,formule,cte1,DateModif) values (10,'TCFVBACFH','MP',12,null,'1*CTE1','SURFACE',now());
</v>
      </c>
      <c r="AR38" t="str">
        <f t="shared" si="4"/>
        <v xml:space="preserve">INSERT INTO SC_SystemeProduits(RefDimension,NomSysteme,typePresta,ligne,Quantite,formule,cte1,DateModif) values (11,'TCFVBACFH','MP',12,null,'1*CTE1','SURFACE',now());
</v>
      </c>
      <c r="AU38" t="str">
        <f t="shared" si="5"/>
        <v xml:space="preserve">INSERT INTO SC_SystemeProduits(RefDimension,NomSysteme,typePresta,ligne,Quantite,formule,cte1,DateModif) values (17,'TCFVBACFH','MP',12,null,'1*CTE1','SURFACE',now());
</v>
      </c>
      <c r="AX38" t="str">
        <f t="shared" si="6"/>
        <v xml:space="preserve">INSERT INTO SC_SystemeProduits(RefDimension,NomSysteme,typePresta,ligne,Quantite,formule,cte1,DateModif) values (18,'TCFVBACFH','MP',12,null,'1*CTE1','SURFACE',now());
</v>
      </c>
    </row>
    <row r="39" spans="1:50" x14ac:dyDescent="0.3">
      <c r="A39" s="12">
        <f>VLOOKUP($C39,[1]MINIPELLE!$A$2:$K$291,11,0)</f>
        <v>2</v>
      </c>
      <c r="B39" t="s">
        <v>333</v>
      </c>
      <c r="C39" t="s">
        <v>215</v>
      </c>
      <c r="D39" t="s">
        <v>120</v>
      </c>
      <c r="E39">
        <v>6</v>
      </c>
      <c r="F39" s="14" t="s">
        <v>882</v>
      </c>
      <c r="G39" s="14" t="s">
        <v>911</v>
      </c>
      <c r="H39">
        <v>10</v>
      </c>
      <c r="I39" s="14" t="s">
        <v>882</v>
      </c>
      <c r="J39" s="14" t="s">
        <v>911</v>
      </c>
      <c r="K39">
        <v>12</v>
      </c>
      <c r="L39" s="14" t="s">
        <v>882</v>
      </c>
      <c r="M39" s="14" t="s">
        <v>911</v>
      </c>
      <c r="N39">
        <v>20</v>
      </c>
      <c r="O39" s="14" t="s">
        <v>882</v>
      </c>
      <c r="P39" s="14" t="s">
        <v>911</v>
      </c>
      <c r="Q39">
        <v>24</v>
      </c>
      <c r="R39" s="14" t="s">
        <v>882</v>
      </c>
      <c r="S39" s="14" t="s">
        <v>911</v>
      </c>
      <c r="T39">
        <v>24</v>
      </c>
      <c r="U39" s="14" t="s">
        <v>882</v>
      </c>
      <c r="V39" s="14" t="s">
        <v>911</v>
      </c>
      <c r="W39">
        <v>40</v>
      </c>
      <c r="X39" s="14" t="s">
        <v>882</v>
      </c>
      <c r="Y39" s="14" t="s">
        <v>911</v>
      </c>
      <c r="Z39">
        <v>40</v>
      </c>
      <c r="AA39" s="14" t="s">
        <v>882</v>
      </c>
      <c r="AB39" s="14" t="s">
        <v>911</v>
      </c>
      <c r="AC39" t="str">
        <f t="shared" si="7"/>
        <v xml:space="preserve">INSERT INTO SC_SystemeProduits(RefDimension,NomSysteme,typePresta,ligne,Quantite,formule,cte1,DateModif) values (2,'TCFVBACFH','MP',2,null,'1*CTE1','SURFACE',now());
</v>
      </c>
      <c r="AF39" t="str">
        <f t="shared" si="0"/>
        <v xml:space="preserve">INSERT INTO SC_SystemeProduits(RefDimension,NomSysteme,typePresta,ligne,Quantite,formule,cte1,DateModif) values (4,'TCFVBACFH','MP',2,null,'1*CTE1','SURFACE',now());
</v>
      </c>
      <c r="AI39" t="str">
        <f t="shared" si="1"/>
        <v xml:space="preserve">INSERT INTO SC_SystemeProduits(RefDimension,NomSysteme,typePresta,ligne,Quantite,formule,cte1,DateModif) values (5,'TCFVBACFH','MP',2,null,'1*CTE1','SURFACE',now());
</v>
      </c>
      <c r="AL39" t="str">
        <f t="shared" si="2"/>
        <v xml:space="preserve">INSERT INTO SC_SystemeProduits(RefDimension,NomSysteme,typePresta,ligne,Quantite,formule,cte1,DateModif) values (9,'TCFVBACFH','MP',2,null,'1*CTE1','SURFACE',now());
</v>
      </c>
      <c r="AO39" t="str">
        <f t="shared" si="3"/>
        <v xml:space="preserve">INSERT INTO SC_SystemeProduits(RefDimension,NomSysteme,typePresta,ligne,Quantite,formule,cte1,DateModif) values (10,'TCFVBACFH','MP',2,null,'1*CTE1','SURFACE',now());
</v>
      </c>
      <c r="AR39" t="str">
        <f t="shared" si="4"/>
        <v xml:space="preserve">INSERT INTO SC_SystemeProduits(RefDimension,NomSysteme,typePresta,ligne,Quantite,formule,cte1,DateModif) values (11,'TCFVBACFH','MP',2,null,'1*CTE1','SURFACE',now());
</v>
      </c>
      <c r="AU39" t="str">
        <f t="shared" si="5"/>
        <v xml:space="preserve">INSERT INTO SC_SystemeProduits(RefDimension,NomSysteme,typePresta,ligne,Quantite,formule,cte1,DateModif) values (17,'TCFVBACFH','MP',2,null,'1*CTE1','SURFACE',now());
</v>
      </c>
      <c r="AX39" t="str">
        <f t="shared" si="6"/>
        <v xml:space="preserve">INSERT INTO SC_SystemeProduits(RefDimension,NomSysteme,typePresta,ligne,Quantite,formule,cte1,DateModif) values (18,'TCFVBACFH','MP',2,null,'1*CTE1','SURFACE',now());
</v>
      </c>
    </row>
    <row r="40" spans="1:50" x14ac:dyDescent="0.3">
      <c r="A40" s="12">
        <f>VLOOKUP($C40,[1]MINIPELLE!$A$2:$K$291,11,0)</f>
        <v>3</v>
      </c>
      <c r="B40" t="s">
        <v>333</v>
      </c>
      <c r="C40" t="s">
        <v>238</v>
      </c>
      <c r="D40" t="s">
        <v>183</v>
      </c>
      <c r="E40">
        <v>3.5999999999999996</v>
      </c>
      <c r="F40" s="14" t="s">
        <v>915</v>
      </c>
      <c r="G40" s="14" t="s">
        <v>911</v>
      </c>
      <c r="H40">
        <v>6</v>
      </c>
      <c r="I40" s="14" t="s">
        <v>915</v>
      </c>
      <c r="J40" s="14" t="s">
        <v>911</v>
      </c>
      <c r="K40">
        <v>7.1999999999999993</v>
      </c>
      <c r="L40" s="14" t="s">
        <v>915</v>
      </c>
      <c r="M40" s="14" t="s">
        <v>911</v>
      </c>
      <c r="N40">
        <v>12</v>
      </c>
      <c r="O40" s="14" t="s">
        <v>915</v>
      </c>
      <c r="P40" s="14" t="s">
        <v>911</v>
      </c>
      <c r="Q40">
        <v>14.399999999999999</v>
      </c>
      <c r="R40" s="14" t="s">
        <v>915</v>
      </c>
      <c r="S40" s="14" t="s">
        <v>911</v>
      </c>
      <c r="T40">
        <v>14.399999999999999</v>
      </c>
      <c r="U40" s="14" t="s">
        <v>915</v>
      </c>
      <c r="V40" s="14" t="s">
        <v>911</v>
      </c>
      <c r="W40">
        <v>24</v>
      </c>
      <c r="X40" s="14" t="s">
        <v>915</v>
      </c>
      <c r="Y40" s="14" t="s">
        <v>911</v>
      </c>
      <c r="Z40">
        <v>24</v>
      </c>
      <c r="AA40" s="14" t="s">
        <v>915</v>
      </c>
      <c r="AB40" s="14" t="s">
        <v>911</v>
      </c>
      <c r="AC40" t="str">
        <f t="shared" si="7"/>
        <v xml:space="preserve">INSERT INTO SC_SystemeProduits(RefDimension,NomSysteme,typePresta,ligne,Quantite,formule,cte1,DateModif) values (2,'TCFVBACFH','MP',3,null,'0.6*CTE1','SURFACE',now());
</v>
      </c>
      <c r="AF40" t="str">
        <f t="shared" si="0"/>
        <v xml:space="preserve">INSERT INTO SC_SystemeProduits(RefDimension,NomSysteme,typePresta,ligne,Quantite,formule,cte1,DateModif) values (4,'TCFVBACFH','MP',3,null,'0.6*CTE1','SURFACE',now());
</v>
      </c>
      <c r="AI40" t="str">
        <f t="shared" si="1"/>
        <v xml:space="preserve">INSERT INTO SC_SystemeProduits(RefDimension,NomSysteme,typePresta,ligne,Quantite,formule,cte1,DateModif) values (5,'TCFVBACFH','MP',3,null,'0.6*CTE1','SURFACE',now());
</v>
      </c>
      <c r="AL40" t="str">
        <f t="shared" si="2"/>
        <v xml:space="preserve">INSERT INTO SC_SystemeProduits(RefDimension,NomSysteme,typePresta,ligne,Quantite,formule,cte1,DateModif) values (9,'TCFVBACFH','MP',3,null,'0.6*CTE1','SURFACE',now());
</v>
      </c>
      <c r="AO40" t="str">
        <f t="shared" si="3"/>
        <v xml:space="preserve">INSERT INTO SC_SystemeProduits(RefDimension,NomSysteme,typePresta,ligne,Quantite,formule,cte1,DateModif) values (10,'TCFVBACFH','MP',3,null,'0.6*CTE1','SURFACE',now());
</v>
      </c>
      <c r="AR40" t="str">
        <f t="shared" si="4"/>
        <v xml:space="preserve">INSERT INTO SC_SystemeProduits(RefDimension,NomSysteme,typePresta,ligne,Quantite,formule,cte1,DateModif) values (11,'TCFVBACFH','MP',3,null,'0.6*CTE1','SURFACE',now());
</v>
      </c>
      <c r="AU40" t="str">
        <f t="shared" si="5"/>
        <v xml:space="preserve">INSERT INTO SC_SystemeProduits(RefDimension,NomSysteme,typePresta,ligne,Quantite,formule,cte1,DateModif) values (17,'TCFVBACFH','MP',3,null,'0.6*CTE1','SURFACE',now());
</v>
      </c>
      <c r="AX40" t="str">
        <f t="shared" si="6"/>
        <v xml:space="preserve">INSERT INTO SC_SystemeProduits(RefDimension,NomSysteme,typePresta,ligne,Quantite,formule,cte1,DateModif) values (18,'TCFVBACFH','MP',3,null,'0.6*CTE1','SURFACE',now());
</v>
      </c>
    </row>
    <row r="41" spans="1:50" s="21" customFormat="1" x14ac:dyDescent="0.3">
      <c r="A41" s="20">
        <f>VLOOKUP($C41,[1]MINIPELLE!$A$2:$K$291,11,0)</f>
        <v>6</v>
      </c>
      <c r="B41" s="21" t="s">
        <v>333</v>
      </c>
      <c r="C41" s="21" t="s">
        <v>243</v>
      </c>
      <c r="D41" s="21" t="s">
        <v>23</v>
      </c>
      <c r="E41" s="21">
        <v>1</v>
      </c>
      <c r="F41" s="22" t="s">
        <v>882</v>
      </c>
      <c r="G41" s="22" t="s">
        <v>918</v>
      </c>
      <c r="H41" s="21">
        <v>2</v>
      </c>
      <c r="I41" s="22" t="s">
        <v>891</v>
      </c>
      <c r="J41" s="22" t="s">
        <v>918</v>
      </c>
      <c r="K41" s="21">
        <v>2</v>
      </c>
      <c r="L41" s="22" t="s">
        <v>891</v>
      </c>
      <c r="M41" s="22" t="s">
        <v>918</v>
      </c>
      <c r="N41" s="21">
        <v>4</v>
      </c>
      <c r="O41" s="22" t="s">
        <v>891</v>
      </c>
      <c r="P41" s="22" t="s">
        <v>918</v>
      </c>
      <c r="Q41" s="21">
        <v>4</v>
      </c>
      <c r="R41" s="22" t="s">
        <v>891</v>
      </c>
      <c r="S41" s="22" t="s">
        <v>918</v>
      </c>
      <c r="T41" s="21">
        <v>4</v>
      </c>
      <c r="U41" s="22" t="s">
        <v>891</v>
      </c>
      <c r="V41" s="22" t="s">
        <v>918</v>
      </c>
      <c r="W41" s="21">
        <v>8</v>
      </c>
      <c r="X41" s="22" t="s">
        <v>891</v>
      </c>
      <c r="Y41" s="22" t="s">
        <v>918</v>
      </c>
      <c r="Z41" s="21">
        <v>8</v>
      </c>
      <c r="AA41" s="22" t="s">
        <v>891</v>
      </c>
      <c r="AB41" s="22" t="s">
        <v>918</v>
      </c>
      <c r="AC41" t="str">
        <f t="shared" si="7"/>
        <v xml:space="preserve">INSERT INTO SC_SystemeProduits(RefDimension,NomSysteme,typePresta,ligne,Quantite,formule,cte1,DateModif) values (2,'TCFVBACFH','MP',6,null,'1*CTE1','NB_BAC',now());
</v>
      </c>
      <c r="AD41"/>
      <c r="AE41"/>
      <c r="AF41" t="str">
        <f t="shared" si="0"/>
        <v xml:space="preserve">INSERT INTO SC_SystemeProduits(RefDimension,NomSysteme,typePresta,ligne,Quantite,formule,cte1,DateModif) values (4,'TCFVBACFH','MP',6,null,'0.5*CTE1','NB_BAC',now());
</v>
      </c>
      <c r="AG41"/>
      <c r="AH41"/>
      <c r="AI41" t="str">
        <f t="shared" si="1"/>
        <v xml:space="preserve">INSERT INTO SC_SystemeProduits(RefDimension,NomSysteme,typePresta,ligne,Quantite,formule,cte1,DateModif) values (5,'TCFVBACFH','MP',6,null,'0.5*CTE1','NB_BAC',now());
</v>
      </c>
      <c r="AJ41"/>
      <c r="AK41"/>
      <c r="AL41" t="str">
        <f t="shared" si="2"/>
        <v xml:space="preserve">INSERT INTO SC_SystemeProduits(RefDimension,NomSysteme,typePresta,ligne,Quantite,formule,cte1,DateModif) values (9,'TCFVBACFH','MP',6,null,'0.5*CTE1','NB_BAC',now());
</v>
      </c>
      <c r="AM41"/>
      <c r="AN41"/>
      <c r="AO41" t="str">
        <f t="shared" si="3"/>
        <v xml:space="preserve">INSERT INTO SC_SystemeProduits(RefDimension,NomSysteme,typePresta,ligne,Quantite,formule,cte1,DateModif) values (10,'TCFVBACFH','MP',6,null,'0.5*CTE1','NB_BAC',now());
</v>
      </c>
      <c r="AP41"/>
      <c r="AQ41"/>
      <c r="AR41" t="str">
        <f t="shared" si="4"/>
        <v xml:space="preserve">INSERT INTO SC_SystemeProduits(RefDimension,NomSysteme,typePresta,ligne,Quantite,formule,cte1,DateModif) values (11,'TCFVBACFH','MP',6,null,'0.5*CTE1','NB_BAC',now());
</v>
      </c>
      <c r="AS41"/>
      <c r="AT41"/>
      <c r="AU41" t="str">
        <f t="shared" si="5"/>
        <v xml:space="preserve">INSERT INTO SC_SystemeProduits(RefDimension,NomSysteme,typePresta,ligne,Quantite,formule,cte1,DateModif) values (17,'TCFVBACFH','MP',6,null,'0.5*CTE1','NB_BAC',now());
</v>
      </c>
      <c r="AV41"/>
      <c r="AW41"/>
      <c r="AX41" t="str">
        <f t="shared" si="6"/>
        <v xml:space="preserve">INSERT INTO SC_SystemeProduits(RefDimension,NomSysteme,typePresta,ligne,Quantite,formule,cte1,DateModif) values (18,'TCFVBACFH','MP',6,null,'0.5*CTE1','NB_BAC',now());
</v>
      </c>
    </row>
    <row r="42" spans="1:50" x14ac:dyDescent="0.3">
      <c r="A42" s="12">
        <f>VLOOKUP($C42,[1]MINIPELLE!$A$2:$K$291,11,0)</f>
        <v>9</v>
      </c>
      <c r="B42" t="s">
        <v>333</v>
      </c>
      <c r="C42" t="s">
        <v>247</v>
      </c>
      <c r="D42" t="s">
        <v>47</v>
      </c>
      <c r="E42">
        <v>2.2000000000000002</v>
      </c>
      <c r="AC42" t="str">
        <f t="shared" si="7"/>
        <v xml:space="preserve">INSERT INTO SC_SystemeProduits(RefDimension,NomSysteme,typePresta,ligne,Quantite,formule,cte1,DateModif) values (2,'TCFVBACFH','MP',9,2.2,null,null,now());
</v>
      </c>
      <c r="AF42" t="str">
        <f t="shared" si="0"/>
        <v/>
      </c>
      <c r="AI42" t="str">
        <f t="shared" si="1"/>
        <v/>
      </c>
      <c r="AL42" t="str">
        <f t="shared" si="2"/>
        <v/>
      </c>
      <c r="AO42" t="str">
        <f t="shared" si="3"/>
        <v/>
      </c>
      <c r="AR42" t="str">
        <f t="shared" si="4"/>
        <v/>
      </c>
      <c r="AU42" t="str">
        <f t="shared" si="5"/>
        <v/>
      </c>
      <c r="AX42" t="str">
        <f t="shared" si="6"/>
        <v/>
      </c>
    </row>
    <row r="43" spans="1:50" x14ac:dyDescent="0.3">
      <c r="A43" s="12">
        <f>VLOOKUP($C43,[1]MINIPELLE!$A$2:$K$291,11,0)</f>
        <v>10</v>
      </c>
      <c r="B43" t="s">
        <v>333</v>
      </c>
      <c r="C43" t="s">
        <v>248</v>
      </c>
      <c r="D43" t="s">
        <v>8</v>
      </c>
      <c r="E43">
        <v>1</v>
      </c>
      <c r="F43" s="14" t="s">
        <v>882</v>
      </c>
      <c r="G43" s="14" t="s">
        <v>918</v>
      </c>
      <c r="H43">
        <v>2</v>
      </c>
      <c r="I43" s="14" t="s">
        <v>882</v>
      </c>
      <c r="J43" s="14" t="s">
        <v>918</v>
      </c>
      <c r="K43">
        <v>2</v>
      </c>
      <c r="L43" s="14" t="s">
        <v>882</v>
      </c>
      <c r="M43" s="14" t="s">
        <v>918</v>
      </c>
      <c r="N43">
        <v>4</v>
      </c>
      <c r="O43" s="14" t="s">
        <v>882</v>
      </c>
      <c r="P43" s="14" t="s">
        <v>918</v>
      </c>
      <c r="Q43">
        <v>4</v>
      </c>
      <c r="R43" s="14" t="s">
        <v>882</v>
      </c>
      <c r="S43" s="14" t="s">
        <v>918</v>
      </c>
      <c r="T43">
        <v>4</v>
      </c>
      <c r="U43" s="14" t="s">
        <v>882</v>
      </c>
      <c r="V43" s="14" t="s">
        <v>918</v>
      </c>
      <c r="W43">
        <v>5</v>
      </c>
      <c r="X43" s="14" t="s">
        <v>882</v>
      </c>
      <c r="Y43" s="14" t="s">
        <v>918</v>
      </c>
      <c r="Z43">
        <v>5</v>
      </c>
      <c r="AA43" s="14" t="s">
        <v>882</v>
      </c>
      <c r="AB43" s="14" t="s">
        <v>918</v>
      </c>
      <c r="AC43" t="str">
        <f t="shared" si="7"/>
        <v xml:space="preserve">INSERT INTO SC_SystemeProduits(RefDimension,NomSysteme,typePresta,ligne,Quantite,formule,cte1,DateModif) values (2,'TCFVBACFH','MP',10,null,'1*CTE1','NB_BAC',now());
</v>
      </c>
      <c r="AF43" t="str">
        <f t="shared" si="0"/>
        <v xml:space="preserve">INSERT INTO SC_SystemeProduits(RefDimension,NomSysteme,typePresta,ligne,Quantite,formule,cte1,DateModif) values (4,'TCFVBACFH','MP',10,null,'1*CTE1','NB_BAC',now());
</v>
      </c>
      <c r="AI43" t="str">
        <f t="shared" si="1"/>
        <v xml:space="preserve">INSERT INTO SC_SystemeProduits(RefDimension,NomSysteme,typePresta,ligne,Quantite,formule,cte1,DateModif) values (5,'TCFVBACFH','MP',10,null,'1*CTE1','NB_BAC',now());
</v>
      </c>
      <c r="AL43" t="str">
        <f t="shared" si="2"/>
        <v xml:space="preserve">INSERT INTO SC_SystemeProduits(RefDimension,NomSysteme,typePresta,ligne,Quantite,formule,cte1,DateModif) values (9,'TCFVBACFH','MP',10,null,'1*CTE1','NB_BAC',now());
</v>
      </c>
      <c r="AO43" t="str">
        <f t="shared" si="3"/>
        <v xml:space="preserve">INSERT INTO SC_SystemeProduits(RefDimension,NomSysteme,typePresta,ligne,Quantite,formule,cte1,DateModif) values (10,'TCFVBACFH','MP',10,null,'1*CTE1','NB_BAC',now());
</v>
      </c>
      <c r="AR43" t="str">
        <f t="shared" si="4"/>
        <v xml:space="preserve">INSERT INTO SC_SystemeProduits(RefDimension,NomSysteme,typePresta,ligne,Quantite,formule,cte1,DateModif) values (11,'TCFVBACFH','MP',10,null,'1*CTE1','NB_BAC',now());
</v>
      </c>
      <c r="AU43" t="str">
        <f t="shared" si="5"/>
        <v xml:space="preserve">INSERT INTO SC_SystemeProduits(RefDimension,NomSysteme,typePresta,ligne,Quantite,formule,cte1,DateModif) values (17,'TCFVBACFH','MP',10,null,'1*CTE1','NB_BAC',now());
</v>
      </c>
      <c r="AX43" t="str">
        <f t="shared" si="6"/>
        <v xml:space="preserve">INSERT INTO SC_SystemeProduits(RefDimension,NomSysteme,typePresta,ligne,Quantite,formule,cte1,DateModif) values (18,'TCFVBACFH','MP',10,null,'1*CTE1','NB_BAC',now());
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TexteDevis</vt:lpstr>
      <vt:lpstr>ATELIER</vt:lpstr>
      <vt:lpstr>CHANTIER</vt:lpstr>
      <vt:lpstr>MINIPELLE</vt:lpstr>
      <vt:lpstr>MATIERE</vt:lpstr>
      <vt:lpstr>TCFV15 TODO</vt:lpstr>
      <vt:lpstr>TCFV</vt:lpstr>
      <vt:lpstr>TCFVBAC</vt:lpstr>
      <vt:lpstr>TCFVBACFH</vt:lpstr>
      <vt:lpstr>TCFH</vt:lpstr>
      <vt:lpstr>PS1</vt:lpstr>
      <vt:lpstr>FV1</vt:lpstr>
      <vt:lpstr>FV2</vt:lpstr>
      <vt:lpstr>FV3</vt:lpstr>
      <vt:lpstr>FV4_</vt:lpstr>
      <vt:lpstr>FV5 TODO</vt:lpstr>
      <vt:lpstr>FV6</vt:lpstr>
      <vt:lpstr>FV7</vt:lpstr>
      <vt:lpstr>FV8</vt:lpstr>
      <vt:lpstr>FV9 TODO</vt:lpstr>
      <vt:lpstr>CALCUL</vt:lpstr>
      <vt:lpstr>ALIM_REL_DN63</vt:lpstr>
      <vt:lpstr>ALIM_REL_DN50</vt:lpstr>
      <vt:lpstr>ALIM_GRAV</vt:lpstr>
      <vt:lpstr>ALIM_GRAV_BAC</vt:lpstr>
      <vt:lpstr>ALIM_REL_DN50_BAC</vt:lpstr>
      <vt:lpstr>ALIM_REL_DN63_BAC</vt:lpstr>
      <vt:lpstr>FVBAC1</vt:lpstr>
      <vt:lpstr>FVBAC2</vt:lpstr>
      <vt:lpstr>FVBAC3</vt:lpstr>
      <vt:lpstr>FH9</vt:lpstr>
      <vt:lpstr>FH2</vt:lpstr>
      <vt:lpstr>FH3</vt:lpstr>
      <vt:lpstr>HAB</vt:lpstr>
      <vt:lpstr>EXUTOIRE_FCE</vt:lpstr>
      <vt:lpstr>ZI_ZRV</vt:lpstr>
      <vt:lpstr>BORDURE</vt:lpstr>
      <vt:lpstr>COLLECTE</vt:lpstr>
      <vt:lpstr>DISTRI</vt:lpstr>
      <vt:lpstr>BP</vt:lpstr>
      <vt:lpstr>FINITION</vt:lpstr>
      <vt:lpstr>SYSTEME_CALCUL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Proprietaire</cp:lastModifiedBy>
  <dcterms:created xsi:type="dcterms:W3CDTF">2018-11-02T09:03:05Z</dcterms:created>
  <dcterms:modified xsi:type="dcterms:W3CDTF">2019-03-19T12:56:18Z</dcterms:modified>
</cp:coreProperties>
</file>