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sht/Downloads/"/>
    </mc:Choice>
  </mc:AlternateContent>
  <xr:revisionPtr revIDLastSave="0" documentId="8_{BCFE1231-503D-4940-A49E-DC37BC269F47}" xr6:coauthVersionLast="47" xr6:coauthVersionMax="47" xr10:uidLastSave="{00000000-0000-0000-0000-000000000000}"/>
  <bookViews>
    <workbookView xWindow="0" yWindow="500" windowWidth="33600" windowHeight="20500" xr2:uid="{5FE96707-E043-0F41-80C4-D121D80118FB}"/>
  </bookViews>
  <sheets>
    <sheet name="Sheet1" sheetId="1" r:id="rId1"/>
  </sheets>
  <definedNames>
    <definedName name="_xlchart.v1.0" hidden="1">Sheet1!$O$33:$O$34</definedName>
    <definedName name="_xlchart.v1.1" hidden="1">Sheet1!$P$32</definedName>
    <definedName name="_xlchart.v1.10" hidden="1">Sheet1!$T$33:$T$34</definedName>
    <definedName name="_xlchart.v1.100" hidden="1">Sheet1!$T$33:$T$34</definedName>
    <definedName name="_xlchart.v1.101" hidden="1">Sheet1!$U$32</definedName>
    <definedName name="_xlchart.v1.102" hidden="1">Sheet1!$U$33:$U$34</definedName>
    <definedName name="_xlchart.v1.103" hidden="1">Sheet1!$V$32</definedName>
    <definedName name="_xlchart.v1.104" hidden="1">Sheet1!$V$33:$V$34</definedName>
    <definedName name="_xlchart.v1.11" hidden="1">Sheet1!$U$32</definedName>
    <definedName name="_xlchart.v1.12" hidden="1">Sheet1!$U$33:$U$34</definedName>
    <definedName name="_xlchart.v1.13" hidden="1">Sheet1!$V$32</definedName>
    <definedName name="_xlchart.v1.14" hidden="1">Sheet1!$V$33:$V$34</definedName>
    <definedName name="_xlchart.v1.15" hidden="1">Sheet1!$O$3:$O$4</definedName>
    <definedName name="_xlchart.v1.16" hidden="1">Sheet1!$P$2</definedName>
    <definedName name="_xlchart.v1.17" hidden="1">Sheet1!$P$3:$P$4</definedName>
    <definedName name="_xlchart.v1.18" hidden="1">Sheet1!$Q$2</definedName>
    <definedName name="_xlchart.v1.19" hidden="1">Sheet1!$Q$3:$Q$4</definedName>
    <definedName name="_xlchart.v1.2" hidden="1">Sheet1!$P$33:$P$34</definedName>
    <definedName name="_xlchart.v1.20" hidden="1">Sheet1!$R$2</definedName>
    <definedName name="_xlchart.v1.21" hidden="1">Sheet1!$R$3:$R$4</definedName>
    <definedName name="_xlchart.v1.22" hidden="1">Sheet1!$S$2</definedName>
    <definedName name="_xlchart.v1.23" hidden="1">Sheet1!$S$3:$S$4</definedName>
    <definedName name="_xlchart.v1.24" hidden="1">Sheet1!$T$2</definedName>
    <definedName name="_xlchart.v1.25" hidden="1">Sheet1!$T$3:$T$4</definedName>
    <definedName name="_xlchart.v1.26" hidden="1">Sheet1!$U$2</definedName>
    <definedName name="_xlchart.v1.27" hidden="1">Sheet1!$U$3:$U$4</definedName>
    <definedName name="_xlchart.v1.28" hidden="1">Sheet1!$V$2</definedName>
    <definedName name="_xlchart.v1.29" hidden="1">Sheet1!$V$3:$V$4</definedName>
    <definedName name="_xlchart.v1.3" hidden="1">Sheet1!$Q$32</definedName>
    <definedName name="_xlchart.v1.30" hidden="1">Sheet1!$O$33:$O$34</definedName>
    <definedName name="_xlchart.v1.31" hidden="1">Sheet1!$P$32</definedName>
    <definedName name="_xlchart.v1.32" hidden="1">Sheet1!$P$33:$P$34</definedName>
    <definedName name="_xlchart.v1.33" hidden="1">Sheet1!$Q$32</definedName>
    <definedName name="_xlchart.v1.34" hidden="1">Sheet1!$Q$33:$Q$34</definedName>
    <definedName name="_xlchart.v1.35" hidden="1">Sheet1!$R$32</definedName>
    <definedName name="_xlchart.v1.36" hidden="1">Sheet1!$R$33:$R$34</definedName>
    <definedName name="_xlchart.v1.37" hidden="1">Sheet1!$S$32</definedName>
    <definedName name="_xlchart.v1.38" hidden="1">Sheet1!$S$33:$S$34</definedName>
    <definedName name="_xlchart.v1.39" hidden="1">Sheet1!$T$32</definedName>
    <definedName name="_xlchart.v1.4" hidden="1">Sheet1!$Q$33:$Q$34</definedName>
    <definedName name="_xlchart.v1.40" hidden="1">Sheet1!$T$33:$T$34</definedName>
    <definedName name="_xlchart.v1.41" hidden="1">Sheet1!$U$32</definedName>
    <definedName name="_xlchart.v1.42" hidden="1">Sheet1!$U$33:$U$34</definedName>
    <definedName name="_xlchart.v1.43" hidden="1">Sheet1!$V$32</definedName>
    <definedName name="_xlchart.v1.44" hidden="1">Sheet1!$V$33:$V$34</definedName>
    <definedName name="_xlchart.v1.45" hidden="1">Sheet1!$O$33:$O$34</definedName>
    <definedName name="_xlchart.v1.46" hidden="1">Sheet1!$P$32</definedName>
    <definedName name="_xlchart.v1.47" hidden="1">Sheet1!$P$33:$P$34</definedName>
    <definedName name="_xlchart.v1.48" hidden="1">Sheet1!$Q$32</definedName>
    <definedName name="_xlchart.v1.49" hidden="1">Sheet1!$Q$33:$Q$34</definedName>
    <definedName name="_xlchart.v1.5" hidden="1">Sheet1!$R$32</definedName>
    <definedName name="_xlchart.v1.50" hidden="1">Sheet1!$R$32</definedName>
    <definedName name="_xlchart.v1.51" hidden="1">Sheet1!$R$33:$R$34</definedName>
    <definedName name="_xlchart.v1.52" hidden="1">Sheet1!$S$32</definedName>
    <definedName name="_xlchart.v1.53" hidden="1">Sheet1!$S$33:$S$34</definedName>
    <definedName name="_xlchart.v1.54" hidden="1">Sheet1!$T$32</definedName>
    <definedName name="_xlchart.v1.55" hidden="1">Sheet1!$T$33:$T$34</definedName>
    <definedName name="_xlchart.v1.56" hidden="1">Sheet1!$U$32</definedName>
    <definedName name="_xlchart.v1.57" hidden="1">Sheet1!$U$33:$U$34</definedName>
    <definedName name="_xlchart.v1.58" hidden="1">Sheet1!$V$32</definedName>
    <definedName name="_xlchart.v1.59" hidden="1">Sheet1!$V$33:$V$34</definedName>
    <definedName name="_xlchart.v1.6" hidden="1">Sheet1!$R$33:$R$34</definedName>
    <definedName name="_xlchart.v1.60" hidden="1">Sheet1!$O$33:$O$34</definedName>
    <definedName name="_xlchart.v1.61" hidden="1">Sheet1!$P$32</definedName>
    <definedName name="_xlchart.v1.62" hidden="1">Sheet1!$P$33:$P$34</definedName>
    <definedName name="_xlchart.v1.63" hidden="1">Sheet1!$Q$32</definedName>
    <definedName name="_xlchart.v1.64" hidden="1">Sheet1!$Q$33:$Q$34</definedName>
    <definedName name="_xlchart.v1.65" hidden="1">Sheet1!$R$32</definedName>
    <definedName name="_xlchart.v1.66" hidden="1">Sheet1!$R$33:$R$34</definedName>
    <definedName name="_xlchart.v1.67" hidden="1">Sheet1!$S$32</definedName>
    <definedName name="_xlchart.v1.68" hidden="1">Sheet1!$S$33:$S$34</definedName>
    <definedName name="_xlchart.v1.69" hidden="1">Sheet1!$T$32</definedName>
    <definedName name="_xlchart.v1.7" hidden="1">Sheet1!$S$32</definedName>
    <definedName name="_xlchart.v1.70" hidden="1">Sheet1!$T$33:$T$34</definedName>
    <definedName name="_xlchart.v1.71" hidden="1">Sheet1!$U$32</definedName>
    <definedName name="_xlchart.v1.72" hidden="1">Sheet1!$U$33:$U$34</definedName>
    <definedName name="_xlchart.v1.73" hidden="1">Sheet1!$V$32</definedName>
    <definedName name="_xlchart.v1.74" hidden="1">Sheet1!$V$33:$V$34</definedName>
    <definedName name="_xlchart.v1.75" hidden="1">Sheet1!$O$33:$O$34</definedName>
    <definedName name="_xlchart.v1.76" hidden="1">Sheet1!$P$32</definedName>
    <definedName name="_xlchart.v1.77" hidden="1">Sheet1!$P$33:$P$34</definedName>
    <definedName name="_xlchart.v1.78" hidden="1">Sheet1!$Q$32</definedName>
    <definedName name="_xlchart.v1.79" hidden="1">Sheet1!$Q$33:$Q$34</definedName>
    <definedName name="_xlchart.v1.8" hidden="1">Sheet1!$S$33:$S$34</definedName>
    <definedName name="_xlchart.v1.80" hidden="1">Sheet1!$R$32</definedName>
    <definedName name="_xlchart.v1.81" hidden="1">Sheet1!$R$33:$R$34</definedName>
    <definedName name="_xlchart.v1.82" hidden="1">Sheet1!$S$32</definedName>
    <definedName name="_xlchart.v1.83" hidden="1">Sheet1!$S$33:$S$34</definedName>
    <definedName name="_xlchart.v1.84" hidden="1">Sheet1!$T$32</definedName>
    <definedName name="_xlchart.v1.85" hidden="1">Sheet1!$T$33:$T$34</definedName>
    <definedName name="_xlchart.v1.86" hidden="1">Sheet1!$U$32</definedName>
    <definedName name="_xlchart.v1.87" hidden="1">Sheet1!$U$33:$U$34</definedName>
    <definedName name="_xlchart.v1.88" hidden="1">Sheet1!$V$32</definedName>
    <definedName name="_xlchart.v1.89" hidden="1">Sheet1!$V$33:$V$34</definedName>
    <definedName name="_xlchart.v1.9" hidden="1">Sheet1!$T$32</definedName>
    <definedName name="_xlchart.v1.90" hidden="1">Sheet1!$O$33:$O$34</definedName>
    <definedName name="_xlchart.v1.91" hidden="1">Sheet1!$P$32</definedName>
    <definedName name="_xlchart.v1.92" hidden="1">Sheet1!$P$33:$P$34</definedName>
    <definedName name="_xlchart.v1.93" hidden="1">Sheet1!$Q$32</definedName>
    <definedName name="_xlchart.v1.94" hidden="1">Sheet1!$Q$33:$Q$34</definedName>
    <definedName name="_xlchart.v1.95" hidden="1">Sheet1!$R$32</definedName>
    <definedName name="_xlchart.v1.96" hidden="1">Sheet1!$R$33:$R$34</definedName>
    <definedName name="_xlchart.v1.97" hidden="1">Sheet1!$S$32</definedName>
    <definedName name="_xlchart.v1.98" hidden="1">Sheet1!$S$33:$S$34</definedName>
    <definedName name="_xlchart.v1.99" hidden="1">Sheet1!$T$32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6" i="1" l="1"/>
  <c r="R36" i="1"/>
  <c r="S36" i="1"/>
  <c r="T36" i="1"/>
  <c r="U36" i="1"/>
  <c r="V36" i="1"/>
  <c r="Q35" i="1"/>
  <c r="R35" i="1"/>
  <c r="S35" i="1"/>
  <c r="T35" i="1"/>
  <c r="U35" i="1"/>
  <c r="V35" i="1"/>
  <c r="P35" i="1"/>
  <c r="Q34" i="1"/>
  <c r="R34" i="1"/>
  <c r="S34" i="1"/>
  <c r="T34" i="1"/>
  <c r="U34" i="1"/>
  <c r="V34" i="1"/>
  <c r="P34" i="1"/>
  <c r="V33" i="1"/>
  <c r="U33" i="1"/>
  <c r="T33" i="1"/>
  <c r="S33" i="1"/>
  <c r="R33" i="1"/>
  <c r="P33" i="1"/>
  <c r="Q33" i="1"/>
  <c r="Q75" i="1"/>
  <c r="Q74" i="1"/>
  <c r="Q73" i="1"/>
  <c r="P75" i="1"/>
  <c r="P74" i="1"/>
  <c r="P73" i="1"/>
  <c r="C117" i="1"/>
  <c r="V38" i="1"/>
  <c r="U38" i="1"/>
  <c r="T38" i="1"/>
  <c r="S38" i="1"/>
  <c r="R38" i="1"/>
  <c r="Q38" i="1"/>
  <c r="R37" i="1"/>
  <c r="S37" i="1"/>
  <c r="T37" i="1"/>
  <c r="U37" i="1"/>
  <c r="V37" i="1"/>
  <c r="Q37" i="1"/>
  <c r="P37" i="1"/>
  <c r="U75" i="1"/>
  <c r="U74" i="1"/>
  <c r="U73" i="1"/>
  <c r="T75" i="1"/>
  <c r="T74" i="1"/>
  <c r="T73" i="1"/>
  <c r="X62" i="1"/>
  <c r="Y61" i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Q77" i="1"/>
  <c r="P77" i="1"/>
  <c r="P86" i="1"/>
  <c r="P85" i="1"/>
  <c r="W63" i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S48" i="1"/>
  <c r="S47" i="1"/>
  <c r="S46" i="1"/>
  <c r="S45" i="1"/>
  <c r="S44" i="1"/>
  <c r="S43" i="1"/>
  <c r="Q48" i="1"/>
  <c r="Q47" i="1"/>
  <c r="Q46" i="1"/>
  <c r="Q45" i="1"/>
  <c r="Q44" i="1"/>
  <c r="Q43" i="1"/>
  <c r="S58" i="1"/>
  <c r="S57" i="1"/>
  <c r="S56" i="1"/>
  <c r="S55" i="1"/>
  <c r="S54" i="1"/>
  <c r="S53" i="1"/>
  <c r="Q58" i="1"/>
  <c r="Q57" i="1"/>
  <c r="Q56" i="1"/>
  <c r="Q55" i="1"/>
  <c r="Q54" i="1"/>
  <c r="Q53" i="1"/>
  <c r="S68" i="1"/>
  <c r="S67" i="1"/>
  <c r="S66" i="1"/>
  <c r="S65" i="1"/>
  <c r="S64" i="1"/>
  <c r="S63" i="1"/>
  <c r="Q68" i="1"/>
  <c r="Q67" i="1"/>
  <c r="Q66" i="1"/>
  <c r="Q65" i="1"/>
  <c r="Q64" i="1"/>
  <c r="Q63" i="1"/>
  <c r="C29" i="1"/>
  <c r="C30" i="1" s="1" a="1"/>
  <c r="C30" i="1" s="1"/>
  <c r="L16" i="1"/>
  <c r="L8" i="1"/>
  <c r="L9" i="1"/>
  <c r="L10" i="1"/>
  <c r="L11" i="1"/>
  <c r="L12" i="1"/>
  <c r="L13" i="1"/>
  <c r="L14" i="1"/>
  <c r="L15" i="1"/>
  <c r="L7" i="1"/>
  <c r="L47" i="1"/>
  <c r="L48" i="1" s="1" a="1"/>
  <c r="L48" i="1" s="1"/>
  <c r="K47" i="1"/>
  <c r="K48" i="1" s="1" a="1"/>
  <c r="K48" i="1" s="1"/>
  <c r="J47" i="1"/>
  <c r="J48" i="1" s="1" a="1"/>
  <c r="J48" i="1" s="1"/>
  <c r="I47" i="1"/>
  <c r="I48" i="1" s="1" a="1"/>
  <c r="I48" i="1" s="1"/>
  <c r="H47" i="1"/>
  <c r="H48" i="1" s="1" a="1"/>
  <c r="H48" i="1" s="1"/>
  <c r="G47" i="1"/>
  <c r="G48" i="1" s="1" a="1"/>
  <c r="G48" i="1" s="1"/>
  <c r="F47" i="1"/>
  <c r="F48" i="1" s="1" a="1"/>
  <c r="F48" i="1" s="1"/>
  <c r="E47" i="1"/>
  <c r="E48" i="1" s="1" a="1"/>
  <c r="E48" i="1" s="1"/>
  <c r="D47" i="1"/>
  <c r="D48" i="1" s="1" a="1"/>
  <c r="D48" i="1" s="1"/>
  <c r="C47" i="1"/>
  <c r="C48" i="1" s="1" a="1"/>
  <c r="C48" i="1" s="1"/>
  <c r="L38" i="1"/>
  <c r="K38" i="1"/>
  <c r="K39" i="1" s="1" a="1"/>
  <c r="K39" i="1" s="1"/>
  <c r="J38" i="1"/>
  <c r="J39" i="1" s="1" a="1"/>
  <c r="J39" i="1" s="1"/>
  <c r="I38" i="1"/>
  <c r="I39" i="1" s="1" a="1"/>
  <c r="I39" i="1" s="1"/>
  <c r="H38" i="1"/>
  <c r="H39" i="1" s="1" a="1"/>
  <c r="H39" i="1" s="1"/>
  <c r="G38" i="1"/>
  <c r="G39" i="1" s="1" a="1"/>
  <c r="G39" i="1" s="1"/>
  <c r="F38" i="1"/>
  <c r="F39" i="1" s="1" a="1"/>
  <c r="F39" i="1" s="1"/>
  <c r="E38" i="1"/>
  <c r="E39" i="1" s="1" a="1"/>
  <c r="E39" i="1" s="1"/>
  <c r="D38" i="1"/>
  <c r="D39" i="1" s="1" a="1"/>
  <c r="D39" i="1" s="1"/>
  <c r="C38" i="1"/>
  <c r="C39" i="1" s="1" a="1"/>
  <c r="C39" i="1" s="1"/>
  <c r="L29" i="1"/>
  <c r="L30" i="1" s="1" a="1"/>
  <c r="L30" i="1" s="1"/>
  <c r="K29" i="1"/>
  <c r="K30" i="1" s="1" a="1"/>
  <c r="K30" i="1" s="1"/>
  <c r="J29" i="1"/>
  <c r="J30" i="1" s="1" a="1"/>
  <c r="J30" i="1" s="1"/>
  <c r="I29" i="1"/>
  <c r="I30" i="1" s="1" a="1"/>
  <c r="I30" i="1" s="1"/>
  <c r="H29" i="1"/>
  <c r="H30" i="1" s="1" a="1"/>
  <c r="H30" i="1" s="1"/>
  <c r="G29" i="1"/>
  <c r="G30" i="1" s="1" a="1"/>
  <c r="G30" i="1" s="1"/>
  <c r="F29" i="1"/>
  <c r="F30" i="1" s="1" a="1"/>
  <c r="F30" i="1" s="1"/>
  <c r="E29" i="1"/>
  <c r="E30" i="1" s="1" a="1"/>
  <c r="E30" i="1" s="1"/>
  <c r="D29" i="1"/>
  <c r="D30" i="1" s="1" a="1"/>
  <c r="D30" i="1" s="1"/>
  <c r="G11" i="1"/>
  <c r="G12" i="1"/>
  <c r="G13" i="1"/>
  <c r="G14" i="1"/>
  <c r="G15" i="1"/>
  <c r="G16" i="1"/>
  <c r="G17" i="1"/>
  <c r="G10" i="1"/>
  <c r="B6" i="1"/>
  <c r="C5" i="1" s="1"/>
  <c r="B18" i="1"/>
  <c r="C10" i="1" s="1"/>
  <c r="G4" i="1"/>
  <c r="G5" i="1"/>
  <c r="G3" i="1"/>
  <c r="Y62" i="1" l="1"/>
  <c r="X63" i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P87" i="1"/>
  <c r="P78" i="1" s="1"/>
  <c r="L39" i="1" a="1"/>
  <c r="L39" i="1" s="1"/>
  <c r="C4" i="1"/>
  <c r="C12" i="1"/>
  <c r="C11" i="1"/>
  <c r="C13" i="1"/>
  <c r="C16" i="1"/>
  <c r="C17" i="1"/>
  <c r="C14" i="1"/>
  <c r="C15" i="1"/>
  <c r="C3" i="1"/>
  <c r="C6" i="1" s="1"/>
  <c r="Q78" i="1" l="1"/>
  <c r="P38" i="1"/>
  <c r="Z62" i="1"/>
  <c r="Y63" i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P76" i="1"/>
  <c r="C18" i="1"/>
  <c r="P36" i="1" l="1"/>
  <c r="Q76" i="1"/>
  <c r="Z63" i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AA62" i="1"/>
  <c r="AA63" i="1" l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B62" i="1"/>
  <c r="AB63" i="1" l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C62" i="1"/>
  <c r="AC63" i="1" l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D62" i="1"/>
  <c r="AE62" i="1" l="1"/>
  <c r="AD63" i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F62" i="1" l="1"/>
  <c r="AE63" i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G62" i="1" l="1"/>
  <c r="AF63" i="1"/>
  <c r="AF64" i="1" s="1"/>
  <c r="AF65" i="1" s="1"/>
  <c r="AF66" i="1" s="1"/>
  <c r="AF67" i="1" s="1"/>
  <c r="AF68" i="1" s="1"/>
  <c r="AF69" i="1" s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80" i="1" s="1"/>
  <c r="AF81" i="1" s="1"/>
  <c r="AF82" i="1" s="1"/>
  <c r="AF83" i="1" s="1"/>
  <c r="AF84" i="1" s="1"/>
  <c r="AF85" i="1" s="1"/>
  <c r="AF86" i="1" s="1"/>
  <c r="AF87" i="1" s="1"/>
  <c r="AF88" i="1" s="1"/>
  <c r="AF89" i="1" s="1"/>
  <c r="AF90" i="1" s="1"/>
  <c r="AH62" i="1" l="1"/>
  <c r="AG63" i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H63" i="1" l="1"/>
  <c r="AH64" i="1" s="1"/>
  <c r="AH65" i="1" s="1"/>
  <c r="AH66" i="1" s="1"/>
  <c r="AH67" i="1" s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H84" i="1" s="1"/>
  <c r="AH85" i="1" s="1"/>
  <c r="AH86" i="1" s="1"/>
  <c r="AH87" i="1" s="1"/>
  <c r="AH88" i="1" s="1"/>
  <c r="AH89" i="1" s="1"/>
  <c r="AH90" i="1" s="1"/>
  <c r="AI62" i="1"/>
  <c r="AI63" i="1" l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J62" i="1"/>
  <c r="AJ63" i="1" l="1"/>
  <c r="AJ64" i="1" s="1"/>
  <c r="AJ65" i="1" s="1"/>
  <c r="AJ66" i="1" s="1"/>
  <c r="AJ67" i="1" s="1"/>
  <c r="AJ68" i="1" s="1"/>
  <c r="AJ69" i="1" s="1"/>
  <c r="AJ70" i="1" s="1"/>
  <c r="AJ71" i="1" s="1"/>
  <c r="AJ72" i="1" s="1"/>
  <c r="AJ73" i="1" s="1"/>
  <c r="AJ74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K62" i="1"/>
  <c r="AL62" i="1" l="1"/>
  <c r="AK63" i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M62" i="1" l="1"/>
  <c r="AL63" i="1"/>
  <c r="AL64" i="1" s="1"/>
  <c r="AL65" i="1" s="1"/>
  <c r="AL66" i="1" s="1"/>
  <c r="AL67" i="1" s="1"/>
  <c r="AL68" i="1" s="1"/>
  <c r="AL69" i="1" s="1"/>
  <c r="AL70" i="1" s="1"/>
  <c r="AL71" i="1" s="1"/>
  <c r="AL72" i="1" s="1"/>
  <c r="AL73" i="1" s="1"/>
  <c r="AL74" i="1" s="1"/>
  <c r="AL75" i="1" s="1"/>
  <c r="AL76" i="1" s="1"/>
  <c r="AL77" i="1" s="1"/>
  <c r="AL78" i="1" s="1"/>
  <c r="AL79" i="1" s="1"/>
  <c r="AL80" i="1" s="1"/>
  <c r="AL81" i="1" s="1"/>
  <c r="AL82" i="1" s="1"/>
  <c r="AL83" i="1" s="1"/>
  <c r="AL84" i="1" s="1"/>
  <c r="AL85" i="1" s="1"/>
  <c r="AL86" i="1" s="1"/>
  <c r="AL87" i="1" s="1"/>
  <c r="AL88" i="1" s="1"/>
  <c r="AL89" i="1" s="1"/>
  <c r="AL90" i="1" s="1"/>
  <c r="AN62" i="1" l="1"/>
  <c r="AM63" i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N63" i="1" l="1"/>
  <c r="AN64" i="1" s="1"/>
  <c r="AN65" i="1" s="1"/>
  <c r="AN66" i="1" s="1"/>
  <c r="AN67" i="1" s="1"/>
  <c r="AN68" i="1" s="1"/>
  <c r="AN69" i="1" s="1"/>
  <c r="AN70" i="1" s="1"/>
  <c r="AN71" i="1" s="1"/>
  <c r="AN72" i="1" s="1"/>
  <c r="AN73" i="1" s="1"/>
  <c r="AN74" i="1" s="1"/>
  <c r="AN75" i="1" s="1"/>
  <c r="AN76" i="1" s="1"/>
  <c r="AN77" i="1" s="1"/>
  <c r="AN78" i="1" s="1"/>
  <c r="AN79" i="1" s="1"/>
  <c r="AN80" i="1" s="1"/>
  <c r="AN81" i="1" s="1"/>
  <c r="AN82" i="1" s="1"/>
  <c r="AN83" i="1" s="1"/>
  <c r="AN84" i="1" s="1"/>
  <c r="AN85" i="1" s="1"/>
  <c r="AN86" i="1" s="1"/>
  <c r="AN87" i="1" s="1"/>
  <c r="AN88" i="1" s="1"/>
  <c r="AN89" i="1" s="1"/>
  <c r="AN90" i="1" s="1"/>
  <c r="AO62" i="1"/>
  <c r="AO63" i="1" l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P62" i="1"/>
  <c r="AP63" i="1" l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AP89" i="1" s="1"/>
  <c r="AP90" i="1" s="1"/>
  <c r="AQ62" i="1"/>
  <c r="AQ63" i="1" l="1"/>
  <c r="AQ64" i="1" s="1"/>
  <c r="AQ65" i="1" s="1"/>
  <c r="AQ66" i="1" s="1"/>
  <c r="AQ67" i="1" s="1"/>
  <c r="AQ68" i="1" s="1"/>
  <c r="AQ69" i="1" s="1"/>
  <c r="AQ70" i="1" s="1"/>
  <c r="AQ71" i="1" s="1"/>
  <c r="AQ72" i="1" s="1"/>
  <c r="AQ73" i="1" s="1"/>
  <c r="AQ74" i="1" s="1"/>
  <c r="AQ75" i="1" s="1"/>
  <c r="AQ76" i="1" s="1"/>
  <c r="AQ77" i="1" s="1"/>
  <c r="AQ78" i="1" s="1"/>
  <c r="AQ79" i="1" s="1"/>
  <c r="AQ80" i="1" s="1"/>
  <c r="AQ81" i="1" s="1"/>
  <c r="AQ82" i="1" s="1"/>
  <c r="AQ83" i="1" s="1"/>
  <c r="AQ84" i="1" s="1"/>
  <c r="AQ85" i="1" s="1"/>
  <c r="AQ86" i="1" s="1"/>
  <c r="AQ87" i="1" s="1"/>
  <c r="AQ88" i="1" s="1"/>
  <c r="AQ89" i="1" s="1"/>
  <c r="AQ90" i="1" s="1"/>
  <c r="AR62" i="1"/>
  <c r="AS62" i="1" l="1"/>
  <c r="AR63" i="1"/>
  <c r="AR64" i="1" s="1"/>
  <c r="AR65" i="1" s="1"/>
  <c r="AR66" i="1" s="1"/>
  <c r="AR67" i="1" s="1"/>
  <c r="AR68" i="1" s="1"/>
  <c r="AR69" i="1" s="1"/>
  <c r="AR70" i="1" s="1"/>
  <c r="AR71" i="1" s="1"/>
  <c r="AR72" i="1" s="1"/>
  <c r="AR73" i="1" s="1"/>
  <c r="AR74" i="1" s="1"/>
  <c r="AR75" i="1" s="1"/>
  <c r="AR76" i="1" s="1"/>
  <c r="AR77" i="1" s="1"/>
  <c r="AR78" i="1" s="1"/>
  <c r="AR79" i="1" s="1"/>
  <c r="AR80" i="1" s="1"/>
  <c r="AR81" i="1" s="1"/>
  <c r="AR82" i="1" s="1"/>
  <c r="AR83" i="1" s="1"/>
  <c r="AR84" i="1" s="1"/>
  <c r="AR85" i="1" s="1"/>
  <c r="AR86" i="1" s="1"/>
  <c r="AR87" i="1" s="1"/>
  <c r="AR88" i="1" s="1"/>
  <c r="AR89" i="1" s="1"/>
  <c r="AR90" i="1" s="1"/>
  <c r="AT62" i="1" l="1"/>
  <c r="AS63" i="1"/>
  <c r="AS64" i="1" s="1"/>
  <c r="AS65" i="1" s="1"/>
  <c r="AS66" i="1" s="1"/>
  <c r="AS67" i="1" s="1"/>
  <c r="AS68" i="1" s="1"/>
  <c r="AS69" i="1" s="1"/>
  <c r="AS70" i="1" s="1"/>
  <c r="AS71" i="1" s="1"/>
  <c r="AS72" i="1" s="1"/>
  <c r="AS73" i="1" s="1"/>
  <c r="AS74" i="1" s="1"/>
  <c r="AS75" i="1" s="1"/>
  <c r="AS76" i="1" s="1"/>
  <c r="AS77" i="1" s="1"/>
  <c r="AS78" i="1" s="1"/>
  <c r="AS79" i="1" s="1"/>
  <c r="AS80" i="1" s="1"/>
  <c r="AS81" i="1" s="1"/>
  <c r="AS82" i="1" s="1"/>
  <c r="AS83" i="1" s="1"/>
  <c r="AS84" i="1" s="1"/>
  <c r="AS85" i="1" s="1"/>
  <c r="AS86" i="1" s="1"/>
  <c r="AS87" i="1" s="1"/>
  <c r="AS88" i="1" s="1"/>
  <c r="AS89" i="1" s="1"/>
  <c r="AS90" i="1" s="1"/>
  <c r="AU62" i="1" l="1"/>
  <c r="AT63" i="1"/>
  <c r="AT64" i="1" s="1"/>
  <c r="AT65" i="1" s="1"/>
  <c r="AT66" i="1" s="1"/>
  <c r="AT67" i="1" s="1"/>
  <c r="AT68" i="1" s="1"/>
  <c r="AT69" i="1" s="1"/>
  <c r="AT70" i="1" s="1"/>
  <c r="AT71" i="1" s="1"/>
  <c r="AT72" i="1" s="1"/>
  <c r="AT73" i="1" s="1"/>
  <c r="AT74" i="1" s="1"/>
  <c r="AT75" i="1" s="1"/>
  <c r="AT76" i="1" s="1"/>
  <c r="AT77" i="1" s="1"/>
  <c r="AT78" i="1" s="1"/>
  <c r="AT79" i="1" s="1"/>
  <c r="AT80" i="1" s="1"/>
  <c r="AT81" i="1" s="1"/>
  <c r="AT82" i="1" s="1"/>
  <c r="AT83" i="1" s="1"/>
  <c r="AT84" i="1" s="1"/>
  <c r="AT85" i="1" s="1"/>
  <c r="AT86" i="1" s="1"/>
  <c r="AT87" i="1" s="1"/>
  <c r="AT88" i="1" s="1"/>
  <c r="AT89" i="1" s="1"/>
  <c r="AT90" i="1" s="1"/>
  <c r="AV62" i="1" l="1"/>
  <c r="AU63" i="1"/>
  <c r="AU64" i="1" s="1"/>
  <c r="AU65" i="1" s="1"/>
  <c r="AU66" i="1" s="1"/>
  <c r="AU67" i="1" s="1"/>
  <c r="AU68" i="1" s="1"/>
  <c r="AU69" i="1" s="1"/>
  <c r="AU70" i="1" s="1"/>
  <c r="AU71" i="1" s="1"/>
  <c r="AU72" i="1" s="1"/>
  <c r="AU73" i="1" s="1"/>
  <c r="AU74" i="1" s="1"/>
  <c r="AU75" i="1" s="1"/>
  <c r="AU76" i="1" s="1"/>
  <c r="AU77" i="1" s="1"/>
  <c r="AU78" i="1" s="1"/>
  <c r="AU79" i="1" s="1"/>
  <c r="AU80" i="1" s="1"/>
  <c r="AU81" i="1" s="1"/>
  <c r="AU82" i="1" s="1"/>
  <c r="AU83" i="1" s="1"/>
  <c r="AU84" i="1" s="1"/>
  <c r="AU85" i="1" s="1"/>
  <c r="AU86" i="1" s="1"/>
  <c r="AU87" i="1" s="1"/>
  <c r="AU88" i="1" s="1"/>
  <c r="AU89" i="1" s="1"/>
  <c r="AU90" i="1" s="1"/>
  <c r="AV63" i="1" l="1"/>
  <c r="AV64" i="1" s="1"/>
  <c r="AV65" i="1" s="1"/>
  <c r="AV66" i="1" s="1"/>
  <c r="AV67" i="1" s="1"/>
  <c r="AV68" i="1" s="1"/>
  <c r="AV69" i="1" s="1"/>
  <c r="AV70" i="1" s="1"/>
  <c r="AV71" i="1" s="1"/>
  <c r="AV72" i="1" s="1"/>
  <c r="AV73" i="1" s="1"/>
  <c r="AV74" i="1" s="1"/>
  <c r="AV75" i="1" s="1"/>
  <c r="AV76" i="1" s="1"/>
  <c r="AV77" i="1" s="1"/>
  <c r="AV78" i="1" s="1"/>
  <c r="AV79" i="1" s="1"/>
  <c r="AV80" i="1" s="1"/>
  <c r="AV81" i="1" s="1"/>
  <c r="AV82" i="1" s="1"/>
  <c r="AV83" i="1" s="1"/>
  <c r="AV84" i="1" s="1"/>
  <c r="AV85" i="1" s="1"/>
  <c r="AV86" i="1" s="1"/>
  <c r="AV87" i="1" s="1"/>
  <c r="AV88" i="1" s="1"/>
  <c r="AV89" i="1" s="1"/>
  <c r="AV90" i="1" s="1"/>
  <c r="AW62" i="1"/>
  <c r="AW63" i="1" l="1"/>
  <c r="AW64" i="1" s="1"/>
  <c r="AW65" i="1" s="1"/>
  <c r="AW66" i="1" s="1"/>
  <c r="AW67" i="1" s="1"/>
  <c r="AW68" i="1" s="1"/>
  <c r="AW69" i="1" s="1"/>
  <c r="AW70" i="1" s="1"/>
  <c r="AW71" i="1" s="1"/>
  <c r="AW72" i="1" s="1"/>
  <c r="AW73" i="1" s="1"/>
  <c r="AW74" i="1" s="1"/>
  <c r="AW75" i="1" s="1"/>
  <c r="AW76" i="1" s="1"/>
  <c r="AW77" i="1" s="1"/>
  <c r="AW78" i="1" s="1"/>
  <c r="AW79" i="1" s="1"/>
  <c r="AW80" i="1" s="1"/>
  <c r="AW81" i="1" s="1"/>
  <c r="AW82" i="1" s="1"/>
  <c r="AW83" i="1" s="1"/>
  <c r="AW84" i="1" s="1"/>
  <c r="AW85" i="1" s="1"/>
  <c r="AW86" i="1" s="1"/>
  <c r="AW87" i="1" s="1"/>
  <c r="AW88" i="1" s="1"/>
  <c r="AW89" i="1" s="1"/>
  <c r="AW90" i="1" s="1"/>
  <c r="AX62" i="1"/>
  <c r="AX63" i="1" l="1"/>
  <c r="AX64" i="1" s="1"/>
  <c r="AX65" i="1" s="1"/>
  <c r="AX66" i="1" s="1"/>
  <c r="AX67" i="1" s="1"/>
  <c r="AX68" i="1" s="1"/>
  <c r="AX69" i="1" s="1"/>
  <c r="AX70" i="1" s="1"/>
  <c r="AX71" i="1" s="1"/>
  <c r="AX72" i="1" s="1"/>
  <c r="AX73" i="1" s="1"/>
  <c r="AX74" i="1" s="1"/>
  <c r="AX75" i="1" s="1"/>
  <c r="AX76" i="1" s="1"/>
  <c r="AX77" i="1" s="1"/>
  <c r="AX78" i="1" s="1"/>
  <c r="AX79" i="1" s="1"/>
  <c r="AX80" i="1" s="1"/>
  <c r="AX81" i="1" s="1"/>
  <c r="AX82" i="1" s="1"/>
  <c r="AX83" i="1" s="1"/>
  <c r="AX84" i="1" s="1"/>
  <c r="AX85" i="1" s="1"/>
  <c r="AX86" i="1" s="1"/>
  <c r="AX87" i="1" s="1"/>
  <c r="AX88" i="1" s="1"/>
  <c r="AX89" i="1" s="1"/>
  <c r="AX90" i="1" s="1"/>
  <c r="AY62" i="1"/>
  <c r="AY63" i="1" l="1"/>
  <c r="AY64" i="1" s="1"/>
  <c r="AY65" i="1" s="1"/>
  <c r="AY66" i="1" s="1"/>
  <c r="AY67" i="1" s="1"/>
  <c r="AY68" i="1" s="1"/>
  <c r="AY69" i="1" s="1"/>
  <c r="AY70" i="1" s="1"/>
  <c r="AY71" i="1" s="1"/>
  <c r="AY72" i="1" s="1"/>
  <c r="AY73" i="1" s="1"/>
  <c r="AY74" i="1" s="1"/>
  <c r="AY75" i="1" s="1"/>
  <c r="AY76" i="1" s="1"/>
  <c r="AY77" i="1" s="1"/>
  <c r="AY78" i="1" s="1"/>
  <c r="AY79" i="1" s="1"/>
  <c r="AY80" i="1" s="1"/>
  <c r="AY81" i="1" s="1"/>
  <c r="AY82" i="1" s="1"/>
  <c r="AY83" i="1" s="1"/>
  <c r="AY84" i="1" s="1"/>
  <c r="AY85" i="1" s="1"/>
  <c r="AY86" i="1" s="1"/>
  <c r="AY87" i="1" s="1"/>
  <c r="AY88" i="1" s="1"/>
  <c r="AY89" i="1" s="1"/>
  <c r="AY90" i="1" s="1"/>
  <c r="AZ62" i="1"/>
  <c r="AZ63" i="1" s="1"/>
  <c r="AZ64" i="1" s="1"/>
  <c r="AZ65" i="1" s="1"/>
  <c r="AZ66" i="1" s="1"/>
  <c r="AZ67" i="1" s="1"/>
  <c r="AZ68" i="1" s="1"/>
  <c r="AZ69" i="1" s="1"/>
  <c r="AZ70" i="1" s="1"/>
  <c r="AZ71" i="1" s="1"/>
  <c r="AZ72" i="1" s="1"/>
  <c r="AZ73" i="1" s="1"/>
  <c r="AZ74" i="1" s="1"/>
  <c r="AZ75" i="1" s="1"/>
  <c r="AZ76" i="1" s="1"/>
  <c r="AZ77" i="1" s="1"/>
  <c r="AZ78" i="1" s="1"/>
  <c r="AZ79" i="1" s="1"/>
  <c r="AZ80" i="1" s="1"/>
  <c r="AZ81" i="1" s="1"/>
  <c r="AZ82" i="1" s="1"/>
  <c r="AZ83" i="1" s="1"/>
  <c r="AZ84" i="1" s="1"/>
  <c r="AZ85" i="1" s="1"/>
  <c r="AZ86" i="1" s="1"/>
  <c r="AZ87" i="1" s="1"/>
  <c r="AZ88" i="1" s="1"/>
  <c r="AZ89" i="1" s="1"/>
  <c r="AZ9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<sst xmlns="http://schemas.openxmlformats.org/spreadsheetml/2006/main" count="250" uniqueCount="129">
  <si>
    <t>Female</t>
  </si>
  <si>
    <t>Male</t>
  </si>
  <si>
    <t>Number</t>
  </si>
  <si>
    <t>Percent</t>
  </si>
  <si>
    <t>Another/No response</t>
  </si>
  <si>
    <t>Total</t>
  </si>
  <si>
    <t>Test takers</t>
  </si>
  <si>
    <t>Mean score</t>
  </si>
  <si>
    <t>ERW</t>
  </si>
  <si>
    <t>Math</t>
  </si>
  <si>
    <t>NMSQT Selection Index</t>
  </si>
  <si>
    <t>Asian</t>
  </si>
  <si>
    <t>Hispanic/Latino</t>
  </si>
  <si>
    <t>White</t>
  </si>
  <si>
    <t>American Indian/Alaska Native</t>
  </si>
  <si>
    <t>Black/African American</t>
  </si>
  <si>
    <t>Native Hawaiian/Other Pacific Islander</t>
  </si>
  <si>
    <t>Two or More Races</t>
  </si>
  <si>
    <t>No Response</t>
  </si>
  <si>
    <t>Test Takers</t>
  </si>
  <si>
    <t>American Indian</t>
  </si>
  <si>
    <t>African American</t>
  </si>
  <si>
    <t>Hispanic</t>
  </si>
  <si>
    <t>Native Hawaiian</t>
  </si>
  <si>
    <t>Total Students</t>
  </si>
  <si>
    <t>Avg. Score Bins</t>
  </si>
  <si>
    <t>Avg. ERW Score Bins</t>
  </si>
  <si>
    <t>Avg. Math Score Bins</t>
  </si>
  <si>
    <t>Approx. Mean</t>
  </si>
  <si>
    <t>Approx. Standard Deviation</t>
  </si>
  <si>
    <t>True Mean</t>
  </si>
  <si>
    <t>Error</t>
  </si>
  <si>
    <t>10th &amp; 11th graders included</t>
  </si>
  <si>
    <t>Only 11th</t>
  </si>
  <si>
    <t>Fem Norm.</t>
  </si>
  <si>
    <t>Male Norm.</t>
  </si>
  <si>
    <t>1520-1400</t>
  </si>
  <si>
    <t>760-700</t>
  </si>
  <si>
    <t>Math Score Bins</t>
  </si>
  <si>
    <t>ERW Score Bins</t>
  </si>
  <si>
    <t>Total Score Bins</t>
  </si>
  <si>
    <t>NMSQT Selection Index Bins</t>
  </si>
  <si>
    <t>690-600</t>
  </si>
  <si>
    <t>590-500</t>
  </si>
  <si>
    <t>490-400</t>
  </si>
  <si>
    <t>390-300</t>
  </si>
  <si>
    <t>290-160</t>
  </si>
  <si>
    <t>1390-1200</t>
  </si>
  <si>
    <t>1190-1000</t>
  </si>
  <si>
    <t>990-800</t>
  </si>
  <si>
    <t>790-600</t>
  </si>
  <si>
    <t>590-320</t>
  </si>
  <si>
    <t>&lt;200</t>
  </si>
  <si>
    <t>Selection Index Table</t>
  </si>
  <si>
    <t>Math↓/ERW→</t>
  </si>
  <si>
    <t>PSAT Math</t>
  </si>
  <si>
    <t>PSAT Writing</t>
  </si>
  <si>
    <t>ACT English</t>
  </si>
  <si>
    <t>ACT Math</t>
  </si>
  <si>
    <t>ACT Reading</t>
  </si>
  <si>
    <t>Act Writing</t>
  </si>
  <si>
    <t>Correlations</t>
  </si>
  <si>
    <t>Math → ERW Avg.</t>
  </si>
  <si>
    <t>ERW →  Math Avg.</t>
  </si>
  <si>
    <t>Est. Correlation</t>
  </si>
  <si>
    <t>For MI</t>
  </si>
  <si>
    <t>228-215</t>
  </si>
  <si>
    <t>Semifinalist (228-215)</t>
  </si>
  <si>
    <t>Commended (215-208)</t>
  </si>
  <si>
    <t>Nada (&lt;208)</t>
  </si>
  <si>
    <t>State</t>
  </si>
  <si>
    <t>Class of 2025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</si>
  <si>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</si>
  <si>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</si>
  <si>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</si>
  <si>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</si>
  <si>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</si>
  <si>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</si>
  <si>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</si>
  <si>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</si>
  <si>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</si>
  <si>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</si>
  <si>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</si>
  <si>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</si>
  <si>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</si>
  <si>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</si>
  <si>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</si>
  <si>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</si>
  <si>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</si>
  <si>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</si>
  <si>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</si>
  <si>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</si>
  <si>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</si>
  <si>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</si>
  <si>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</si>
  <si>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</si>
  <si>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</si>
  <si>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</si>
  <si>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</si>
  <si>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</si>
  <si>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</si>
  <si>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</si>
  <si>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</si>
  <si>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</si>
  <si>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</si>
  <si>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</si>
  <si>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</si>
  <si>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</si>
  <si>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</si>
  <si>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</si>
  <si>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</si>
  <si>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</si>
  <si>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</si>
  <si>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</si>
  <si>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</si>
  <si>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</si>
  <si>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</si>
  <si>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</si>
  <si>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</si>
  <si>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</si>
  <si>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</si>
  <si>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</si>
  <si>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</si>
  <si>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​U.S. Territories</t>
  </si>
  <si>
    <t>​​Studying Abroad</t>
  </si>
  <si>
    <t>​​​Commended</t>
  </si>
  <si>
    <t>Avg</t>
  </si>
  <si>
    <t>207-200</t>
  </si>
  <si>
    <t>214-208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</si>
</sst>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000000"/>
      <name val="Arial"/>
      <family val="2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b/>
      <sz val="10"/>
      <color rgb="FF000000"/>
      <name val="Aptos Narrow"/>
      <scheme val="minor"/>
    </font>
    <font>
      <sz val="10"/>
      <color rgb="FF000000"/>
      <name val="Arial"/>
      <family val="2"/>
    </font>
    <font>
      <i/>
      <sz val="10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2" fontId="4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9" fontId="5" fillId="0" borderId="0" xfId="0" applyNumberFormat="1" applyFont="1"/>
    <xf numFmtId="0" fontId="7" fillId="0" borderId="0" xfId="0" applyFont="1"/>
    <xf numFmtId="9" fontId="7" fillId="0" borderId="0" xfId="0" applyNumberFormat="1" applyFont="1"/>
    <xf numFmtId="0" fontId="8" fillId="0" borderId="0" xfId="0" applyFont="1"/>
    <xf numFmtId="9" fontId="8" fillId="0" borderId="0" xfId="0" applyNumberFormat="1" applyFont="1"/>
    <xf numFmtId="2" fontId="2" fillId="0" borderId="0" xfId="0" applyNumberFormat="1" applyFont="1"/>
    <xf numFmtId="0" fontId="9" fillId="0" borderId="0" xfId="0" applyFont="1"/>
    <xf numFmtId="0" fontId="4" fillId="2" borderId="0" xfId="0" applyFont="1" applyFill="1"/>
    <xf numFmtId="10" fontId="9" fillId="0" borderId="0" xfId="0" applyNumberFormat="1" applyFont="1"/>
    <xf numFmtId="9" fontId="4" fillId="0" borderId="0" xfId="1" applyFont="1"/>
    <xf numFmtId="10" fontId="4" fillId="0" borderId="0" xfId="1" applyNumberFormat="1" applyFont="1"/>
    <xf numFmtId="10" fontId="9" fillId="0" borderId="0" xfId="1" applyNumberFormat="1" applyFont="1"/>
    <xf numFmtId="2" fontId="3" fillId="0" borderId="0" xfId="0" applyNumberFormat="1" applyFont="1"/>
    <xf numFmtId="2" fontId="9" fillId="0" borderId="0" xfId="0" applyNumberFormat="1" applyFont="1"/>
  </cellXfs>
  <cellStyles count="2"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PSAT Total</a:t>
            </a:r>
            <a:r>
              <a:rPr lang="en-US" baseline="0"/>
              <a:t> s</a:t>
            </a:r>
            <a:r>
              <a:rPr lang="en-US"/>
              <a:t>core distribution</a:t>
            </a:r>
            <a:r>
              <a:rPr lang="en-US" baseline="0"/>
              <a:t>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Sheet1!$P$42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Sheet1!$O$43:$O$48</c:f>
              <c:strCache>
                <c:ptCount val="6"/>
                <c:pt idx="0">
                  <c:v>1520-1400</c:v>
                </c:pt>
                <c:pt idx="1">
                  <c:v>1390-1200</c:v>
                </c:pt>
                <c:pt idx="2">
                  <c:v>1190-1000</c:v>
                </c:pt>
                <c:pt idx="3">
                  <c:v>990-800</c:v>
                </c:pt>
                <c:pt idx="4">
                  <c:v>790-600</c:v>
                </c:pt>
                <c:pt idx="5">
                  <c:v>590-320</c:v>
                </c:pt>
              </c:strCache>
            </c:strRef>
          </c:cat>
          <c:val>
            <c:numRef>
              <c:f>Sheet1!$P$43:$P$48</c:f>
              <c:numCache>
                <c:formatCode>0.00%</c:formatCode>
                <c:ptCount val="6"/>
                <c:pt idx="0">
                  <c:v>0.02</c:v>
                </c:pt>
                <c:pt idx="1">
                  <c:v>0.13</c:v>
                </c:pt>
                <c:pt idx="2">
                  <c:v>0.32</c:v>
                </c:pt>
                <c:pt idx="3">
                  <c:v>0.36</c:v>
                </c:pt>
                <c:pt idx="4">
                  <c:v>0.16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C-B549-81E0-5D8F6692475C}"/>
            </c:ext>
          </c:extLst>
        </c:ser>
        <c:ser>
          <c:idx val="2"/>
          <c:order val="2"/>
          <c:tx>
            <c:strRef>
              <c:f>Sheet1!$R$42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Sheet1!$O$43:$O$48</c:f>
              <c:strCache>
                <c:ptCount val="6"/>
                <c:pt idx="0">
                  <c:v>1520-1400</c:v>
                </c:pt>
                <c:pt idx="1">
                  <c:v>1390-1200</c:v>
                </c:pt>
                <c:pt idx="2">
                  <c:v>1190-1000</c:v>
                </c:pt>
                <c:pt idx="3">
                  <c:v>990-800</c:v>
                </c:pt>
                <c:pt idx="4">
                  <c:v>790-600</c:v>
                </c:pt>
                <c:pt idx="5">
                  <c:v>590-320</c:v>
                </c:pt>
              </c:strCache>
            </c:strRef>
          </c:cat>
          <c:val>
            <c:numRef>
              <c:f>Sheet1!$R$43:$R$48</c:f>
              <c:numCache>
                <c:formatCode>0.00%</c:formatCode>
                <c:ptCount val="6"/>
                <c:pt idx="0">
                  <c:v>0.04</c:v>
                </c:pt>
                <c:pt idx="1">
                  <c:v>0.14000000000000001</c:v>
                </c:pt>
                <c:pt idx="2">
                  <c:v>0.28000000000000003</c:v>
                </c:pt>
                <c:pt idx="3">
                  <c:v>0.32</c:v>
                </c:pt>
                <c:pt idx="4">
                  <c:v>0.2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0C-B549-81E0-5D8F66924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40272"/>
        <c:axId val="50328272"/>
      </c:barChart>
      <c:lineChart>
        <c:grouping val="standard"/>
        <c:varyColors val="0"/>
        <c:ser>
          <c:idx val="1"/>
          <c:order val="1"/>
          <c:tx>
            <c:strRef>
              <c:f>Sheet1!$Q$42</c:f>
              <c:strCache>
                <c:ptCount val="1"/>
                <c:pt idx="0">
                  <c:v>Fem Norm.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Sheet1!$O$43:$O$48</c:f>
              <c:strCache>
                <c:ptCount val="6"/>
                <c:pt idx="0">
                  <c:v>1520-1400</c:v>
                </c:pt>
                <c:pt idx="1">
                  <c:v>1390-1200</c:v>
                </c:pt>
                <c:pt idx="2">
                  <c:v>1190-1000</c:v>
                </c:pt>
                <c:pt idx="3">
                  <c:v>990-800</c:v>
                </c:pt>
                <c:pt idx="4">
                  <c:v>790-600</c:v>
                </c:pt>
                <c:pt idx="5">
                  <c:v>590-320</c:v>
                </c:pt>
              </c:strCache>
            </c:strRef>
          </c:cat>
          <c:val>
            <c:numRef>
              <c:f>Sheet1!$Q$43:$Q$48</c:f>
              <c:numCache>
                <c:formatCode>0.00%</c:formatCode>
                <c:ptCount val="6"/>
                <c:pt idx="0">
                  <c:v>1.5463969861589488E-2</c:v>
                </c:pt>
                <c:pt idx="1">
                  <c:v>0.12309804035346883</c:v>
                </c:pt>
                <c:pt idx="2">
                  <c:v>0.32954737629162267</c:v>
                </c:pt>
                <c:pt idx="3">
                  <c:v>0.35159345631024275</c:v>
                </c:pt>
                <c:pt idx="4">
                  <c:v>0.14956776667708926</c:v>
                </c:pt>
                <c:pt idx="5">
                  <c:v>2.6481945102130776E-2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0C-B549-81E0-5D8F6692475C}"/>
            </c:ext>
          </c:extLst>
        </c:ser>
        <c:ser>
          <c:idx val="3"/>
          <c:order val="3"/>
          <c:tx>
            <c:strRef>
              <c:f>Sheet1!$S$42</c:f>
              <c:strCache>
                <c:ptCount val="1"/>
                <c:pt idx="0">
                  <c:v>Male Norm.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Sheet1!$O$43:$O$48</c:f>
              <c:strCache>
                <c:ptCount val="6"/>
                <c:pt idx="0">
                  <c:v>1520-1400</c:v>
                </c:pt>
                <c:pt idx="1">
                  <c:v>1390-1200</c:v>
                </c:pt>
                <c:pt idx="2">
                  <c:v>1190-1000</c:v>
                </c:pt>
                <c:pt idx="3">
                  <c:v>990-800</c:v>
                </c:pt>
                <c:pt idx="4">
                  <c:v>790-600</c:v>
                </c:pt>
                <c:pt idx="5">
                  <c:v>590-320</c:v>
                </c:pt>
              </c:strCache>
            </c:strRef>
          </c:cat>
          <c:val>
            <c:numRef>
              <c:f>Sheet1!$S$43:$S$48</c:f>
              <c:numCache>
                <c:formatCode>0.00%</c:formatCode>
                <c:ptCount val="6"/>
                <c:pt idx="0">
                  <c:v>2.0152616274583868E-2</c:v>
                </c:pt>
                <c:pt idx="1">
                  <c:v>0.1272481006331897</c:v>
                </c:pt>
                <c:pt idx="2">
                  <c:v>0.30289704143613783</c:v>
                </c:pt>
                <c:pt idx="3">
                  <c:v>0.33207511871923157</c:v>
                </c:pt>
                <c:pt idx="4">
                  <c:v>0.16774765760836566</c:v>
                </c:pt>
                <c:pt idx="5">
                  <c:v>4.1861207837349569E-2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0C-B549-81E0-5D8F66924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40272"/>
        <c:axId val="50328272"/>
      </c:lineChart>
      <c:catAx>
        <c:axId val="505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8272"/>
        <c:crosses val="autoZero"/>
        <c:auto val="1"/>
        <c:lblAlgn val="ctr"/>
        <c:lblOffset val="100"/>
        <c:noMultiLvlLbl val="0"/>
      </c:catAx>
      <c:valAx>
        <c:axId val="5032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4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PSAT ERW score</a:t>
            </a:r>
            <a:r>
              <a:rPr lang="en-US" baseline="0"/>
              <a:t> distributions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Sheet1!$P$52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Sheet1!$O$53:$O$58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Sheet1!$P$53:$P$58</c:f>
              <c:numCache>
                <c:formatCode>0.00%</c:formatCode>
                <c:ptCount val="6"/>
                <c:pt idx="0">
                  <c:v>0.04</c:v>
                </c:pt>
                <c:pt idx="1">
                  <c:v>0.19</c:v>
                </c:pt>
                <c:pt idx="2">
                  <c:v>0.31</c:v>
                </c:pt>
                <c:pt idx="3">
                  <c:v>0.28000000000000003</c:v>
                </c:pt>
                <c:pt idx="4">
                  <c:v>0.17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5-104B-938F-9F6231A9A12F}"/>
            </c:ext>
          </c:extLst>
        </c:ser>
        <c:ser>
          <c:idx val="2"/>
          <c:order val="2"/>
          <c:tx>
            <c:strRef>
              <c:f>Sheet1!$R$52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Sheet1!$O$53:$O$58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Sheet1!$R$53:$R$58</c:f>
              <c:numCache>
                <c:formatCode>0.00%</c:formatCode>
                <c:ptCount val="6"/>
                <c:pt idx="0">
                  <c:v>0.04</c:v>
                </c:pt>
                <c:pt idx="1">
                  <c:v>0.18</c:v>
                </c:pt>
                <c:pt idx="2">
                  <c:v>0.27</c:v>
                </c:pt>
                <c:pt idx="3">
                  <c:v>0.26</c:v>
                </c:pt>
                <c:pt idx="4">
                  <c:v>0.22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95-104B-938F-9F6231A9A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2681631"/>
        <c:axId val="2022004431"/>
      </c:barChart>
      <c:lineChart>
        <c:grouping val="standard"/>
        <c:varyColors val="0"/>
        <c:ser>
          <c:idx val="1"/>
          <c:order val="1"/>
          <c:tx>
            <c:strRef>
              <c:f>Sheet1!$Q$52</c:f>
              <c:strCache>
                <c:ptCount val="1"/>
                <c:pt idx="0">
                  <c:v>Fem Norm.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Sheet1!$O$53:$O$58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Sheet1!$Q$53:$Q$58</c:f>
              <c:numCache>
                <c:formatCode>0.00%</c:formatCode>
                <c:ptCount val="6"/>
                <c:pt idx="0">
                  <c:v>3.3439952050672406E-2</c:v>
                </c:pt>
                <c:pt idx="1">
                  <c:v>0.16502756899816673</c:v>
                </c:pt>
                <c:pt idx="2">
                  <c:v>0.31658195285244517</c:v>
                </c:pt>
                <c:pt idx="3">
                  <c:v>0.29811556808142647</c:v>
                </c:pt>
                <c:pt idx="4">
                  <c:v>0.13777208762128429</c:v>
                </c:pt>
                <c:pt idx="5">
                  <c:v>3.3583685378797586E-2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95-104B-938F-9F6231A9A12F}"/>
            </c:ext>
          </c:extLst>
        </c:ser>
        <c:ser>
          <c:idx val="3"/>
          <c:order val="3"/>
          <c:tx>
            <c:strRef>
              <c:f>Sheet1!$S$52</c:f>
              <c:strCache>
                <c:ptCount val="1"/>
                <c:pt idx="0">
                  <c:v>Male Norm.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Sheet1!$O$53:$O$58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Sheet1!$S$53:$S$58</c:f>
              <c:numCache>
                <c:formatCode>0.00%</c:formatCode>
                <c:ptCount val="6"/>
                <c:pt idx="0">
                  <c:v>2.611084839531963E-2</c:v>
                </c:pt>
                <c:pt idx="1">
                  <c:v>0.13620102218380392</c:v>
                </c:pt>
                <c:pt idx="2">
                  <c:v>0.28823866578963697</c:v>
                </c:pt>
                <c:pt idx="3">
                  <c:v>0.31130087367509396</c:v>
                </c:pt>
                <c:pt idx="4">
                  <c:v>0.17161771391183472</c:v>
                </c:pt>
                <c:pt idx="5">
                  <c:v>5.2851142894514216E-2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95-104B-938F-9F6231A9A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2681631"/>
        <c:axId val="2022004431"/>
      </c:lineChart>
      <c:catAx>
        <c:axId val="202268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04431"/>
        <c:crosses val="autoZero"/>
        <c:auto val="1"/>
        <c:lblAlgn val="ctr"/>
        <c:lblOffset val="100"/>
        <c:noMultiLvlLbl val="0"/>
      </c:catAx>
      <c:valAx>
        <c:axId val="202200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6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PSAT Math</a:t>
            </a:r>
            <a:r>
              <a:rPr lang="en-US" baseline="0"/>
              <a:t> score distributions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Sheet1!$P$62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Sheet1!$O$63:$O$68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Sheet1!$P$63:$P$68</c:f>
              <c:numCache>
                <c:formatCode>0.00%</c:formatCode>
                <c:ptCount val="6"/>
                <c:pt idx="0">
                  <c:v>0.03</c:v>
                </c:pt>
                <c:pt idx="1">
                  <c:v>7.0000000000000007E-2</c:v>
                </c:pt>
                <c:pt idx="2">
                  <c:v>0.31</c:v>
                </c:pt>
                <c:pt idx="3">
                  <c:v>0.42</c:v>
                </c:pt>
                <c:pt idx="4">
                  <c:v>0.16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4-A74A-BE30-EF08D9E5DE81}"/>
            </c:ext>
          </c:extLst>
        </c:ser>
        <c:ser>
          <c:idx val="2"/>
          <c:order val="2"/>
          <c:tx>
            <c:strRef>
              <c:f>Sheet1!$R$62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Sheet1!$O$63:$O$68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Sheet1!$R$63:$R$68</c:f>
              <c:numCache>
                <c:formatCode>0.00%</c:formatCode>
                <c:ptCount val="6"/>
                <c:pt idx="0">
                  <c:v>0.05</c:v>
                </c:pt>
                <c:pt idx="1">
                  <c:v>0.11</c:v>
                </c:pt>
                <c:pt idx="2">
                  <c:v>0.3</c:v>
                </c:pt>
                <c:pt idx="3">
                  <c:v>0.36</c:v>
                </c:pt>
                <c:pt idx="4">
                  <c:v>0.16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54-A74A-BE30-EF08D9E5D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8399296"/>
        <c:axId val="2063733535"/>
      </c:barChart>
      <c:lineChart>
        <c:grouping val="standard"/>
        <c:varyColors val="0"/>
        <c:ser>
          <c:idx val="1"/>
          <c:order val="1"/>
          <c:tx>
            <c:strRef>
              <c:f>Sheet1!$Q$62</c:f>
              <c:strCache>
                <c:ptCount val="1"/>
                <c:pt idx="0">
                  <c:v>Fem Norm.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Sheet1!$O$63:$O$68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Sheet1!$Q$63:$Q$68</c:f>
              <c:numCache>
                <c:formatCode>0.00%</c:formatCode>
                <c:ptCount val="6"/>
                <c:pt idx="0">
                  <c:v>9.15703549096758E-3</c:v>
                </c:pt>
                <c:pt idx="1">
                  <c:v>9.4853076125344771E-2</c:v>
                </c:pt>
                <c:pt idx="2">
                  <c:v>0.31295327367810655</c:v>
                </c:pt>
                <c:pt idx="3">
                  <c:v>0.38055938612305451</c:v>
                </c:pt>
                <c:pt idx="4">
                  <c:v>0.17089366327384262</c:v>
                </c:pt>
                <c:pt idx="5">
                  <c:v>2.9422970415713637E-2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4-A74A-BE30-EF08D9E5DE81}"/>
            </c:ext>
          </c:extLst>
        </c:ser>
        <c:ser>
          <c:idx val="3"/>
          <c:order val="3"/>
          <c:tx>
            <c:strRef>
              <c:f>Sheet1!$S$62</c:f>
              <c:strCache>
                <c:ptCount val="1"/>
                <c:pt idx="0">
                  <c:v>Male Norm.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Sheet1!$O$63:$O$68</c:f>
              <c:strCache>
                <c:ptCount val="6"/>
                <c:pt idx="0">
                  <c:v>760-700</c:v>
                </c:pt>
                <c:pt idx="1">
                  <c:v>690-600</c:v>
                </c:pt>
                <c:pt idx="2">
                  <c:v>590-500</c:v>
                </c:pt>
                <c:pt idx="3">
                  <c:v>490-400</c:v>
                </c:pt>
                <c:pt idx="4">
                  <c:v>390-300</c:v>
                </c:pt>
                <c:pt idx="5">
                  <c:v>290-160</c:v>
                </c:pt>
              </c:strCache>
            </c:strRef>
          </c:cat>
          <c:val>
            <c:numRef>
              <c:f>Sheet1!$S$63:$S$68</c:f>
              <c:numCache>
                <c:formatCode>0.00%</c:formatCode>
                <c:ptCount val="6"/>
                <c:pt idx="0">
                  <c:v>2.0879503143743539E-2</c:v>
                </c:pt>
                <c:pt idx="1">
                  <c:v>0.13105050156837894</c:v>
                </c:pt>
                <c:pt idx="2">
                  <c:v>0.30782426057917889</c:v>
                </c:pt>
                <c:pt idx="3">
                  <c:v>0.33064609940250722</c:v>
                </c:pt>
                <c:pt idx="4">
                  <c:v>0.16246711765969027</c:v>
                </c:pt>
                <c:pt idx="5">
                  <c:v>3.9047267667029963E-2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54-A74A-BE30-EF08D9E5D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399296"/>
        <c:axId val="2063733535"/>
      </c:lineChart>
      <c:catAx>
        <c:axId val="117839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733535"/>
        <c:crosses val="autoZero"/>
        <c:auto val="1"/>
        <c:lblAlgn val="ctr"/>
        <c:lblOffset val="100"/>
        <c:noMultiLvlLbl val="0"/>
      </c:catAx>
      <c:valAx>
        <c:axId val="206373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39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Selection</a:t>
            </a:r>
            <a:r>
              <a:rPr lang="en-US" baseline="0"/>
              <a:t> Index slices </a:t>
            </a:r>
            <a:r>
              <a:rPr lang="en-US"/>
              <a:t>by race</a:t>
            </a:r>
            <a:r>
              <a:rPr lang="en-US" baseline="0"/>
              <a:t> 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Sheet1!$P$32</c:f>
              <c:strCache>
                <c:ptCount val="1"/>
                <c:pt idx="0">
                  <c:v>American Indian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Sheet1!$P$33:$P$34</c:f>
              <c:numCache>
                <c:formatCode>0.00%</c:formatCode>
                <c:ptCount val="2"/>
                <c:pt idx="0">
                  <c:v>1.7694823696456918E-3</c:v>
                </c:pt>
                <c:pt idx="1">
                  <c:v>2.5841212073122177E-3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1-0649-B033-1DE90636B51B}"/>
            </c:ext>
          </c:extLst>
        </c:ser>
        <c:ser>
          <c:idx val="1"/>
          <c:order val="1"/>
          <c:tx>
            <c:strRef>
              <c:f>Sheet1!$Q$32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Sheet1!$Q$33:$Q$34</c:f>
              <c:numCache>
                <c:formatCode>0.00%</c:formatCode>
                <c:ptCount val="2"/>
                <c:pt idx="0">
                  <c:v>1.5783672829724482E-2</c:v>
                </c:pt>
                <c:pt idx="1">
                  <c:v>3.501823260838155E-2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01-0649-B033-1DE90636B51B}"/>
            </c:ext>
          </c:extLst>
        </c:ser>
        <c:ser>
          <c:idx val="2"/>
          <c:order val="2"/>
          <c:tx>
            <c:strRef>
              <c:f>Sheet1!$R$32</c:f>
              <c:strCache>
                <c:ptCount val="1"/>
                <c:pt idx="0">
                  <c:v>African American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Sheet1!$R$33:$R$34</c:f>
              <c:numCache>
                <c:formatCode>0.00%</c:formatCode>
                <c:ptCount val="2"/>
                <c:pt idx="0">
                  <c:v>1.0353463104362248E-4</c:v>
                </c:pt>
                <c:pt idx="1">
                  <c:v>2.5613485760045407E-4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301-0649-B033-1DE90636B51B}"/>
            </c:ext>
          </c:extLst>
        </c:ser>
        <c:ser>
          <c:idx val="3"/>
          <c:order val="3"/>
          <c:tx>
            <c:strRef>
              <c:f>Sheet1!$S$32</c:f>
              <c:strCache>
                <c:ptCount val="1"/>
                <c:pt idx="0">
                  <c:v>Hispanic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Sheet1!$S$33:$S$34</c:f>
              <c:numCache>
                <c:formatCode>0.00%</c:formatCode>
                <c:ptCount val="2"/>
                <c:pt idx="0">
                  <c:v>4.2562071400098489E-4</c:v>
                </c:pt>
                <c:pt idx="1">
                  <c:v>8.7654934775338589E-4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301-0649-B033-1DE90636B51B}"/>
            </c:ext>
          </c:extLst>
        </c:ser>
        <c:ser>
          <c:idx val="4"/>
          <c:order val="4"/>
          <c:tx>
            <c:strRef>
              <c:f>Sheet1!$T$32</c:f>
              <c:strCache>
                <c:ptCount val="1"/>
                <c:pt idx="0">
                  <c:v>Native Hawaiian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Sheet1!$T$33:$T$34</c:f>
              <c:numCache>
                <c:formatCode>0.00%</c:formatCode>
                <c:ptCount val="2"/>
                <c:pt idx="0">
                  <c:v>3.2636436222299725E-4</c:v>
                </c:pt>
                <c:pt idx="1">
                  <c:v>6.9736549116905522E-4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301-0649-B033-1DE90636B51B}"/>
            </c:ext>
          </c:extLst>
        </c:ser>
        <c:ser>
          <c:idx val="5"/>
          <c:order val="5"/>
          <c:tx>
            <c:strRef>
              <c:f>Sheet1!$U$32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Sheet1!$U$33:$U$34</c:f>
              <c:numCache>
                <c:formatCode>0.00%</c:formatCode>
                <c:ptCount val="2"/>
                <c:pt idx="0">
                  <c:v>6.2077615427518218E-3</c:v>
                </c:pt>
                <c:pt idx="1">
                  <c:v>9.1347982180319809E-3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301-0649-B033-1DE90636B51B}"/>
            </c:ext>
          </c:extLst>
        </c:ser>
        <c:ser>
          <c:idx val="6"/>
          <c:order val="6"/>
          <c:tx>
            <c:strRef>
              <c:f>Sheet1!$V$32</c:f>
              <c:strCache>
                <c:ptCount val="1"/>
                <c:pt idx="0">
                  <c:v>Two or More Races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Sheet1!$O$33:$O$34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Sheet1!$V$33:$V$34</c:f>
              <c:numCache>
                <c:formatCode>0.00%</c:formatCode>
                <c:ptCount val="2"/>
                <c:pt idx="0">
                  <c:v>1.1354619124044563E-2</c:v>
                </c:pt>
                <c:pt idx="1">
                  <c:v>1.4481263681585865E-2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301-0649-B033-1DE90636B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177583408"/>
        <c:axId val="1186007952"/>
      </c:barChart>
      <c:catAx>
        <c:axId val="117758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007952"/>
        <c:crosses val="autoZero"/>
        <c:auto val="1"/>
        <c:lblAlgn val="ctr"/>
        <c:lblOffset val="100"/>
        <c:noMultiLvlLbl val="0"/>
      </c:catAx>
      <c:valAx>
        <c:axId val="118600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58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PSAT slices by race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American Indian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Sheet1!$P$3:$P$4</c:f>
              <c:numCache>
                <c:formatCode>0%</c:formatCode>
                <c:ptCount val="2"/>
                <c:pt idx="0">
                  <c:v>0</c:v>
                </c:pt>
                <c:pt idx="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2-404C-A761-472E95332B7C}"/>
            </c:ext>
          </c:extLst>
        </c:ser>
        <c:ser>
          <c:idx val="1"/>
          <c:order val="1"/>
          <c:tx>
            <c:strRef>
              <c:f>Sheet1!$Q$2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Sheet1!$Q$3:$Q$4</c:f>
              <c:numCache>
                <c:formatCode>0%</c:formatCode>
                <c:ptCount val="2"/>
                <c:pt idx="0">
                  <c:v>0.15</c:v>
                </c:pt>
                <c:pt idx="1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22-404C-A761-472E95332B7C}"/>
            </c:ext>
          </c:extLst>
        </c:ser>
        <c:ser>
          <c:idx val="2"/>
          <c:order val="2"/>
          <c:tx>
            <c:strRef>
              <c:f>Sheet1!$R$2</c:f>
              <c:strCache>
                <c:ptCount val="1"/>
                <c:pt idx="0">
                  <c:v>African American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Sheet1!$R$3:$R$4</c:f>
              <c:numCache>
                <c:formatCode>0%</c:formatCode>
                <c:ptCount val="2"/>
                <c:pt idx="0">
                  <c:v>0</c:v>
                </c:pt>
                <c:pt idx="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22-404C-A761-472E95332B7C}"/>
            </c:ext>
          </c:extLst>
        </c:ser>
        <c:ser>
          <c:idx val="3"/>
          <c:order val="3"/>
          <c:tx>
            <c:strRef>
              <c:f>Sheet1!$S$2</c:f>
              <c:strCache>
                <c:ptCount val="1"/>
                <c:pt idx="0">
                  <c:v>Hispanic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Sheet1!$S$3:$S$4</c:f>
              <c:numCache>
                <c:formatCode>0%</c:formatCode>
                <c:ptCount val="2"/>
                <c:pt idx="0">
                  <c:v>0.01</c:v>
                </c:pt>
                <c:pt idx="1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22-404C-A761-472E95332B7C}"/>
            </c:ext>
          </c:extLst>
        </c:ser>
        <c:ser>
          <c:idx val="4"/>
          <c:order val="4"/>
          <c:tx>
            <c:strRef>
              <c:f>Sheet1!$T$2</c:f>
              <c:strCache>
                <c:ptCount val="1"/>
                <c:pt idx="0">
                  <c:v>Native Hawaiian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Sheet1!$T$3:$T$4</c:f>
              <c:numCache>
                <c:formatCode>0%</c:formatCode>
                <c:ptCount val="2"/>
                <c:pt idx="0">
                  <c:v>0.01</c:v>
                </c:pt>
                <c:pt idx="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22-404C-A761-472E95332B7C}"/>
            </c:ext>
          </c:extLst>
        </c:ser>
        <c:ser>
          <c:idx val="5"/>
          <c:order val="5"/>
          <c:tx>
            <c:strRef>
              <c:f>Sheet1!$U$2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Sheet1!$U$3:$U$4</c:f>
              <c:numCache>
                <c:formatCode>0%</c:formatCode>
                <c:ptCount val="2"/>
                <c:pt idx="0">
                  <c:v>0.03</c:v>
                </c:pt>
                <c:pt idx="1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22-404C-A761-472E95332B7C}"/>
            </c:ext>
          </c:extLst>
        </c:ser>
        <c:ser>
          <c:idx val="6"/>
          <c:order val="6"/>
          <c:tx>
            <c:strRef>
              <c:f>Sheet1!$V$2</c:f>
              <c:strCache>
                <c:ptCount val="1"/>
                <c:pt idx="0">
                  <c:v>Two or More Races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Sheet1!$O$3:$O$4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Sheet1!$V$3:$V$4</c:f>
              <c:numCache>
                <c:formatCode>0%</c:formatCode>
                <c:ptCount val="2"/>
                <c:pt idx="0">
                  <c:v>0.04</c:v>
                </c:pt>
                <c:pt idx="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22-404C-A761-472E95332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296112208"/>
        <c:axId val="61702384"/>
      </c:barChart>
      <c:catAx>
        <c:axId val="129611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2384"/>
        <c:crosses val="autoZero"/>
        <c:auto val="1"/>
        <c:lblAlgn val="ctr"/>
        <c:lblOffset val="100"/>
        <c:noMultiLvlLbl val="0"/>
      </c:catAx>
      <c:valAx>
        <c:axId val="617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11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PSAT slices</a:t>
            </a:r>
            <a:r>
              <a:rPr lang="en-US" baseline="0"/>
              <a:t> by gender 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Sheet1!$P$42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Sheet1!$O$43:$O$44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Sheet1!$P$43:$P$44</c:f>
              <c:numCache>
                <c:formatCode>0.00%</c:formatCode>
                <c:ptCount val="2"/>
                <c:pt idx="0">
                  <c:v>0.02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7-2646-AD4D-BDEDB147456C}"/>
            </c:ext>
          </c:extLst>
        </c:ser>
        <c:ser>
          <c:idx val="2"/>
          <c:order val="1"/>
          <c:tx>
            <c:strRef>
              <c:f>Sheet1!$R$42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Sheet1!$O$43:$O$44</c:f>
              <c:strCache>
                <c:ptCount val="2"/>
                <c:pt idx="0">
                  <c:v>1520-1400</c:v>
                </c:pt>
                <c:pt idx="1">
                  <c:v>1390-1200</c:v>
                </c:pt>
              </c:strCache>
            </c:strRef>
          </c:cat>
          <c:val>
            <c:numRef>
              <c:f>Sheet1!$R$43:$R$44</c:f>
              <c:numCache>
                <c:formatCode>0.00%</c:formatCode>
                <c:ptCount val="2"/>
                <c:pt idx="0">
                  <c:v>0.04</c:v>
                </c:pt>
                <c:pt idx="1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87-2646-AD4D-BDEDB147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177637968"/>
        <c:axId val="1186201184"/>
      </c:barChart>
      <c:catAx>
        <c:axId val="1177637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201184"/>
        <c:crosses val="autoZero"/>
        <c:auto val="1"/>
        <c:lblAlgn val="ctr"/>
        <c:lblOffset val="100"/>
        <c:noMultiLvlLbl val="0"/>
      </c:catAx>
      <c:valAx>
        <c:axId val="118620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63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Selection</a:t>
            </a:r>
            <a:r>
              <a:rPr lang="en-US" baseline="0"/>
              <a:t> Index slices by gender 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Sheet1!$P$72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Sheet1!$O$73:$O$74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Sheet1!$P$73:$P$74</c:f>
              <c:numCache>
                <c:formatCode>0.00%</c:formatCode>
                <c:ptCount val="2"/>
                <c:pt idx="0">
                  <c:v>1.0415558781926015E-2</c:v>
                </c:pt>
                <c:pt idx="1">
                  <c:v>1.1385101621528393E-2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6-3B4F-9946-EDFF60899A7C}"/>
            </c:ext>
          </c:extLst>
        </c:ser>
        <c:ser>
          <c:idx val="1"/>
          <c:order val="1"/>
          <c:tx>
            <c:strRef>
              <c:f>Sheet1!$Q$72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Sheet1!$O$73:$O$74</c:f>
              <c:strCache>
                <c:ptCount val="2"/>
                <c:pt idx="0">
                  <c:v>228-215</c:v>
                </c:pt>
                <c:pt idx="1">
                  <c:v>214-208</c:v>
                </c:pt>
              </c:strCache>
            </c:strRef>
          </c:cat>
          <c:val>
            <c:numRef>
              <c:f>Sheet1!$Q$73:$Q$74</c:f>
              <c:numCache>
                <c:formatCode>0.00%</c:formatCode>
                <c:ptCount val="2"/>
                <c:pt idx="0">
                  <c:v>1.0788303936862476E-2</c:v>
                </c:pt>
                <c:pt idx="1">
                  <c:v>1.1250376271177309E-2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66-3B4F-9946-EDFF60899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304304"/>
        <c:axId val="1542797007"/>
      </c:barChart>
      <c:catAx>
        <c:axId val="1304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797007"/>
        <c:crosses val="autoZero"/>
        <c:auto val="1"/>
        <c:lblAlgn val="ctr"/>
        <c:lblOffset val="100"/>
        <c:noMultiLvlLbl val="0"/>
      </c:catAx>
      <c:valAx>
        <c:axId val="154279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220133</xdr:colOff>
      <xdr:row>49</xdr:row>
      <xdr:rowOff>173567</xdr:rowOff>
    </xdr:from>
    <xdr:to>
      <xdr:col>11</xdr:col>
      <xdr:colOff>1117601</xdr:colOff>
      <xdr:row>68</xdr:row>
      <xdr:rowOff>118536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C46EEBE-2DA3-3104-D2B7-FEAE3170E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588432</xdr:colOff>
      <xdr:row>31</xdr:row>
      <xdr:rowOff>80435</xdr:rowOff>
    </xdr:from>
    <xdr:to>
      <xdr:col>13</xdr:col>
      <xdr:colOff>973665</xdr:colOff>
      <xdr:row>50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01141F-41B3-8316-0AB7-797362EDD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482599</xdr:colOff>
      <xdr:row>33</xdr:row>
      <xdr:rowOff>63498</xdr:rowOff>
    </xdr:from>
    <xdr:to>
      <xdr:col>9</xdr:col>
      <xdr:colOff>491064</xdr:colOff>
      <xdr:row>52</xdr:row>
      <xdr:rowOff>8466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89248B-F20C-59E9-A7FC-BCDCF7709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313266</xdr:colOff>
      <xdr:row>0</xdr:row>
      <xdr:rowOff>0</xdr:rowOff>
    </xdr:from>
    <xdr:to>
      <xdr:col>12</xdr:col>
      <xdr:colOff>635000</xdr:colOff>
      <xdr:row>15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36FC7C6-CCAE-6E7D-77D2-9377F70C2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203199</xdr:colOff>
      <xdr:row>0</xdr:row>
      <xdr:rowOff>0</xdr:rowOff>
    </xdr:from>
    <xdr:to>
      <xdr:col>8</xdr:col>
      <xdr:colOff>330199</xdr:colOff>
      <xdr:row>15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2ED3CA8-AE45-C506-AA53-986AC4963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177800</xdr:colOff>
      <xdr:row>15</xdr:row>
      <xdr:rowOff>71966</xdr:rowOff>
    </xdr:from>
    <xdr:to>
      <xdr:col>8</xdr:col>
      <xdr:colOff>304800</xdr:colOff>
      <xdr:row>30</xdr:row>
      <xdr:rowOff>148166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CAD3E7A-D76E-DA8F-A230-75174BAFB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245535</xdr:colOff>
      <xdr:row>15</xdr:row>
      <xdr:rowOff>80432</xdr:rowOff>
    </xdr:from>
    <xdr:to>
      <xdr:col>12</xdr:col>
      <xdr:colOff>567269</xdr:colOff>
      <xdr:row>30</xdr:row>
      <xdr:rowOff>156632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C3AE907-7993-0D8F-EC08-147BC09A4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6516-8B46-344C-B5C5-CBA3EF4E8891}">
  <dimension ref="A1:AZ117"/>
  <sheetViews>
    <sheetView tabSelected="1" topLeftCell="B27" zoomScale="150" zoomScaleNormal="150" workbookViewId="0">
      <selection activeCell="D46" sqref="D46"/>
    </sheetView>
  </sheetViews>
  <sheetFormatPr baseColWidth="10" defaultRowHeight="14" x14ac:dyDescent="0.2"/>
  <cols>
    <col min="1" max="1" width="28.33203125" style="4" customWidth="1"/>
    <col min="2" max="2" width="10.83203125" style="4"/>
    <col min="3" max="3" width="12.6640625" style="4" customWidth="1"/>
    <col min="4" max="5" width="10.83203125" style="4" customWidth="1"/>
    <col min="6" max="6" width="13.5" style="4" customWidth="1"/>
    <col min="7" max="7" width="17.83203125" style="4" customWidth="1"/>
    <col min="8" max="8" width="16" style="4" customWidth="1"/>
    <col min="9" max="9" width="11.5" style="4" customWidth="1"/>
    <col min="10" max="10" width="14.6640625" style="4" customWidth="1"/>
    <col min="11" max="11" width="10.83203125" style="4"/>
    <col min="12" max="12" width="18.6640625" style="4" customWidth="1"/>
    <col min="13" max="13" width="10.83203125" style="4"/>
    <col min="14" max="14" width="19.6640625" style="4" customWidth="1"/>
    <col min="15" max="15" width="14" style="4" customWidth="1"/>
    <col min="16" max="16" width="11" style="4" customWidth="1"/>
    <col min="17" max="17" width="10.83203125" style="18"/>
    <col min="18" max="18" width="10" style="4" customWidth="1"/>
    <col min="19" max="19" width="13.83203125" style="4" customWidth="1"/>
    <col min="20" max="20" width="13.6640625" style="4" customWidth="1"/>
    <col min="21" max="21" width="10.83203125" style="4" customWidth="1"/>
    <col min="22" max="22" width="14.5" style="4" customWidth="1"/>
    <col min="23" max="23" width="16.6640625" style="4" customWidth="1"/>
    <col min="24" max="52" width="3.83203125" style="4" customWidth="1"/>
    <col min="53" max="16384" width="10.83203125" style="4"/>
  </cols>
  <sheetData>
    <row r="1" spans="1:22" x14ac:dyDescent="0.2">
      <c r="A1" s="4" t="s">
        <v>32</v>
      </c>
      <c r="B1" s="9" t="s">
        <v>6</v>
      </c>
      <c r="C1" s="9"/>
      <c r="D1" s="9" t="s">
        <v>7</v>
      </c>
      <c r="E1" s="9"/>
      <c r="F1" s="9"/>
      <c r="G1" s="9"/>
    </row>
    <row r="2" spans="1:22" x14ac:dyDescent="0.2">
      <c r="A2" s="3"/>
      <c r="B2" s="4" t="s">
        <v>2</v>
      </c>
      <c r="C2" s="4" t="s">
        <v>3</v>
      </c>
      <c r="D2" s="4" t="s">
        <v>5</v>
      </c>
      <c r="E2" s="4" t="s">
        <v>8</v>
      </c>
      <c r="F2" s="4" t="s">
        <v>9</v>
      </c>
      <c r="G2" s="4" t="s">
        <v>10</v>
      </c>
      <c r="N2" s="4" t="s">
        <v>40</v>
      </c>
      <c r="P2" s="11" t="s">
        <v>20</v>
      </c>
      <c r="Q2" s="11" t="s">
        <v>11</v>
      </c>
      <c r="R2" s="11" t="s">
        <v>21</v>
      </c>
      <c r="S2" s="11" t="s">
        <v>22</v>
      </c>
      <c r="T2" s="11" t="s">
        <v>23</v>
      </c>
      <c r="U2" s="11" t="s">
        <v>13</v>
      </c>
      <c r="V2" s="11" t="s">
        <v>17</v>
      </c>
    </row>
    <row r="3" spans="1:22" x14ac:dyDescent="0.2">
      <c r="A3" s="10" t="s">
        <v>0</v>
      </c>
      <c r="B3" s="4">
        <v>1839251</v>
      </c>
      <c r="C3" s="6">
        <f>B3/B6</f>
        <v>0.49937444170823025</v>
      </c>
      <c r="D3" s="4">
        <v>942</v>
      </c>
      <c r="E3" s="4">
        <v>482</v>
      </c>
      <c r="F3" s="4">
        <v>460</v>
      </c>
      <c r="G3" s="8">
        <f>(2*E3+F3)/10</f>
        <v>142.4</v>
      </c>
      <c r="O3" s="4" t="s">
        <v>36</v>
      </c>
      <c r="P3" s="5">
        <v>0</v>
      </c>
      <c r="Q3" s="5">
        <v>0.15</v>
      </c>
      <c r="R3" s="5">
        <v>0</v>
      </c>
      <c r="S3" s="5">
        <v>0.01</v>
      </c>
      <c r="T3" s="5">
        <v>0.01</v>
      </c>
      <c r="U3" s="5">
        <v>0.03</v>
      </c>
      <c r="V3" s="5">
        <v>0.04</v>
      </c>
    </row>
    <row r="4" spans="1:22" x14ac:dyDescent="0.2">
      <c r="A4" s="10" t="s">
        <v>1</v>
      </c>
      <c r="B4" s="4">
        <v>1801975</v>
      </c>
      <c r="C4" s="6">
        <f>B4/B6</f>
        <v>0.48925364705371277</v>
      </c>
      <c r="D4" s="4">
        <v>936</v>
      </c>
      <c r="E4" s="4">
        <v>466</v>
      </c>
      <c r="F4" s="4">
        <v>469</v>
      </c>
      <c r="G4" s="8">
        <f t="shared" ref="G4:G5" si="0">(2*E4+F4)/10</f>
        <v>140.1</v>
      </c>
      <c r="O4" s="4" t="s">
        <v>47</v>
      </c>
      <c r="P4" s="5">
        <v>0.04</v>
      </c>
      <c r="Q4" s="5">
        <v>0.28000000000000003</v>
      </c>
      <c r="R4" s="5">
        <v>0.04</v>
      </c>
      <c r="S4" s="5">
        <v>0.06</v>
      </c>
      <c r="T4" s="5">
        <v>0.05</v>
      </c>
      <c r="U4" s="5">
        <v>0.18</v>
      </c>
      <c r="V4" s="5">
        <v>0.2</v>
      </c>
    </row>
    <row r="5" spans="1:22" x14ac:dyDescent="0.2">
      <c r="A5" s="11" t="s">
        <v>4</v>
      </c>
      <c r="B5" s="4">
        <v>41884</v>
      </c>
      <c r="C5" s="6">
        <f>B5/B6</f>
        <v>1.1371911238056968E-2</v>
      </c>
      <c r="D5" s="4">
        <v>938</v>
      </c>
      <c r="E5" s="4">
        <v>484</v>
      </c>
      <c r="F5" s="4">
        <v>454</v>
      </c>
      <c r="G5" s="8">
        <f t="shared" si="0"/>
        <v>142.19999999999999</v>
      </c>
      <c r="O5" s="4" t="s">
        <v>48</v>
      </c>
      <c r="P5" s="5">
        <v>0.21</v>
      </c>
      <c r="Q5" s="5">
        <v>0.32</v>
      </c>
      <c r="R5" s="5">
        <v>0.18</v>
      </c>
      <c r="S5" s="5">
        <v>0.23</v>
      </c>
      <c r="T5" s="5">
        <v>0.22</v>
      </c>
      <c r="U5" s="5">
        <v>0.39</v>
      </c>
      <c r="V5" s="5">
        <v>0.36</v>
      </c>
    </row>
    <row r="6" spans="1:22" x14ac:dyDescent="0.2">
      <c r="A6" s="10" t="s">
        <v>5</v>
      </c>
      <c r="B6" s="4">
        <f>SUM(B3:B5)</f>
        <v>3683110</v>
      </c>
      <c r="C6" s="6">
        <f>C3+C4+C5</f>
        <v>0.99999999999999989</v>
      </c>
      <c r="D6" s="8"/>
      <c r="E6" s="8"/>
      <c r="F6" s="8"/>
      <c r="G6" s="8"/>
      <c r="J6" s="4" t="s">
        <v>30</v>
      </c>
      <c r="K6" s="4" t="s">
        <v>28</v>
      </c>
      <c r="L6" s="4" t="s">
        <v>31</v>
      </c>
      <c r="O6" s="4" t="s">
        <v>49</v>
      </c>
      <c r="P6" s="5">
        <v>0.43</v>
      </c>
      <c r="Q6" s="5">
        <v>0.19</v>
      </c>
      <c r="R6" s="5">
        <v>0.42</v>
      </c>
      <c r="S6" s="5">
        <v>0.42</v>
      </c>
      <c r="T6" s="5">
        <v>0.42</v>
      </c>
      <c r="U6" s="5">
        <v>0.3</v>
      </c>
      <c r="V6" s="5">
        <v>0.28999999999999998</v>
      </c>
    </row>
    <row r="7" spans="1:22" x14ac:dyDescent="0.2">
      <c r="J7" s="4">
        <v>986</v>
      </c>
      <c r="K7" s="4">
        <v>979.4</v>
      </c>
      <c r="L7" s="6">
        <f>ABS((K7-J7)/J7)</f>
        <v>6.6937119675456623E-3</v>
      </c>
      <c r="O7" s="4" t="s">
        <v>50</v>
      </c>
      <c r="P7" s="5">
        <v>0.3</v>
      </c>
      <c r="Q7" s="5">
        <v>0.05</v>
      </c>
      <c r="R7" s="5">
        <v>0.33</v>
      </c>
      <c r="S7" s="5">
        <v>0.27</v>
      </c>
      <c r="T7" s="5">
        <v>0.28000000000000003</v>
      </c>
      <c r="U7" s="5">
        <v>0.09</v>
      </c>
      <c r="V7" s="5">
        <v>0.1</v>
      </c>
    </row>
    <row r="8" spans="1:22" x14ac:dyDescent="0.2">
      <c r="A8" s="4" t="s">
        <v>33</v>
      </c>
      <c r="B8" s="9" t="s">
        <v>6</v>
      </c>
      <c r="C8" s="9"/>
      <c r="D8" s="9" t="s">
        <v>7</v>
      </c>
      <c r="E8" s="9"/>
      <c r="F8" s="9"/>
      <c r="G8" s="9"/>
      <c r="J8" s="4">
        <v>942</v>
      </c>
      <c r="K8" s="4">
        <v>990.80000000000007</v>
      </c>
      <c r="L8" s="6">
        <f t="shared" ref="L8:L15" si="1">ABS((K8-J8)/J8)</f>
        <v>5.1804670912951239E-2</v>
      </c>
      <c r="O8" s="4" t="s">
        <v>51</v>
      </c>
      <c r="P8" s="5">
        <v>0.01</v>
      </c>
      <c r="Q8" s="5">
        <v>0</v>
      </c>
      <c r="R8" s="5">
        <v>0.03</v>
      </c>
      <c r="S8" s="5">
        <v>0.01</v>
      </c>
      <c r="T8" s="5">
        <v>0.02</v>
      </c>
      <c r="U8" s="5">
        <v>0</v>
      </c>
      <c r="V8" s="5">
        <v>0</v>
      </c>
    </row>
    <row r="9" spans="1:22" x14ac:dyDescent="0.2">
      <c r="B9" s="4" t="s">
        <v>2</v>
      </c>
      <c r="C9" s="4" t="s">
        <v>3</v>
      </c>
      <c r="D9" s="4" t="s">
        <v>5</v>
      </c>
      <c r="E9" s="4" t="s">
        <v>8</v>
      </c>
      <c r="F9" s="4" t="s">
        <v>9</v>
      </c>
      <c r="G9" s="4" t="s">
        <v>10</v>
      </c>
      <c r="J9" s="4">
        <v>936</v>
      </c>
      <c r="K9" s="4">
        <v>981.00000000000011</v>
      </c>
      <c r="L9" s="6">
        <f t="shared" si="1"/>
        <v>4.8076923076923198E-2</v>
      </c>
      <c r="N9" s="4" t="s">
        <v>28</v>
      </c>
      <c r="P9" s="4">
        <v>884.6</v>
      </c>
      <c r="Q9" s="4">
        <v>1141</v>
      </c>
      <c r="R9" s="4">
        <v>872.8</v>
      </c>
      <c r="S9" s="4">
        <v>917.2</v>
      </c>
      <c r="T9" s="4">
        <v>904.80000000000007</v>
      </c>
      <c r="U9" s="4">
        <v>1039.8</v>
      </c>
      <c r="V9" s="4">
        <v>1045.4000000000001</v>
      </c>
    </row>
    <row r="10" spans="1:22" x14ac:dyDescent="0.2">
      <c r="A10" s="10" t="s">
        <v>14</v>
      </c>
      <c r="B10" s="4">
        <v>12809</v>
      </c>
      <c r="C10" s="6">
        <f>B10/B18</f>
        <v>8.6139936879580953E-3</v>
      </c>
      <c r="D10" s="4">
        <v>891</v>
      </c>
      <c r="E10" s="4">
        <v>447</v>
      </c>
      <c r="F10" s="4">
        <v>444</v>
      </c>
      <c r="G10" s="8">
        <f>(2*E10+F10)/10</f>
        <v>133.80000000000001</v>
      </c>
      <c r="J10" s="4">
        <v>891</v>
      </c>
      <c r="K10" s="4">
        <v>884.6</v>
      </c>
      <c r="L10" s="6">
        <f t="shared" si="1"/>
        <v>7.1829405162738237E-3</v>
      </c>
      <c r="N10" s="4" t="s">
        <v>29</v>
      </c>
      <c r="P10" s="7">
        <v>169.62802952342517</v>
      </c>
      <c r="Q10" s="7">
        <v>208.90234560674517</v>
      </c>
      <c r="R10" s="7">
        <v>178.51655385425747</v>
      </c>
      <c r="S10" s="7">
        <v>185.40809043836248</v>
      </c>
      <c r="T10" s="7">
        <v>187.04266892877681</v>
      </c>
      <c r="U10" s="7">
        <v>187.48898527646898</v>
      </c>
      <c r="V10" s="7">
        <v>197.41891601363838</v>
      </c>
    </row>
    <row r="11" spans="1:22" x14ac:dyDescent="0.2">
      <c r="A11" s="10" t="s">
        <v>11</v>
      </c>
      <c r="B11" s="4">
        <v>127921</v>
      </c>
      <c r="C11" s="6">
        <f>B11/B18</f>
        <v>8.6026285155538104E-2</v>
      </c>
      <c r="D11" s="4">
        <v>1150</v>
      </c>
      <c r="E11" s="4">
        <v>574</v>
      </c>
      <c r="F11" s="4">
        <v>576</v>
      </c>
      <c r="G11" s="8">
        <f t="shared" ref="G11:G17" si="2">(2*E11+F11)/10</f>
        <v>172.4</v>
      </c>
      <c r="J11" s="4">
        <v>1150</v>
      </c>
      <c r="K11" s="4">
        <v>1141</v>
      </c>
      <c r="L11" s="6">
        <f t="shared" si="1"/>
        <v>7.8260869565217397E-3</v>
      </c>
    </row>
    <row r="12" spans="1:22" x14ac:dyDescent="0.2">
      <c r="A12" s="10" t="s">
        <v>15</v>
      </c>
      <c r="B12" s="4">
        <v>155044</v>
      </c>
      <c r="C12" s="6">
        <f>B12/B18</f>
        <v>0.10426637812130338</v>
      </c>
      <c r="D12" s="4">
        <v>873</v>
      </c>
      <c r="E12" s="4">
        <v>441</v>
      </c>
      <c r="F12" s="4">
        <v>433</v>
      </c>
      <c r="G12" s="8">
        <f t="shared" si="2"/>
        <v>131.5</v>
      </c>
      <c r="J12" s="4">
        <v>873</v>
      </c>
      <c r="K12" s="4">
        <v>872.8</v>
      </c>
      <c r="L12" s="6">
        <f t="shared" si="1"/>
        <v>2.2909507445595129E-4</v>
      </c>
      <c r="N12" s="4" t="s">
        <v>39</v>
      </c>
      <c r="P12" s="11" t="s">
        <v>20</v>
      </c>
      <c r="Q12" s="11" t="s">
        <v>11</v>
      </c>
      <c r="R12" s="11" t="s">
        <v>21</v>
      </c>
      <c r="S12" s="11" t="s">
        <v>22</v>
      </c>
      <c r="T12" s="11" t="s">
        <v>23</v>
      </c>
      <c r="U12" s="11" t="s">
        <v>13</v>
      </c>
      <c r="V12" s="11" t="s">
        <v>17</v>
      </c>
    </row>
    <row r="13" spans="1:22" x14ac:dyDescent="0.2">
      <c r="A13" s="10" t="s">
        <v>12</v>
      </c>
      <c r="B13" s="4">
        <v>368734</v>
      </c>
      <c r="C13" s="6">
        <f>B13/B18</f>
        <v>0.24797192197170273</v>
      </c>
      <c r="D13" s="4">
        <v>911</v>
      </c>
      <c r="E13" s="4">
        <v>460</v>
      </c>
      <c r="F13" s="4">
        <v>451</v>
      </c>
      <c r="G13" s="8">
        <f t="shared" si="2"/>
        <v>137.1</v>
      </c>
      <c r="J13" s="4">
        <v>911</v>
      </c>
      <c r="K13" s="4">
        <v>917.2</v>
      </c>
      <c r="L13" s="6">
        <f t="shared" si="1"/>
        <v>6.8057080131723883E-3</v>
      </c>
      <c r="O13" s="4" t="s">
        <v>37</v>
      </c>
      <c r="P13" s="21">
        <v>0.01</v>
      </c>
      <c r="Q13" s="21">
        <v>0.14000000000000001</v>
      </c>
      <c r="R13" s="21">
        <v>0.01</v>
      </c>
      <c r="S13" s="21">
        <v>0.01</v>
      </c>
      <c r="T13" s="21">
        <v>0.01</v>
      </c>
      <c r="U13" s="21">
        <v>0.05</v>
      </c>
      <c r="V13" s="21">
        <v>7.0000000000000007E-2</v>
      </c>
    </row>
    <row r="14" spans="1:22" x14ac:dyDescent="0.2">
      <c r="A14" s="10" t="s">
        <v>16</v>
      </c>
      <c r="B14" s="4">
        <v>3486</v>
      </c>
      <c r="C14" s="6">
        <f>B14/B18</f>
        <v>2.3443189941620675E-3</v>
      </c>
      <c r="D14" s="4">
        <v>903</v>
      </c>
      <c r="E14" s="4">
        <v>455</v>
      </c>
      <c r="F14" s="4">
        <v>448</v>
      </c>
      <c r="G14" s="8">
        <f t="shared" si="2"/>
        <v>135.80000000000001</v>
      </c>
      <c r="J14" s="4">
        <v>903</v>
      </c>
      <c r="K14" s="4">
        <v>904.80000000000007</v>
      </c>
      <c r="L14" s="6">
        <f t="shared" si="1"/>
        <v>1.9933554817276504E-3</v>
      </c>
      <c r="O14" s="4" t="s">
        <v>42</v>
      </c>
      <c r="P14" s="21">
        <v>0.08</v>
      </c>
      <c r="Q14" s="21">
        <v>0.33</v>
      </c>
      <c r="R14" s="21">
        <v>7.0000000000000007E-2</v>
      </c>
      <c r="S14" s="21">
        <v>0.1</v>
      </c>
      <c r="T14" s="21">
        <v>0.09</v>
      </c>
      <c r="U14" s="21">
        <v>0.25</v>
      </c>
      <c r="V14" s="21">
        <v>0.26</v>
      </c>
    </row>
    <row r="15" spans="1:22" x14ac:dyDescent="0.2">
      <c r="A15" s="10" t="s">
        <v>13</v>
      </c>
      <c r="B15" s="4">
        <v>598684</v>
      </c>
      <c r="C15" s="6">
        <f>B15/B18</f>
        <v>0.40261224116492345</v>
      </c>
      <c r="D15" s="4">
        <v>1044</v>
      </c>
      <c r="E15" s="4">
        <v>535</v>
      </c>
      <c r="F15" s="4">
        <v>509</v>
      </c>
      <c r="G15" s="8">
        <f t="shared" si="2"/>
        <v>157.9</v>
      </c>
      <c r="J15" s="4">
        <v>1044</v>
      </c>
      <c r="K15" s="4">
        <v>1039.8</v>
      </c>
      <c r="L15" s="6">
        <f t="shared" si="1"/>
        <v>4.0229885057471697E-3</v>
      </c>
      <c r="O15" s="4" t="s">
        <v>43</v>
      </c>
      <c r="P15" s="21">
        <v>0.23</v>
      </c>
      <c r="Q15" s="21">
        <v>0.3</v>
      </c>
      <c r="R15" s="21">
        <v>0.21</v>
      </c>
      <c r="S15" s="21">
        <v>0.25</v>
      </c>
      <c r="T15" s="21">
        <v>0.24</v>
      </c>
      <c r="U15" s="21">
        <v>0.35</v>
      </c>
      <c r="V15" s="21">
        <v>0.33</v>
      </c>
    </row>
    <row r="16" spans="1:22" x14ac:dyDescent="0.2">
      <c r="A16" s="10" t="s">
        <v>17</v>
      </c>
      <c r="B16" s="4">
        <v>57996</v>
      </c>
      <c r="C16" s="6">
        <f>B16/B18</f>
        <v>3.9002043713546548E-2</v>
      </c>
      <c r="D16" s="4">
        <v>1050</v>
      </c>
      <c r="E16" s="4">
        <v>539</v>
      </c>
      <c r="F16" s="4">
        <v>511</v>
      </c>
      <c r="G16" s="8">
        <f t="shared" si="2"/>
        <v>158.9</v>
      </c>
      <c r="J16" s="4">
        <v>1050</v>
      </c>
      <c r="K16" s="4">
        <v>1045.4000000000001</v>
      </c>
      <c r="L16" s="6">
        <f>ABS((K16-J16)/J16)</f>
        <v>4.3809523809522945E-3</v>
      </c>
      <c r="O16" s="4" t="s">
        <v>44</v>
      </c>
      <c r="P16" s="21">
        <v>0.34</v>
      </c>
      <c r="Q16" s="21">
        <v>0.16</v>
      </c>
      <c r="R16" s="21">
        <v>0.34</v>
      </c>
      <c r="S16" s="21">
        <v>0.33</v>
      </c>
      <c r="T16" s="21">
        <v>0.33</v>
      </c>
      <c r="U16" s="21">
        <v>0.24</v>
      </c>
      <c r="V16" s="21">
        <v>0.23</v>
      </c>
    </row>
    <row r="17" spans="1:26" x14ac:dyDescent="0.2">
      <c r="A17" s="10" t="s">
        <v>18</v>
      </c>
      <c r="B17" s="4">
        <v>162325</v>
      </c>
      <c r="C17" s="6">
        <f>B17/B18</f>
        <v>0.10916281719086562</v>
      </c>
      <c r="D17" s="4">
        <v>906</v>
      </c>
      <c r="E17" s="4">
        <v>454</v>
      </c>
      <c r="F17" s="4">
        <v>452</v>
      </c>
      <c r="G17" s="8">
        <f t="shared" si="2"/>
        <v>136</v>
      </c>
      <c r="J17" s="4">
        <v>906</v>
      </c>
      <c r="O17" s="4" t="s">
        <v>45</v>
      </c>
      <c r="P17" s="21">
        <v>0.32</v>
      </c>
      <c r="Q17" s="21">
        <v>7.0000000000000007E-2</v>
      </c>
      <c r="R17" s="21">
        <v>0.33</v>
      </c>
      <c r="S17" s="21">
        <v>0.28000000000000003</v>
      </c>
      <c r="T17" s="21">
        <v>0.3</v>
      </c>
      <c r="U17" s="21">
        <v>0.1</v>
      </c>
      <c r="V17" s="21">
        <v>0.11</v>
      </c>
    </row>
    <row r="18" spans="1:26" x14ac:dyDescent="0.2">
      <c r="A18" s="12" t="s">
        <v>5</v>
      </c>
      <c r="B18" s="4">
        <f>SUM(B10:B17)</f>
        <v>1486999</v>
      </c>
      <c r="C18" s="6">
        <f>SUM(C10:C17)</f>
        <v>1</v>
      </c>
      <c r="D18" s="8"/>
      <c r="E18" s="8"/>
      <c r="F18" s="8"/>
      <c r="G18" s="8"/>
      <c r="O18" s="4" t="s">
        <v>46</v>
      </c>
      <c r="P18" s="21">
        <v>0.03</v>
      </c>
      <c r="Q18" s="21">
        <v>0</v>
      </c>
      <c r="R18" s="21">
        <v>0.04</v>
      </c>
      <c r="S18" s="21">
        <v>0.03</v>
      </c>
      <c r="T18" s="21">
        <v>0.03</v>
      </c>
      <c r="U18" s="21">
        <v>0.01</v>
      </c>
      <c r="V18" s="21">
        <v>0.01</v>
      </c>
    </row>
    <row r="19" spans="1:26" x14ac:dyDescent="0.2">
      <c r="N19" s="4" t="s">
        <v>28</v>
      </c>
      <c r="P19" s="7">
        <v>457.7</v>
      </c>
      <c r="Q19" s="7">
        <v>578.20000000000005</v>
      </c>
      <c r="R19" s="7">
        <v>446</v>
      </c>
      <c r="S19" s="7">
        <v>463.2</v>
      </c>
      <c r="T19" s="7">
        <v>458.2</v>
      </c>
      <c r="U19" s="7">
        <v>536.79999999999995</v>
      </c>
      <c r="V19" s="7">
        <v>545.9</v>
      </c>
      <c r="W19" s="7"/>
      <c r="X19" s="7"/>
      <c r="Y19" s="7"/>
      <c r="Z19" s="7"/>
    </row>
    <row r="20" spans="1:26" x14ac:dyDescent="0.2">
      <c r="A20" s="4" t="s">
        <v>33</v>
      </c>
      <c r="C20" s="11" t="s">
        <v>24</v>
      </c>
      <c r="D20" s="11" t="s">
        <v>0</v>
      </c>
      <c r="E20" s="11" t="s">
        <v>1</v>
      </c>
      <c r="F20" s="11" t="s">
        <v>20</v>
      </c>
      <c r="G20" s="11" t="s">
        <v>11</v>
      </c>
      <c r="H20" s="11" t="s">
        <v>21</v>
      </c>
      <c r="I20" s="11" t="s">
        <v>22</v>
      </c>
      <c r="J20" s="11" t="s">
        <v>23</v>
      </c>
      <c r="K20" s="11" t="s">
        <v>13</v>
      </c>
      <c r="L20" s="11" t="s">
        <v>17</v>
      </c>
      <c r="N20" s="4" t="s">
        <v>29</v>
      </c>
      <c r="P20" s="7">
        <v>104.62601445147378</v>
      </c>
      <c r="Q20" s="7">
        <v>106.96148839652523</v>
      </c>
      <c r="R20" s="7">
        <v>104.42221985765291</v>
      </c>
      <c r="S20" s="7">
        <v>106.59155688890185</v>
      </c>
      <c r="T20" s="7">
        <v>105.68235425083981</v>
      </c>
      <c r="U20" s="7">
        <v>106.62907670987309</v>
      </c>
      <c r="V20" s="7">
        <v>111.9386354213772</v>
      </c>
    </row>
    <row r="21" spans="1:26" x14ac:dyDescent="0.2">
      <c r="A21" s="15" t="s">
        <v>19</v>
      </c>
      <c r="C21" s="4">
        <v>1486999</v>
      </c>
      <c r="D21" s="4">
        <v>756907</v>
      </c>
      <c r="E21" s="4">
        <v>717534</v>
      </c>
      <c r="F21" s="4">
        <v>12809</v>
      </c>
      <c r="G21" s="4">
        <v>127921</v>
      </c>
      <c r="H21" s="4">
        <v>155044</v>
      </c>
      <c r="I21" s="4">
        <v>368734</v>
      </c>
      <c r="J21" s="4">
        <v>3486</v>
      </c>
      <c r="K21" s="4">
        <v>598684</v>
      </c>
      <c r="L21" s="4">
        <v>57996</v>
      </c>
      <c r="Q21" s="4"/>
      <c r="S21" s="18"/>
    </row>
    <row r="22" spans="1:26" x14ac:dyDescent="0.2">
      <c r="A22" s="15" t="s">
        <v>25</v>
      </c>
      <c r="N22" s="4" t="s">
        <v>38</v>
      </c>
      <c r="P22" s="11" t="s">
        <v>20</v>
      </c>
      <c r="Q22" s="11" t="s">
        <v>11</v>
      </c>
      <c r="R22" s="11" t="s">
        <v>21</v>
      </c>
      <c r="S22" s="11" t="s">
        <v>22</v>
      </c>
      <c r="T22" s="11" t="s">
        <v>23</v>
      </c>
      <c r="U22" s="11" t="s">
        <v>13</v>
      </c>
      <c r="V22" s="11" t="s">
        <v>17</v>
      </c>
    </row>
    <row r="23" spans="1:26" x14ac:dyDescent="0.2">
      <c r="B23" s="4">
        <v>1460</v>
      </c>
      <c r="C23" s="5">
        <v>0.03</v>
      </c>
      <c r="D23" s="5">
        <v>0.02</v>
      </c>
      <c r="E23" s="5">
        <v>0.04</v>
      </c>
      <c r="F23" s="5">
        <v>0</v>
      </c>
      <c r="G23" s="5">
        <v>0.15</v>
      </c>
      <c r="H23" s="5">
        <v>0</v>
      </c>
      <c r="I23" s="5">
        <v>0.01</v>
      </c>
      <c r="J23" s="5">
        <v>0.01</v>
      </c>
      <c r="K23" s="5">
        <v>0.03</v>
      </c>
      <c r="L23" s="5">
        <v>0.04</v>
      </c>
      <c r="O23" s="4" t="s">
        <v>37</v>
      </c>
      <c r="P23" s="21">
        <v>0.01</v>
      </c>
      <c r="Q23" s="21">
        <v>0.21</v>
      </c>
      <c r="R23" s="21">
        <v>0</v>
      </c>
      <c r="S23" s="21">
        <v>0.01</v>
      </c>
      <c r="T23" s="21">
        <v>0.01</v>
      </c>
      <c r="U23" s="21">
        <v>0.03</v>
      </c>
      <c r="V23" s="21">
        <v>0.06</v>
      </c>
    </row>
    <row r="24" spans="1:26" x14ac:dyDescent="0.2">
      <c r="B24" s="4">
        <v>1300</v>
      </c>
      <c r="C24" s="5">
        <v>0.13</v>
      </c>
      <c r="D24" s="5">
        <v>0.13</v>
      </c>
      <c r="E24" s="5">
        <v>0.14000000000000001</v>
      </c>
      <c r="F24" s="5">
        <v>0.04</v>
      </c>
      <c r="G24" s="5">
        <v>0.28000000000000003</v>
      </c>
      <c r="H24" s="5">
        <v>0.04</v>
      </c>
      <c r="I24" s="5">
        <v>0.06</v>
      </c>
      <c r="J24" s="5">
        <v>0.05</v>
      </c>
      <c r="K24" s="5">
        <v>0.18</v>
      </c>
      <c r="L24" s="5">
        <v>0.2</v>
      </c>
      <c r="O24" s="4" t="s">
        <v>42</v>
      </c>
      <c r="P24" s="21">
        <v>0.03</v>
      </c>
      <c r="Q24" s="21">
        <v>0.22</v>
      </c>
      <c r="R24" s="21">
        <v>0.02</v>
      </c>
      <c r="S24" s="21">
        <v>0.04</v>
      </c>
      <c r="T24" s="21">
        <v>0.04</v>
      </c>
      <c r="U24" s="21">
        <v>0.12</v>
      </c>
      <c r="V24" s="21">
        <v>0.13</v>
      </c>
    </row>
    <row r="25" spans="1:26" x14ac:dyDescent="0.2">
      <c r="B25" s="4">
        <v>1100</v>
      </c>
      <c r="C25" s="5">
        <v>0.3</v>
      </c>
      <c r="D25" s="5">
        <v>0.32</v>
      </c>
      <c r="E25" s="5">
        <v>0.28000000000000003</v>
      </c>
      <c r="F25" s="5">
        <v>0.21</v>
      </c>
      <c r="G25" s="5">
        <v>0.32</v>
      </c>
      <c r="H25" s="5">
        <v>0.18</v>
      </c>
      <c r="I25" s="5">
        <v>0.23</v>
      </c>
      <c r="J25" s="5">
        <v>0.22</v>
      </c>
      <c r="K25" s="5">
        <v>0.39</v>
      </c>
      <c r="L25" s="5">
        <v>0.36</v>
      </c>
      <c r="O25" s="4" t="s">
        <v>43</v>
      </c>
      <c r="P25" s="21">
        <v>0.21</v>
      </c>
      <c r="Q25" s="21">
        <v>0.33</v>
      </c>
      <c r="R25" s="21">
        <v>0.17</v>
      </c>
      <c r="S25" s="21">
        <v>0.23</v>
      </c>
      <c r="T25" s="21">
        <v>0.22</v>
      </c>
      <c r="U25" s="21">
        <v>0.4</v>
      </c>
      <c r="V25" s="21">
        <v>0.37</v>
      </c>
    </row>
    <row r="26" spans="1:26" x14ac:dyDescent="0.2">
      <c r="B26" s="4">
        <v>900</v>
      </c>
      <c r="C26" s="5">
        <v>0.34</v>
      </c>
      <c r="D26" s="5">
        <v>0.36</v>
      </c>
      <c r="E26" s="5">
        <v>0.32</v>
      </c>
      <c r="F26" s="5">
        <v>0.43</v>
      </c>
      <c r="G26" s="5">
        <v>0.19</v>
      </c>
      <c r="H26" s="5">
        <v>0.42</v>
      </c>
      <c r="I26" s="5">
        <v>0.42</v>
      </c>
      <c r="J26" s="5">
        <v>0.42</v>
      </c>
      <c r="K26" s="5">
        <v>0.3</v>
      </c>
      <c r="L26" s="5">
        <v>0.28999999999999998</v>
      </c>
      <c r="O26" s="4" t="s">
        <v>44</v>
      </c>
      <c r="P26" s="21">
        <v>0.49</v>
      </c>
      <c r="Q26" s="21">
        <v>0.2</v>
      </c>
      <c r="R26" s="21">
        <v>0.49</v>
      </c>
      <c r="S26" s="21">
        <v>0.48</v>
      </c>
      <c r="T26" s="21">
        <v>0.48</v>
      </c>
      <c r="U26" s="21">
        <v>0.35</v>
      </c>
      <c r="V26" s="21">
        <v>0.34</v>
      </c>
    </row>
    <row r="27" spans="1:26" x14ac:dyDescent="0.2">
      <c r="B27" s="4">
        <v>700</v>
      </c>
      <c r="C27" s="5">
        <v>0.18</v>
      </c>
      <c r="D27" s="5">
        <v>0.16</v>
      </c>
      <c r="E27" s="5">
        <v>0.2</v>
      </c>
      <c r="F27" s="5">
        <v>0.3</v>
      </c>
      <c r="G27" s="5">
        <v>0.05</v>
      </c>
      <c r="H27" s="5">
        <v>0.33</v>
      </c>
      <c r="I27" s="5">
        <v>0.27</v>
      </c>
      <c r="J27" s="5">
        <v>0.28000000000000003</v>
      </c>
      <c r="K27" s="5">
        <v>0.09</v>
      </c>
      <c r="L27" s="5">
        <v>0.1</v>
      </c>
      <c r="O27" s="4" t="s">
        <v>45</v>
      </c>
      <c r="P27" s="21">
        <v>0.25</v>
      </c>
      <c r="Q27" s="21">
        <v>0.05</v>
      </c>
      <c r="R27" s="21">
        <v>0.28000000000000003</v>
      </c>
      <c r="S27" s="21">
        <v>0.23</v>
      </c>
      <c r="T27" s="21">
        <v>0.24</v>
      </c>
      <c r="U27" s="21">
        <v>0.09</v>
      </c>
      <c r="V27" s="21">
        <v>0.1</v>
      </c>
    </row>
    <row r="28" spans="1:26" x14ac:dyDescent="0.2">
      <c r="B28" s="4">
        <v>460</v>
      </c>
      <c r="C28" s="5">
        <v>0.01</v>
      </c>
      <c r="D28" s="5">
        <v>0.01</v>
      </c>
      <c r="E28" s="5">
        <v>0.01</v>
      </c>
      <c r="F28" s="5">
        <v>0.01</v>
      </c>
      <c r="G28" s="5">
        <v>0</v>
      </c>
      <c r="H28" s="5">
        <v>0.03</v>
      </c>
      <c r="I28" s="5">
        <v>0.01</v>
      </c>
      <c r="J28" s="5">
        <v>0.02</v>
      </c>
      <c r="K28" s="5">
        <v>0</v>
      </c>
      <c r="L28" s="5">
        <v>0</v>
      </c>
      <c r="O28" s="4" t="s">
        <v>46</v>
      </c>
      <c r="P28" s="21">
        <v>0.02</v>
      </c>
      <c r="Q28" s="21">
        <v>0</v>
      </c>
      <c r="R28" s="21">
        <v>0.03</v>
      </c>
      <c r="S28" s="21">
        <v>0.02</v>
      </c>
      <c r="T28" s="21">
        <v>0.02</v>
      </c>
      <c r="U28" s="21">
        <v>0.01</v>
      </c>
      <c r="V28" s="21">
        <v>0.01</v>
      </c>
    </row>
    <row r="29" spans="1:26" x14ac:dyDescent="0.2">
      <c r="A29" s="15" t="s">
        <v>28</v>
      </c>
      <c r="C29" s="7">
        <f>SUMPRODUCT(C23:C28,(B23:B28))</f>
        <v>979.4</v>
      </c>
      <c r="D29" s="4">
        <f>SUMPRODUCT(D23:D28,B23:B28)</f>
        <v>990.80000000000007</v>
      </c>
      <c r="E29" s="4">
        <f>SUMPRODUCT(E23:E28,B23:B28)</f>
        <v>981.00000000000011</v>
      </c>
      <c r="F29" s="4">
        <f>SUMPRODUCT(F23:F28,B23:B28)</f>
        <v>884.6</v>
      </c>
      <c r="G29" s="4">
        <f>SUMPRODUCT(G23:G28,B23:B28)</f>
        <v>1141</v>
      </c>
      <c r="H29" s="4">
        <f>SUMPRODUCT(H23:H28,B23:B28)</f>
        <v>872.8</v>
      </c>
      <c r="I29" s="4">
        <f>SUMPRODUCT(I23:I28,B23:B28)</f>
        <v>917.2</v>
      </c>
      <c r="J29" s="4">
        <f>SUMPRODUCT(J23:J28,B23:B28)</f>
        <v>904.80000000000007</v>
      </c>
      <c r="K29" s="4">
        <f>SUMPRODUCT(K23:K28,B23:B28)</f>
        <v>1039.8</v>
      </c>
      <c r="L29" s="4">
        <f>SUMPRODUCT(L23:L28,B23:B28)</f>
        <v>1045.4000000000001</v>
      </c>
      <c r="N29" s="4" t="s">
        <v>28</v>
      </c>
      <c r="P29" s="7">
        <v>454.90000000000003</v>
      </c>
      <c r="Q29" s="7">
        <v>585.29999999999995</v>
      </c>
      <c r="R29" s="7">
        <v>431.9</v>
      </c>
      <c r="S29" s="7">
        <v>460.90000000000003</v>
      </c>
      <c r="T29" s="7">
        <v>458.90000000000003</v>
      </c>
      <c r="U29" s="7">
        <v>511.2</v>
      </c>
      <c r="V29" s="7">
        <v>522.09999999999991</v>
      </c>
    </row>
    <row r="30" spans="1:26" x14ac:dyDescent="0.2">
      <c r="A30" s="15" t="s">
        <v>29</v>
      </c>
      <c r="C30" s="7" cm="1">
        <f t="array" ref="C30">SQRT(SUMPRODUCT(C23:C28,(B23:B28-C29)^2))</f>
        <v>208.68012938466373</v>
      </c>
      <c r="D30" s="7" cm="1">
        <f t="array" ref="D30">SQRT(SUMPRODUCT(D23:D28,(B23:B28-D29)^2))</f>
        <v>199.90837901398731</v>
      </c>
      <c r="E30" s="7" cm="1">
        <f t="array" ref="E30">SQRT(SUMPRODUCT(E23:E28,(B23:B28-E29)^2))</f>
        <v>219.07850191198588</v>
      </c>
      <c r="F30" s="7" cm="1">
        <f t="array" ref="F30">SQRT(SUMPRODUCT(F23:F28,(B23:B28-F29)^2))</f>
        <v>169.62802952342517</v>
      </c>
      <c r="G30" s="7" cm="1">
        <f t="array" ref="G30">SQRT(SUMPRODUCT(G23:G28,(B23:B28-G29)^2))</f>
        <v>208.90234560674517</v>
      </c>
      <c r="H30" s="7" cm="1">
        <f t="array" ref="H30">SQRT(SUMPRODUCT(H23:H28,(B23:B28-H29)^2))</f>
        <v>178.51655385425747</v>
      </c>
      <c r="I30" s="7" cm="1">
        <f t="array" ref="I30">SQRT(SUMPRODUCT(I23:I28,(B23:B28-I29)^2))</f>
        <v>185.40809043836248</v>
      </c>
      <c r="J30" s="7" cm="1">
        <f t="array" ref="J30">SQRT(SUMPRODUCT(J23:J28,(B23:B28-J29)^2))</f>
        <v>187.04266892877681</v>
      </c>
      <c r="K30" s="7" cm="1">
        <f t="array" ref="K30">SQRT(SUMPRODUCT(K23:K28,(B23:B28-K29)^2))</f>
        <v>187.48898527646898</v>
      </c>
      <c r="L30" s="7" cm="1">
        <f t="array" ref="L30">SQRT(SUMPRODUCT(L23:L28,(B23:B28-L29)^2))</f>
        <v>197.41891601363838</v>
      </c>
      <c r="N30" s="4" t="s">
        <v>29</v>
      </c>
      <c r="P30" s="24">
        <v>87.019136401138809</v>
      </c>
      <c r="Q30" s="7">
        <v>110.26636341151367</v>
      </c>
      <c r="R30" s="7">
        <v>81.141936752828386</v>
      </c>
      <c r="S30" s="7">
        <v>89.064460364390015</v>
      </c>
      <c r="T30" s="7">
        <v>89.183418301834564</v>
      </c>
      <c r="U30" s="7">
        <v>93.757986326499136</v>
      </c>
      <c r="V30" s="7">
        <v>102.91002915168181</v>
      </c>
    </row>
    <row r="31" spans="1:26" x14ac:dyDescent="0.2">
      <c r="A31" s="15" t="s">
        <v>26</v>
      </c>
      <c r="C31" s="5"/>
      <c r="P31" s="7"/>
      <c r="R31" s="6"/>
    </row>
    <row r="32" spans="1:26" x14ac:dyDescent="0.2">
      <c r="B32" s="4">
        <v>730</v>
      </c>
      <c r="C32" s="5">
        <v>0.04</v>
      </c>
      <c r="D32" s="5">
        <v>0.04</v>
      </c>
      <c r="E32" s="5">
        <v>0.04</v>
      </c>
      <c r="F32" s="5">
        <v>0.01</v>
      </c>
      <c r="G32" s="5">
        <v>0.14000000000000001</v>
      </c>
      <c r="H32" s="5">
        <v>0.01</v>
      </c>
      <c r="I32" s="5">
        <v>0.01</v>
      </c>
      <c r="J32" s="5">
        <v>0.01</v>
      </c>
      <c r="K32" s="5">
        <v>0.05</v>
      </c>
      <c r="L32" s="5">
        <v>7.0000000000000007E-2</v>
      </c>
      <c r="N32" s="4" t="s">
        <v>41</v>
      </c>
      <c r="P32" s="11" t="s">
        <v>20</v>
      </c>
      <c r="Q32" s="11" t="s">
        <v>11</v>
      </c>
      <c r="R32" s="11" t="s">
        <v>21</v>
      </c>
      <c r="S32" s="11" t="s">
        <v>22</v>
      </c>
      <c r="T32" s="11" t="s">
        <v>23</v>
      </c>
      <c r="U32" s="11" t="s">
        <v>13</v>
      </c>
      <c r="V32" s="11" t="s">
        <v>17</v>
      </c>
    </row>
    <row r="33" spans="1:22" x14ac:dyDescent="0.2">
      <c r="B33" s="4">
        <v>650</v>
      </c>
      <c r="C33" s="5">
        <v>0.19</v>
      </c>
      <c r="D33" s="5">
        <v>0.19</v>
      </c>
      <c r="E33" s="5">
        <v>0.18</v>
      </c>
      <c r="F33" s="5">
        <v>0.08</v>
      </c>
      <c r="G33" s="5">
        <v>0.33</v>
      </c>
      <c r="H33" s="5">
        <v>7.0000000000000007E-2</v>
      </c>
      <c r="I33" s="5">
        <v>0.1</v>
      </c>
      <c r="J33" s="5">
        <v>0.09</v>
      </c>
      <c r="K33" s="5">
        <v>0.25</v>
      </c>
      <c r="L33" s="5">
        <v>0.26</v>
      </c>
      <c r="O33" s="4" t="s">
        <v>66</v>
      </c>
      <c r="P33" s="6">
        <f>_xlfn.NORM.DIST(228,P37,P38,TRUE)-_xlfn.NORM.DIST(215,P37,P38,TRUE)</f>
        <v>1.7694823696456918E-3</v>
      </c>
      <c r="Q33" s="6">
        <f>_xlfn.NORM.DIST(228,Q37,Q38,TRUE)-_xlfn.NORM.DIST(220,Q37,Q38,TRUE)</f>
        <v>1.5783672829724482E-2</v>
      </c>
      <c r="R33" s="6">
        <f>_xlfn.NORM.DIST(228,R37,R38,TRUE)-_xlfn.NORM.DIST(215,R37,R38,TRUE)</f>
        <v>1.0353463104362248E-4</v>
      </c>
      <c r="S33" s="6">
        <f>_xlfn.NORM.DIST(228,S37,S38,TRUE)-_xlfn.NORM.DIST(215,S37,S38,TRUE)</f>
        <v>4.2562071400098489E-4</v>
      </c>
      <c r="T33" s="6">
        <f>_xlfn.NORM.DIST(228,T37,T38,TRUE)-_xlfn.NORM.DIST(215,T37,T38,TRUE)</f>
        <v>3.2636436222299725E-4</v>
      </c>
      <c r="U33" s="6">
        <f>_xlfn.NORM.DIST(228,U37,U38,TRUE)-_xlfn.NORM.DIST(215,U37,U38,TRUE)</f>
        <v>6.2077615427518218E-3</v>
      </c>
      <c r="V33" s="6">
        <f>_xlfn.NORM.DIST(228,V37,V38,TRUE)-_xlfn.NORM.DIST(215,V37,V38,TRUE)</f>
        <v>1.1354619124044563E-2</v>
      </c>
    </row>
    <row r="34" spans="1:22" x14ac:dyDescent="0.2">
      <c r="B34" s="4">
        <v>550</v>
      </c>
      <c r="C34" s="5">
        <v>0.28999999999999998</v>
      </c>
      <c r="D34" s="5">
        <v>0.31</v>
      </c>
      <c r="E34" s="5">
        <v>0.27</v>
      </c>
      <c r="F34" s="5">
        <v>0.23</v>
      </c>
      <c r="G34" s="5">
        <v>0.3</v>
      </c>
      <c r="H34" s="5">
        <v>0.21</v>
      </c>
      <c r="I34" s="5">
        <v>0.25</v>
      </c>
      <c r="J34" s="5">
        <v>0.24</v>
      </c>
      <c r="K34" s="5">
        <v>0.35</v>
      </c>
      <c r="L34" s="5">
        <v>0.33</v>
      </c>
      <c r="O34" s="4" t="s">
        <v>128</v>
      </c>
      <c r="P34" s="6">
        <f>_xlfn.NORM.DIST(215,P37,P38,TRUE)-_xlfn.NORM.DIST(208,P37,P38,TRUE)</f>
        <v>2.5841212073122177E-3</v>
      </c>
      <c r="Q34" s="6">
        <f t="shared" ref="Q34:V34" si="3">_xlfn.NORM.DIST(215,Q37,Q38,TRUE)-_xlfn.NORM.DIST(208,Q37,Q38,TRUE)</f>
        <v>3.501823260838155E-2</v>
      </c>
      <c r="R34" s="6">
        <f t="shared" si="3"/>
        <v>2.5613485760045407E-4</v>
      </c>
      <c r="S34" s="6">
        <f t="shared" si="3"/>
        <v>8.7654934775338589E-4</v>
      </c>
      <c r="T34" s="6">
        <f t="shared" si="3"/>
        <v>6.9736549116905522E-4</v>
      </c>
      <c r="U34" s="6">
        <f t="shared" si="3"/>
        <v>9.1347982180319809E-3</v>
      </c>
      <c r="V34" s="6">
        <f t="shared" si="3"/>
        <v>1.4481263681585865E-2</v>
      </c>
    </row>
    <row r="35" spans="1:22" x14ac:dyDescent="0.2">
      <c r="B35" s="4">
        <v>450</v>
      </c>
      <c r="C35" s="5">
        <v>0.27</v>
      </c>
      <c r="D35" s="5">
        <v>0.28000000000000003</v>
      </c>
      <c r="E35" s="5">
        <v>0.26</v>
      </c>
      <c r="F35" s="5">
        <v>0.34</v>
      </c>
      <c r="G35" s="5">
        <v>0.16</v>
      </c>
      <c r="H35" s="5">
        <v>0.34</v>
      </c>
      <c r="I35" s="5">
        <v>0.33</v>
      </c>
      <c r="J35" s="5">
        <v>0.33</v>
      </c>
      <c r="K35" s="5">
        <v>0.24</v>
      </c>
      <c r="L35" s="5">
        <v>0.23</v>
      </c>
      <c r="O35" s="4" t="s">
        <v>127</v>
      </c>
      <c r="P35" s="6">
        <f>_xlfn.NORM.DIST(208,P37,P38,TRUE)-_xlfn.NORM.DIST(200,P37,P38,TRUE)</f>
        <v>5.9856341943202995E-3</v>
      </c>
      <c r="Q35" s="6">
        <f t="shared" ref="Q35:V35" si="4">_xlfn.NORM.DIST(208,Q37,Q38,TRUE)-_xlfn.NORM.DIST(200,Q37,Q38,TRUE)</f>
        <v>6.1665854745342585E-2</v>
      </c>
      <c r="R35" s="6">
        <f t="shared" si="4"/>
        <v>9.0443941041917775E-4</v>
      </c>
      <c r="S35" s="6">
        <f t="shared" si="4"/>
        <v>2.6437840835754622E-3</v>
      </c>
      <c r="T35" s="6">
        <f t="shared" si="4"/>
        <v>2.16997543015085E-3</v>
      </c>
      <c r="U35" s="6">
        <f t="shared" si="4"/>
        <v>2.058670271360985E-2</v>
      </c>
      <c r="V35" s="6">
        <f t="shared" si="4"/>
        <v>2.9291329850713144E-2</v>
      </c>
    </row>
    <row r="36" spans="1:22" x14ac:dyDescent="0.2">
      <c r="B36" s="4">
        <v>350</v>
      </c>
      <c r="C36" s="5">
        <v>0.19</v>
      </c>
      <c r="D36" s="5">
        <v>0.17</v>
      </c>
      <c r="E36" s="5">
        <v>0.22</v>
      </c>
      <c r="F36" s="5">
        <v>0.32</v>
      </c>
      <c r="G36" s="5">
        <v>7.0000000000000007E-2</v>
      </c>
      <c r="H36" s="5">
        <v>0.33</v>
      </c>
      <c r="I36" s="5">
        <v>0.28000000000000003</v>
      </c>
      <c r="J36" s="5">
        <v>0.3</v>
      </c>
      <c r="K36" s="5">
        <v>0.1</v>
      </c>
      <c r="L36" s="5">
        <v>0.11</v>
      </c>
      <c r="O36" s="4" t="s">
        <v>52</v>
      </c>
      <c r="P36" s="6">
        <f>_xlfn.NORM.DIST(200,P37,P38,TRUE)</f>
        <v>0.98920960631625288</v>
      </c>
      <c r="Q36" s="6">
        <f t="shared" ref="Q36:V36" si="5">_xlfn.NORM.DIST(200,Q37,Q38,TRUE)</f>
        <v>0.85842208079987026</v>
      </c>
      <c r="R36" s="6">
        <f t="shared" si="5"/>
        <v>0.99872599767658099</v>
      </c>
      <c r="S36" s="6">
        <f t="shared" si="5"/>
        <v>0.99599823480190242</v>
      </c>
      <c r="T36" s="6">
        <f t="shared" si="5"/>
        <v>0.99676616145375774</v>
      </c>
      <c r="U36" s="6">
        <f t="shared" si="5"/>
        <v>0.96264924583054934</v>
      </c>
      <c r="V36" s="6">
        <f t="shared" si="5"/>
        <v>0.941440672384525</v>
      </c>
    </row>
    <row r="37" spans="1:22" x14ac:dyDescent="0.2">
      <c r="A37" s="5"/>
      <c r="B37" s="4">
        <v>230</v>
      </c>
      <c r="C37" s="5">
        <v>0.02</v>
      </c>
      <c r="D37" s="5">
        <v>0.02</v>
      </c>
      <c r="E37" s="5">
        <v>0.02</v>
      </c>
      <c r="F37" s="5">
        <v>0.03</v>
      </c>
      <c r="G37" s="5">
        <v>0</v>
      </c>
      <c r="H37" s="5">
        <v>0.04</v>
      </c>
      <c r="I37" s="5">
        <v>0.03</v>
      </c>
      <c r="J37" s="5">
        <v>0.03</v>
      </c>
      <c r="K37" s="5">
        <v>0.01</v>
      </c>
      <c r="L37" s="5">
        <v>0.01</v>
      </c>
      <c r="N37" s="4" t="s">
        <v>28</v>
      </c>
      <c r="P37" s="7">
        <f>(2*P19+P29)/10</f>
        <v>137.03</v>
      </c>
      <c r="Q37" s="25">
        <f>(2*Q19+Q29)/10</f>
        <v>174.17000000000002</v>
      </c>
      <c r="R37" s="7">
        <f t="shared" ref="R37:V37" si="6">(2*R19+R29)/10</f>
        <v>132.39000000000001</v>
      </c>
      <c r="S37" s="25">
        <f t="shared" si="6"/>
        <v>138.72999999999999</v>
      </c>
      <c r="T37" s="7">
        <f t="shared" si="6"/>
        <v>137.53</v>
      </c>
      <c r="U37" s="25">
        <f t="shared" si="6"/>
        <v>158.47999999999999</v>
      </c>
      <c r="V37" s="7">
        <f t="shared" si="6"/>
        <v>161.38999999999999</v>
      </c>
    </row>
    <row r="38" spans="1:22" x14ac:dyDescent="0.2">
      <c r="A38" s="16" t="s">
        <v>28</v>
      </c>
      <c r="C38" s="7">
        <f>SUMPRODUCT(C32:C37,B32:B37)</f>
        <v>504.8</v>
      </c>
      <c r="D38" s="4">
        <f>SUMPRODUCT(D32:D37,B32:B37)</f>
        <v>513.29999999999995</v>
      </c>
      <c r="E38" s="4">
        <f>SUMPRODUCT(E32:E37,B32:B37)</f>
        <v>493.3</v>
      </c>
      <c r="F38" s="4">
        <f>SUMPRODUCT(F32:F37,B32:B37)</f>
        <v>457.7</v>
      </c>
      <c r="G38" s="4">
        <f>SUMPRODUCT(G32:G37,B32:B37)</f>
        <v>578.20000000000005</v>
      </c>
      <c r="H38" s="4">
        <f>SUMPRODUCT(H32:H37,B32:B37)</f>
        <v>446</v>
      </c>
      <c r="I38" s="4">
        <f>SUMPRODUCT(I32:I37,B32:B37)</f>
        <v>463.2</v>
      </c>
      <c r="J38" s="4">
        <f>SUMPRODUCT(J32:J37,B32:B37)</f>
        <v>458.2</v>
      </c>
      <c r="K38" s="4">
        <f>SUMPRODUCT(K32:K37,B32:B37)</f>
        <v>536.79999999999995</v>
      </c>
      <c r="L38" s="4">
        <f>SUMPRODUCT(L32:L37,B32:B37)</f>
        <v>545.9</v>
      </c>
      <c r="N38" s="4" t="s">
        <v>29</v>
      </c>
      <c r="P38" s="7">
        <f>SQRT(4*P20^2+P30^2+4*P87*P20*P30)/10</f>
        <v>27.406068153953278</v>
      </c>
      <c r="Q38" s="7">
        <f>SQRT(4*Q20^2+Q30^2+4*Q87*Q20*Q30)/10</f>
        <v>24.066929779263496</v>
      </c>
      <c r="R38" s="7">
        <f>SQRT(4*R20^2+R30^2+4*R87*R20*R30)/10</f>
        <v>22.405359604344675</v>
      </c>
      <c r="S38" s="7">
        <f>SQRT(4*S20^2+S30^2+4*S87*S20*S30)/10</f>
        <v>23.104007899063745</v>
      </c>
      <c r="T38" s="7">
        <f>SQRT(4*T20^2+T30^2+4*T87*T20*T30)/10</f>
        <v>22.940950743157963</v>
      </c>
      <c r="U38" s="7">
        <f>SQRT(4*U20^2+U30^2+4*U87*U20*U30)/10</f>
        <v>23.295836537888054</v>
      </c>
      <c r="V38" s="7">
        <f>SQRT(4*V20^2+V30^2+4*V87*V20*V30)/10</f>
        <v>24.639705050994422</v>
      </c>
    </row>
    <row r="39" spans="1:22" x14ac:dyDescent="0.2">
      <c r="A39" s="15" t="s">
        <v>29</v>
      </c>
      <c r="C39" s="7" cm="1">
        <f t="array" ref="C39">SQRT(SUMPRODUCT(C32:C37,(B32:B37-C38)^2))</f>
        <v>116.19363149501784</v>
      </c>
      <c r="D39" s="7" cm="1">
        <f t="array" ref="D39">SQRT(SUMPRODUCT(D32:D37,(B32:B37-D38)^2))</f>
        <v>114.48527809286223</v>
      </c>
      <c r="E39" s="7" cm="1">
        <f t="array" ref="E39">SQRT(SUMPRODUCT(E32:E37,(B32:B37-E38)^2))</f>
        <v>117.98585127039597</v>
      </c>
      <c r="F39" s="7" cm="1">
        <f t="array" ref="F39">SQRT(SUMPRODUCT(F32:F37,(B32:B37-F38)^2))</f>
        <v>104.62601445147378</v>
      </c>
      <c r="G39" s="7" cm="1">
        <f t="array" ref="G39">SQRT(SUMPRODUCT(G32:G37,(B32:B37-G38)^2))</f>
        <v>106.96148839652523</v>
      </c>
      <c r="H39" s="7" cm="1">
        <f t="array" ref="H39">SQRT(SUMPRODUCT(H32:H37,(B32:B37-H38)^2))</f>
        <v>104.42221985765291</v>
      </c>
      <c r="I39" s="7" cm="1">
        <f t="array" ref="I39">SQRT(SUMPRODUCT(I32:I37,(B32:B37-I38)^2))</f>
        <v>106.59155688890185</v>
      </c>
      <c r="J39" s="7" cm="1">
        <f t="array" ref="J39">SQRT(SUMPRODUCT(J32:J37,(B32:B37-J38)^2))</f>
        <v>105.68235425083981</v>
      </c>
      <c r="K39" s="7" cm="1">
        <f t="array" ref="K39">SQRT(SUMPRODUCT(K32:K37,(B32:B37-K38)^2))</f>
        <v>106.62907670987309</v>
      </c>
      <c r="L39" s="7" cm="1">
        <f t="array" ref="L39">SQRT(SUMPRODUCT(L32:L37,(B32:B37-L38)^2))</f>
        <v>111.9386354213772</v>
      </c>
    </row>
    <row r="40" spans="1:22" x14ac:dyDescent="0.2">
      <c r="A40" s="15" t="s">
        <v>27</v>
      </c>
      <c r="B40" s="14"/>
      <c r="C40" s="5"/>
      <c r="N40" s="4" t="s">
        <v>33</v>
      </c>
    </row>
    <row r="41" spans="1:22" x14ac:dyDescent="0.2">
      <c r="A41" s="5"/>
      <c r="B41" s="4">
        <v>730</v>
      </c>
      <c r="C41" s="5">
        <v>0.04</v>
      </c>
      <c r="D41" s="5">
        <v>0.03</v>
      </c>
      <c r="E41" s="5">
        <v>0.05</v>
      </c>
      <c r="F41" s="5">
        <v>0.01</v>
      </c>
      <c r="G41" s="5">
        <v>0.21</v>
      </c>
      <c r="H41" s="5">
        <v>0</v>
      </c>
      <c r="I41" s="5">
        <v>0.01</v>
      </c>
      <c r="J41" s="5">
        <v>0.01</v>
      </c>
      <c r="K41" s="5">
        <v>0.03</v>
      </c>
      <c r="L41" s="5">
        <v>0.06</v>
      </c>
    </row>
    <row r="42" spans="1:22" x14ac:dyDescent="0.2">
      <c r="A42" s="5"/>
      <c r="B42" s="4">
        <v>650</v>
      </c>
      <c r="C42" s="5">
        <v>0.09</v>
      </c>
      <c r="D42" s="5">
        <v>7.0000000000000007E-2</v>
      </c>
      <c r="E42" s="5">
        <v>0.11</v>
      </c>
      <c r="F42" s="5">
        <v>0.03</v>
      </c>
      <c r="G42" s="5">
        <v>0.22</v>
      </c>
      <c r="H42" s="5">
        <v>0.02</v>
      </c>
      <c r="I42" s="5">
        <v>0.04</v>
      </c>
      <c r="J42" s="5">
        <v>0.04</v>
      </c>
      <c r="K42" s="5">
        <v>0.12</v>
      </c>
      <c r="L42" s="5">
        <v>0.13</v>
      </c>
      <c r="N42" s="4" t="s">
        <v>40</v>
      </c>
      <c r="P42" s="4" t="s">
        <v>0</v>
      </c>
      <c r="Q42" s="18" t="s">
        <v>34</v>
      </c>
      <c r="R42" s="4" t="s">
        <v>1</v>
      </c>
      <c r="S42" s="4" t="s">
        <v>35</v>
      </c>
      <c r="U42" s="11" t="s">
        <v>11</v>
      </c>
    </row>
    <row r="43" spans="1:22" x14ac:dyDescent="0.2">
      <c r="B43" s="4">
        <v>550</v>
      </c>
      <c r="C43" s="5">
        <v>0.31</v>
      </c>
      <c r="D43" s="5">
        <v>0.31</v>
      </c>
      <c r="E43" s="5">
        <v>0.3</v>
      </c>
      <c r="F43" s="5">
        <v>0.21</v>
      </c>
      <c r="G43" s="5">
        <v>0.33</v>
      </c>
      <c r="H43" s="5">
        <v>0.17</v>
      </c>
      <c r="I43" s="5">
        <v>0.23</v>
      </c>
      <c r="J43" s="5">
        <v>0.22</v>
      </c>
      <c r="K43" s="5">
        <v>0.4</v>
      </c>
      <c r="L43" s="5">
        <v>0.37</v>
      </c>
      <c r="O43" s="4" t="s">
        <v>36</v>
      </c>
      <c r="P43" s="6">
        <v>0.02</v>
      </c>
      <c r="Q43" s="20">
        <f>_xlfn.NORM.DIST(1520,P49,P50,TRUE)-_xlfn.NORM.DIST(1400,P49,P50,TRUE)</f>
        <v>1.5463969861589488E-2</v>
      </c>
      <c r="R43" s="6">
        <v>0.04</v>
      </c>
      <c r="S43" s="20">
        <f>_xlfn.NORM.DIST(1520,R49,R50,TRUE)-_xlfn.NORM.DIST(1400,R49,R50,TRUE)</f>
        <v>2.0152616274583868E-2</v>
      </c>
      <c r="T43" s="4" t="s">
        <v>37</v>
      </c>
      <c r="U43" s="21">
        <v>0.21</v>
      </c>
    </row>
    <row r="44" spans="1:22" x14ac:dyDescent="0.2">
      <c r="B44" s="4">
        <v>450</v>
      </c>
      <c r="C44" s="5">
        <v>0.39</v>
      </c>
      <c r="D44" s="5">
        <v>0.42</v>
      </c>
      <c r="E44" s="5">
        <v>0.36</v>
      </c>
      <c r="F44" s="5">
        <v>0.49</v>
      </c>
      <c r="G44" s="5">
        <v>0.2</v>
      </c>
      <c r="H44" s="5">
        <v>0.49</v>
      </c>
      <c r="I44" s="5">
        <v>0.48</v>
      </c>
      <c r="J44" s="5">
        <v>0.48</v>
      </c>
      <c r="K44" s="5">
        <v>0.35</v>
      </c>
      <c r="L44" s="5">
        <v>0.34</v>
      </c>
      <c r="O44" s="4" t="s">
        <v>47</v>
      </c>
      <c r="P44" s="6">
        <v>0.13</v>
      </c>
      <c r="Q44" s="20">
        <f>_xlfn.NORM.DIST(1400,P49,P50,TRUE)-_xlfn.NORM.DIST(1200,P49,P50,TRUE)</f>
        <v>0.12309804035346883</v>
      </c>
      <c r="R44" s="6">
        <v>0.14000000000000001</v>
      </c>
      <c r="S44" s="20">
        <f>_xlfn.NORM.DIST(1400,R49,R50,TRUE)-_xlfn.NORM.DIST(1200,R49,R50,TRUE)</f>
        <v>0.1272481006331897</v>
      </c>
      <c r="T44" s="4" t="s">
        <v>42</v>
      </c>
      <c r="U44" s="21">
        <v>0.22</v>
      </c>
    </row>
    <row r="45" spans="1:22" x14ac:dyDescent="0.2">
      <c r="B45" s="4">
        <v>350</v>
      </c>
      <c r="C45" s="5">
        <v>0.16</v>
      </c>
      <c r="D45" s="5">
        <v>0.16</v>
      </c>
      <c r="E45" s="5">
        <v>0.16</v>
      </c>
      <c r="F45" s="5">
        <v>0.25</v>
      </c>
      <c r="G45" s="5">
        <v>0.05</v>
      </c>
      <c r="H45" s="5">
        <v>0.28000000000000003</v>
      </c>
      <c r="I45" s="5">
        <v>0.23</v>
      </c>
      <c r="J45" s="5">
        <v>0.24</v>
      </c>
      <c r="K45" s="5">
        <v>0.09</v>
      </c>
      <c r="L45" s="5">
        <v>0.1</v>
      </c>
      <c r="O45" s="4" t="s">
        <v>48</v>
      </c>
      <c r="P45" s="6">
        <v>0.32</v>
      </c>
      <c r="Q45" s="20">
        <f>_xlfn.NORM.DIST(1200,P49,P50,TRUE)-_xlfn.NORM.DIST(1000,P49,P50,TRUE)</f>
        <v>0.32954737629162267</v>
      </c>
      <c r="R45" s="6">
        <v>0.28000000000000003</v>
      </c>
      <c r="S45" s="20">
        <f>_xlfn.NORM.DIST(1200,R49,R50,TRUE)-_xlfn.NORM.DIST(1000,R49,R50,TRUE)</f>
        <v>0.30289704143613783</v>
      </c>
      <c r="T45" s="4" t="s">
        <v>43</v>
      </c>
      <c r="U45" s="21">
        <v>0.33</v>
      </c>
    </row>
    <row r="46" spans="1:22" x14ac:dyDescent="0.2">
      <c r="B46" s="4">
        <v>230</v>
      </c>
      <c r="C46" s="5">
        <v>0.01</v>
      </c>
      <c r="D46" s="5">
        <v>0.01</v>
      </c>
      <c r="E46" s="5">
        <v>0.02</v>
      </c>
      <c r="F46" s="5">
        <v>0.02</v>
      </c>
      <c r="G46" s="5">
        <v>0</v>
      </c>
      <c r="H46" s="5">
        <v>0.03</v>
      </c>
      <c r="I46" s="5">
        <v>0.02</v>
      </c>
      <c r="J46" s="5">
        <v>0.02</v>
      </c>
      <c r="K46" s="5">
        <v>0.01</v>
      </c>
      <c r="L46" s="5">
        <v>0.01</v>
      </c>
      <c r="O46" s="4" t="s">
        <v>49</v>
      </c>
      <c r="P46" s="6">
        <v>0.36</v>
      </c>
      <c r="Q46" s="20">
        <f>_xlfn.NORM.DIST(1000,P49,P50,TRUE)-_xlfn.NORM.DIST(800,P49,P50,TRUE)</f>
        <v>0.35159345631024275</v>
      </c>
      <c r="R46" s="6">
        <v>0.32</v>
      </c>
      <c r="S46" s="20">
        <f>_xlfn.NORM.DIST(1000,R49,R50,TRUE)-_xlfn.NORM.DIST(800,R49,R50,TRUE)</f>
        <v>0.33207511871923157</v>
      </c>
      <c r="T46" s="4" t="s">
        <v>44</v>
      </c>
      <c r="U46" s="21">
        <v>0.2</v>
      </c>
    </row>
    <row r="47" spans="1:22" x14ac:dyDescent="0.2">
      <c r="A47" s="15" t="s">
        <v>28</v>
      </c>
      <c r="C47" s="7">
        <f>SUMPRODUCT(C41:C46,B41:B46)</f>
        <v>492</v>
      </c>
      <c r="D47" s="4">
        <f>SUMPRODUCT(D41:D46,B41:B46)</f>
        <v>485.2</v>
      </c>
      <c r="E47" s="4">
        <f>SUMPRODUCT(E41:E46,B41:B46)</f>
        <v>495.6</v>
      </c>
      <c r="F47" s="4">
        <f>SUMPRODUCT(F41:F46,B41:B46)</f>
        <v>454.90000000000003</v>
      </c>
      <c r="G47" s="4">
        <f>SUMPRODUCT(G41:G46,B41:B46)</f>
        <v>585.29999999999995</v>
      </c>
      <c r="H47" s="4">
        <f>SUMPRODUCT(H41:H46,B41:B46)</f>
        <v>431.9</v>
      </c>
      <c r="I47" s="4">
        <f>SUMPRODUCT(I41:I46,B41:B46)</f>
        <v>460.90000000000003</v>
      </c>
      <c r="J47" s="4">
        <f>SUMPRODUCT(J41:J46,B41:B46)</f>
        <v>458.90000000000003</v>
      </c>
      <c r="K47" s="4">
        <f>SUMPRODUCT(K41:K46,B41:B46)</f>
        <v>511.2</v>
      </c>
      <c r="L47" s="4">
        <f>SUMPRODUCT(L41:L46,B41:B46)</f>
        <v>522.09999999999991</v>
      </c>
      <c r="O47" s="4" t="s">
        <v>50</v>
      </c>
      <c r="P47" s="6">
        <v>0.16</v>
      </c>
      <c r="Q47" s="20">
        <f>_xlfn.NORM.DIST(800,P49,P50,TRUE)-_xlfn.NORM.DIST(600,P49,P50,TRUE)</f>
        <v>0.14956776667708926</v>
      </c>
      <c r="R47" s="6">
        <v>0.2</v>
      </c>
      <c r="S47" s="20">
        <f>_xlfn.NORM.DIST(800,R49,R50,TRUE)-_xlfn.NORM.DIST(600,R49,R50,TRUE)</f>
        <v>0.16774765760836566</v>
      </c>
      <c r="T47" s="4" t="s">
        <v>45</v>
      </c>
      <c r="U47" s="21">
        <v>0.05</v>
      </c>
    </row>
    <row r="48" spans="1:22" x14ac:dyDescent="0.2">
      <c r="A48" s="15" t="s">
        <v>29</v>
      </c>
      <c r="C48" s="7" cm="1">
        <f t="array" ref="C48">SQRT(SUMPRODUCT(C41:C46,(B41:B46-C47)^2))</f>
        <v>100.77698149875299</v>
      </c>
      <c r="D48" s="7" cm="1">
        <f t="array" ref="D48">SQRT(SUMPRODUCT(D41:D46,(B41:B46-D47)^2))</f>
        <v>95.377984881208306</v>
      </c>
      <c r="E48" s="7" cm="1">
        <f t="array" ref="E48">SQRT(SUMPRODUCT(E41:E46,(B41:B46-E47)^2))</f>
        <v>108.66756645844242</v>
      </c>
      <c r="F48" s="7" cm="1">
        <f t="array" ref="F48">SQRT(SUMPRODUCT(F41:F46,(B41:B46-F47)^2))</f>
        <v>87.019136401138809</v>
      </c>
      <c r="G48" s="7" cm="1">
        <f t="array" ref="G48">SQRT(SUMPRODUCT(G41:G46,(B41:B46-G47)^2))</f>
        <v>110.26636341151367</v>
      </c>
      <c r="H48" s="7" cm="1">
        <f t="array" ref="H48">SQRT(SUMPRODUCT(H41:H46,(B41:B46-H47)^2))</f>
        <v>81.141936752828386</v>
      </c>
      <c r="I48" s="7" cm="1">
        <f t="array" ref="I48">SQRT(SUMPRODUCT(I41:I46,(B41:B46-I47)^2))</f>
        <v>89.064460364390015</v>
      </c>
      <c r="J48" s="7" cm="1">
        <f t="array" ref="J48">SQRT(SUMPRODUCT(J41:J46,(B41:B46-J47)^2))</f>
        <v>89.183418301834564</v>
      </c>
      <c r="K48" s="7" cm="1">
        <f t="array" ref="K48">SQRT(SUMPRODUCT(K41:K46,(B41:B46-K47)^2))</f>
        <v>93.757986326499136</v>
      </c>
      <c r="L48" s="7" cm="1">
        <f t="array" ref="L48">SQRT(SUMPRODUCT(L41:L46,(B41:B46-L47)^2))</f>
        <v>102.91002915168181</v>
      </c>
      <c r="O48" s="4" t="s">
        <v>51</v>
      </c>
      <c r="P48" s="6">
        <v>0.01</v>
      </c>
      <c r="Q48" s="20">
        <f>_xlfn.NORM.DIST(600,P49,P50,TRUE)-_xlfn.NORM.DIST(320,P49,P50,TRUE)</f>
        <v>2.6481945102130776E-2</v>
      </c>
      <c r="R48" s="6">
        <v>0.01</v>
      </c>
      <c r="S48" s="20">
        <f>_xlfn.NORM.DIST(600,R49,R50,TRUE)-_xlfn.NORM.DIST(320,R49,R50,TRUE)</f>
        <v>4.1861207837349569E-2</v>
      </c>
      <c r="T48" s="4" t="s">
        <v>46</v>
      </c>
      <c r="U48" s="21">
        <v>0</v>
      </c>
    </row>
    <row r="49" spans="2:52" x14ac:dyDescent="0.2">
      <c r="C49" s="2"/>
      <c r="N49" s="4" t="s">
        <v>28</v>
      </c>
      <c r="P49" s="4">
        <v>985.90000000000009</v>
      </c>
      <c r="R49" s="4">
        <v>976.25</v>
      </c>
      <c r="U49" s="7">
        <v>585.29999999999995</v>
      </c>
    </row>
    <row r="50" spans="2:52" x14ac:dyDescent="0.2">
      <c r="C50" s="2"/>
      <c r="N50" s="4" t="s">
        <v>29</v>
      </c>
      <c r="P50" s="4">
        <v>200.14417303533972</v>
      </c>
      <c r="R50" s="4">
        <v>219.50637092121039</v>
      </c>
      <c r="U50" s="7">
        <v>110.26636341151367</v>
      </c>
    </row>
    <row r="51" spans="2:52" x14ac:dyDescent="0.2">
      <c r="C51" s="2"/>
    </row>
    <row r="52" spans="2:52" x14ac:dyDescent="0.2">
      <c r="C52" s="17"/>
      <c r="N52" s="4" t="s">
        <v>39</v>
      </c>
      <c r="P52" s="4" t="s">
        <v>0</v>
      </c>
      <c r="Q52" s="18" t="s">
        <v>34</v>
      </c>
      <c r="R52" s="4" t="s">
        <v>1</v>
      </c>
      <c r="S52" s="4" t="s">
        <v>35</v>
      </c>
    </row>
    <row r="53" spans="2:52" x14ac:dyDescent="0.2">
      <c r="C53" s="17"/>
      <c r="O53" s="4" t="s">
        <v>37</v>
      </c>
      <c r="P53" s="22">
        <v>0.04</v>
      </c>
      <c r="Q53" s="23">
        <f>_xlfn.NORM.DIST(760,P59,P60,TRUE)-_xlfn.NORM.DIST(700,P59,P60,TRUE)</f>
        <v>3.3439952050672406E-2</v>
      </c>
      <c r="R53" s="22">
        <v>0.04</v>
      </c>
      <c r="S53" s="23">
        <f>_xlfn.NORM.DIST(760,R59,R60,TRUE)-_xlfn.NORM.DIST(700,R59,R60,TRUE)</f>
        <v>2.611084839531963E-2</v>
      </c>
    </row>
    <row r="54" spans="2:52" x14ac:dyDescent="0.2">
      <c r="C54" s="17"/>
      <c r="O54" s="4" t="s">
        <v>42</v>
      </c>
      <c r="P54" s="22">
        <v>0.19</v>
      </c>
      <c r="Q54" s="23">
        <f>_xlfn.NORM.DIST(700,P59,P60,TRUE)-_xlfn.NORM.DIST(600,P59,P60,TRUE)</f>
        <v>0.16502756899816673</v>
      </c>
      <c r="R54" s="22">
        <v>0.18</v>
      </c>
      <c r="S54" s="23">
        <f>_xlfn.NORM.DIST(700,R59,R60,TRUE)-_xlfn.NORM.DIST(600,R59,R60,TRUE)</f>
        <v>0.13620102218380392</v>
      </c>
    </row>
    <row r="55" spans="2:52" x14ac:dyDescent="0.2">
      <c r="B55" s="14"/>
      <c r="C55" s="17"/>
      <c r="E55" s="1"/>
      <c r="O55" s="4" t="s">
        <v>43</v>
      </c>
      <c r="P55" s="22">
        <v>0.31</v>
      </c>
      <c r="Q55" s="23">
        <f>_xlfn.NORM.DIST(600,P59,P60,TRUE)-_xlfn.NORM.DIST(500,P59,P60,TRUE)</f>
        <v>0.31658195285244517</v>
      </c>
      <c r="R55" s="22">
        <v>0.27</v>
      </c>
      <c r="S55" s="23">
        <f>_xlfn.NORM.DIST(600,R59,R60,TRUE)-_xlfn.NORM.DIST(500,R59,R60,TRUE)</f>
        <v>0.28823866578963697</v>
      </c>
    </row>
    <row r="56" spans="2:52" x14ac:dyDescent="0.2">
      <c r="B56" s="14"/>
      <c r="C56" s="7"/>
      <c r="O56" s="4" t="s">
        <v>44</v>
      </c>
      <c r="P56" s="22">
        <v>0.28000000000000003</v>
      </c>
      <c r="Q56" s="23">
        <f>_xlfn.NORM.DIST(500,P59,P60,TRUE)-_xlfn.NORM.DIST(400,P59,P60,TRUE)</f>
        <v>0.29811556808142647</v>
      </c>
      <c r="R56" s="22">
        <v>0.26</v>
      </c>
      <c r="S56" s="23">
        <f>_xlfn.NORM.DIST(500,R59,R60,TRUE)-_xlfn.NORM.DIST(400,R59,R60,TRUE)</f>
        <v>0.31130087367509396</v>
      </c>
    </row>
    <row r="57" spans="2:52" x14ac:dyDescent="0.2">
      <c r="B57" s="14"/>
      <c r="C57" s="7"/>
      <c r="O57" s="4" t="s">
        <v>45</v>
      </c>
      <c r="P57" s="22">
        <v>0.17</v>
      </c>
      <c r="Q57" s="23">
        <f>_xlfn.NORM.DIST(400,P59,P60,TRUE)-_xlfn.NORM.DIST(300,P59,P60,TRUE)</f>
        <v>0.13777208762128429</v>
      </c>
      <c r="R57" s="22">
        <v>0.22</v>
      </c>
      <c r="S57" s="23">
        <f>_xlfn.NORM.DIST(400,R59,R60,TRUE)-_xlfn.NORM.DIST(300,R59,R60,TRUE)</f>
        <v>0.17161771391183472</v>
      </c>
    </row>
    <row r="58" spans="2:52" x14ac:dyDescent="0.2">
      <c r="B58" s="14"/>
      <c r="O58" s="4" t="s">
        <v>46</v>
      </c>
      <c r="P58" s="22">
        <v>0.02</v>
      </c>
      <c r="Q58" s="23">
        <f>_xlfn.NORM.DIST(300,P59,P60,TRUE)-_xlfn.NORM.DIST(160,P59,P60,TRUE)</f>
        <v>3.3583685378797586E-2</v>
      </c>
      <c r="R58" s="22">
        <v>0.02</v>
      </c>
      <c r="S58" s="23">
        <f>_xlfn.NORM.DIST(300,R59,R60,TRUE)-_xlfn.NORM.DIST(160,R59,R60,TRUE)</f>
        <v>5.2851142894514216E-2</v>
      </c>
    </row>
    <row r="59" spans="2:52" x14ac:dyDescent="0.2">
      <c r="N59" s="4" t="s">
        <v>28</v>
      </c>
      <c r="P59" s="4">
        <v>508.45000000000005</v>
      </c>
      <c r="R59" s="4">
        <v>488.54999999999995</v>
      </c>
    </row>
    <row r="60" spans="2:52" x14ac:dyDescent="0.2">
      <c r="B60" s="14"/>
      <c r="N60" s="4" t="s">
        <v>29</v>
      </c>
      <c r="P60" s="4">
        <v>114.87411163965535</v>
      </c>
      <c r="R60" s="4">
        <v>118.38005100100271</v>
      </c>
      <c r="W60" s="10" t="s">
        <v>53</v>
      </c>
    </row>
    <row r="61" spans="2:52" x14ac:dyDescent="0.2">
      <c r="B61" s="14"/>
      <c r="W61" s="10" t="s">
        <v>54</v>
      </c>
      <c r="X61" s="4">
        <v>760</v>
      </c>
      <c r="Y61" s="4">
        <f>X61-10</f>
        <v>750</v>
      </c>
      <c r="Z61" s="4">
        <f t="shared" ref="Z61:AN61" si="7">Y61-10</f>
        <v>740</v>
      </c>
      <c r="AA61" s="4">
        <f t="shared" si="7"/>
        <v>730</v>
      </c>
      <c r="AB61" s="4">
        <f t="shared" si="7"/>
        <v>720</v>
      </c>
      <c r="AC61" s="4">
        <f t="shared" si="7"/>
        <v>710</v>
      </c>
      <c r="AD61" s="4">
        <f t="shared" si="7"/>
        <v>700</v>
      </c>
      <c r="AE61" s="4">
        <f t="shared" si="7"/>
        <v>690</v>
      </c>
      <c r="AF61" s="4">
        <f t="shared" si="7"/>
        <v>680</v>
      </c>
      <c r="AG61" s="4">
        <f t="shared" si="7"/>
        <v>670</v>
      </c>
      <c r="AH61" s="4">
        <f t="shared" si="7"/>
        <v>660</v>
      </c>
      <c r="AI61" s="4">
        <f t="shared" si="7"/>
        <v>650</v>
      </c>
      <c r="AJ61" s="4">
        <f t="shared" si="7"/>
        <v>640</v>
      </c>
      <c r="AK61" s="4">
        <f t="shared" si="7"/>
        <v>630</v>
      </c>
      <c r="AL61" s="4">
        <f t="shared" si="7"/>
        <v>620</v>
      </c>
      <c r="AM61" s="4">
        <f t="shared" si="7"/>
        <v>610</v>
      </c>
      <c r="AN61" s="4">
        <f t="shared" si="7"/>
        <v>600</v>
      </c>
      <c r="AO61" s="4">
        <f t="shared" ref="AO61:AZ61" si="8">AN61-10</f>
        <v>590</v>
      </c>
      <c r="AP61" s="4">
        <f t="shared" si="8"/>
        <v>580</v>
      </c>
      <c r="AQ61" s="4">
        <f t="shared" si="8"/>
        <v>570</v>
      </c>
      <c r="AR61" s="4">
        <f t="shared" si="8"/>
        <v>560</v>
      </c>
      <c r="AS61" s="4">
        <f t="shared" si="8"/>
        <v>550</v>
      </c>
      <c r="AT61" s="4">
        <f t="shared" si="8"/>
        <v>540</v>
      </c>
      <c r="AU61" s="4">
        <f t="shared" si="8"/>
        <v>530</v>
      </c>
      <c r="AV61" s="4">
        <f t="shared" si="8"/>
        <v>520</v>
      </c>
      <c r="AW61" s="4">
        <f t="shared" si="8"/>
        <v>510</v>
      </c>
      <c r="AX61" s="4">
        <f t="shared" si="8"/>
        <v>500</v>
      </c>
      <c r="AY61" s="4">
        <f t="shared" si="8"/>
        <v>490</v>
      </c>
      <c r="AZ61" s="4">
        <f t="shared" si="8"/>
        <v>480</v>
      </c>
    </row>
    <row r="62" spans="2:52" x14ac:dyDescent="0.2">
      <c r="B62" s="14" t="s">
        <v>70</v>
      </c>
      <c r="C62" s="4" t="s">
        <v>71</v>
      </c>
      <c r="N62" s="4" t="s">
        <v>38</v>
      </c>
      <c r="P62" s="4" t="s">
        <v>0</v>
      </c>
      <c r="Q62" s="18" t="s">
        <v>34</v>
      </c>
      <c r="R62" s="4" t="s">
        <v>1</v>
      </c>
      <c r="S62" s="4" t="s">
        <v>35</v>
      </c>
      <c r="W62" s="4">
        <v>760</v>
      </c>
      <c r="X62" s="19">
        <f>(2*X61+W62)/10</f>
        <v>228</v>
      </c>
      <c r="Y62" s="19">
        <f>X62-2</f>
        <v>226</v>
      </c>
      <c r="Z62" s="19">
        <f t="shared" ref="Z62:AN62" si="9">Y62-2</f>
        <v>224</v>
      </c>
      <c r="AA62" s="19">
        <f t="shared" si="9"/>
        <v>222</v>
      </c>
      <c r="AB62" s="19">
        <f t="shared" si="9"/>
        <v>220</v>
      </c>
      <c r="AC62" s="4">
        <f t="shared" si="9"/>
        <v>218</v>
      </c>
      <c r="AD62" s="4">
        <f t="shared" si="9"/>
        <v>216</v>
      </c>
      <c r="AE62" s="4">
        <f t="shared" si="9"/>
        <v>214</v>
      </c>
      <c r="AF62" s="4">
        <f t="shared" si="9"/>
        <v>212</v>
      </c>
      <c r="AG62" s="4">
        <f t="shared" si="9"/>
        <v>210</v>
      </c>
      <c r="AH62" s="4">
        <f t="shared" si="9"/>
        <v>208</v>
      </c>
      <c r="AI62" s="4">
        <f t="shared" si="9"/>
        <v>206</v>
      </c>
      <c r="AJ62" s="4">
        <f t="shared" si="9"/>
        <v>204</v>
      </c>
      <c r="AK62" s="4">
        <f t="shared" si="9"/>
        <v>202</v>
      </c>
      <c r="AL62" s="4">
        <f t="shared" si="9"/>
        <v>200</v>
      </c>
      <c r="AM62" s="4">
        <f t="shared" si="9"/>
        <v>198</v>
      </c>
      <c r="AN62" s="4">
        <f t="shared" si="9"/>
        <v>196</v>
      </c>
      <c r="AO62" s="4">
        <f t="shared" ref="AO62:AZ62" si="10">AN62-2</f>
        <v>194</v>
      </c>
      <c r="AP62" s="4">
        <f t="shared" si="10"/>
        <v>192</v>
      </c>
      <c r="AQ62" s="4">
        <f t="shared" si="10"/>
        <v>190</v>
      </c>
      <c r="AR62" s="4">
        <f t="shared" si="10"/>
        <v>188</v>
      </c>
      <c r="AS62" s="4">
        <f t="shared" si="10"/>
        <v>186</v>
      </c>
      <c r="AT62" s="4">
        <f t="shared" si="10"/>
        <v>184</v>
      </c>
      <c r="AU62" s="4">
        <f t="shared" si="10"/>
        <v>182</v>
      </c>
      <c r="AV62" s="4">
        <f t="shared" si="10"/>
        <v>180</v>
      </c>
      <c r="AW62" s="4">
        <f t="shared" si="10"/>
        <v>178</v>
      </c>
      <c r="AX62" s="4">
        <f t="shared" si="10"/>
        <v>176</v>
      </c>
      <c r="AY62" s="4">
        <f t="shared" si="10"/>
        <v>174</v>
      </c>
      <c r="AZ62" s="4">
        <f t="shared" si="10"/>
        <v>172</v>
      </c>
    </row>
    <row r="63" spans="2:52" x14ac:dyDescent="0.2">
      <c r="B63" s="14" t="s">
        <v>72</v>
      </c>
      <c r="C63" s="4">
        <v>212</v>
      </c>
      <c r="O63" s="4" t="s">
        <v>37</v>
      </c>
      <c r="P63" s="22">
        <v>0.03</v>
      </c>
      <c r="Q63" s="23">
        <f>_xlfn.NORM.DIST(760,P69,P70,TRUE)-_xlfn.NORM.DIST(700,P69,P70,TRUE)</f>
        <v>9.15703549096758E-3</v>
      </c>
      <c r="R63" s="22">
        <v>0.05</v>
      </c>
      <c r="S63" s="23">
        <f>_xlfn.NORM.DIST(760,R69,R70,TRUE)-_xlfn.NORM.DIST(700,R69,R70,TRUE)</f>
        <v>2.0879503143743539E-2</v>
      </c>
      <c r="W63" s="4">
        <f>W62-10</f>
        <v>750</v>
      </c>
      <c r="X63" s="4">
        <f>X62-1</f>
        <v>227</v>
      </c>
      <c r="Y63" s="4">
        <f t="shared" ref="Y63:AN64" si="11">Y62-1</f>
        <v>225</v>
      </c>
      <c r="Z63" s="4">
        <f t="shared" si="11"/>
        <v>223</v>
      </c>
      <c r="AA63" s="4">
        <f t="shared" si="11"/>
        <v>221</v>
      </c>
      <c r="AB63" s="4">
        <f t="shared" si="11"/>
        <v>219</v>
      </c>
      <c r="AC63" s="4">
        <f t="shared" si="11"/>
        <v>217</v>
      </c>
      <c r="AD63" s="4">
        <f t="shared" si="11"/>
        <v>215</v>
      </c>
      <c r="AE63" s="4">
        <f t="shared" si="11"/>
        <v>213</v>
      </c>
      <c r="AF63" s="4">
        <f t="shared" si="11"/>
        <v>211</v>
      </c>
      <c r="AG63" s="4">
        <f t="shared" si="11"/>
        <v>209</v>
      </c>
      <c r="AH63" s="4">
        <f t="shared" si="11"/>
        <v>207</v>
      </c>
      <c r="AI63" s="4">
        <f t="shared" si="11"/>
        <v>205</v>
      </c>
      <c r="AJ63" s="4">
        <f t="shared" si="11"/>
        <v>203</v>
      </c>
      <c r="AK63" s="4">
        <f t="shared" si="11"/>
        <v>201</v>
      </c>
      <c r="AL63" s="4">
        <f t="shared" si="11"/>
        <v>199</v>
      </c>
      <c r="AM63" s="4">
        <f t="shared" si="11"/>
        <v>197</v>
      </c>
      <c r="AN63" s="4">
        <f t="shared" si="11"/>
        <v>195</v>
      </c>
      <c r="AO63" s="4">
        <f t="shared" ref="AO63:AO90" si="12">AO62-1</f>
        <v>193</v>
      </c>
      <c r="AP63" s="4">
        <f t="shared" ref="AP63:AP90" si="13">AP62-1</f>
        <v>191</v>
      </c>
      <c r="AQ63" s="4">
        <f t="shared" ref="AQ63:AQ90" si="14">AQ62-1</f>
        <v>189</v>
      </c>
      <c r="AR63" s="4">
        <f t="shared" ref="AR63:AR90" si="15">AR62-1</f>
        <v>187</v>
      </c>
      <c r="AS63" s="4">
        <f t="shared" ref="AS63:AS90" si="16">AS62-1</f>
        <v>185</v>
      </c>
      <c r="AT63" s="4">
        <f t="shared" ref="AT63:AT90" si="17">AT62-1</f>
        <v>183</v>
      </c>
      <c r="AU63" s="4">
        <f t="shared" ref="AU63:AU90" si="18">AU62-1</f>
        <v>181</v>
      </c>
      <c r="AV63" s="4">
        <f t="shared" ref="AV63:AV90" si="19">AV62-1</f>
        <v>179</v>
      </c>
      <c r="AW63" s="4">
        <f t="shared" ref="AW63:AW90" si="20">AW62-1</f>
        <v>177</v>
      </c>
      <c r="AX63" s="4">
        <f t="shared" ref="AX63:AX90" si="21">AX62-1</f>
        <v>175</v>
      </c>
      <c r="AY63" s="4">
        <f t="shared" ref="AY63:AY90" si="22">AY62-1</f>
        <v>173</v>
      </c>
      <c r="AZ63" s="4">
        <f t="shared" ref="AZ63:AZ90" si="23">AZ62-1</f>
        <v>171</v>
      </c>
    </row>
    <row r="64" spans="2:52" x14ac:dyDescent="0.2">
      <c r="B64" s="14" t="s">
        <v>73</v>
      </c>
      <c r="C64" s="4">
        <v>214</v>
      </c>
      <c r="O64" s="4" t="s">
        <v>42</v>
      </c>
      <c r="P64" s="22">
        <v>7.0000000000000007E-2</v>
      </c>
      <c r="Q64" s="23">
        <f>_xlfn.NORM.DIST(700,P69,P70,TRUE)-_xlfn.NORM.DIST(600,P69,P70,TRUE)</f>
        <v>9.4853076125344771E-2</v>
      </c>
      <c r="R64" s="22">
        <v>0.11</v>
      </c>
      <c r="S64" s="23">
        <f>_xlfn.NORM.DIST(700,R69,R70,TRUE)-_xlfn.NORM.DIST(600,R69,R70,TRUE)</f>
        <v>0.13105050156837894</v>
      </c>
      <c r="W64" s="4">
        <f t="shared" ref="W64:W88" si="24">W63-10</f>
        <v>740</v>
      </c>
      <c r="X64" s="4">
        <f t="shared" ref="X64" si="25">X63-1</f>
        <v>226</v>
      </c>
      <c r="Y64" s="4">
        <f t="shared" si="11"/>
        <v>224</v>
      </c>
      <c r="Z64" s="4">
        <f t="shared" si="11"/>
        <v>222</v>
      </c>
      <c r="AA64" s="4">
        <f t="shared" si="11"/>
        <v>220</v>
      </c>
      <c r="AB64" s="4">
        <f t="shared" si="11"/>
        <v>218</v>
      </c>
      <c r="AC64" s="4">
        <f t="shared" si="11"/>
        <v>216</v>
      </c>
      <c r="AD64" s="4">
        <f t="shared" si="11"/>
        <v>214</v>
      </c>
      <c r="AE64" s="4">
        <f t="shared" si="11"/>
        <v>212</v>
      </c>
      <c r="AF64" s="4">
        <f t="shared" si="11"/>
        <v>210</v>
      </c>
      <c r="AG64" s="4">
        <f t="shared" si="11"/>
        <v>208</v>
      </c>
      <c r="AH64" s="4">
        <f t="shared" si="11"/>
        <v>206</v>
      </c>
      <c r="AI64" s="4">
        <f t="shared" si="11"/>
        <v>204</v>
      </c>
      <c r="AJ64" s="4">
        <f t="shared" si="11"/>
        <v>202</v>
      </c>
      <c r="AK64" s="4">
        <f t="shared" si="11"/>
        <v>200</v>
      </c>
      <c r="AL64" s="4">
        <f t="shared" si="11"/>
        <v>198</v>
      </c>
      <c r="AM64" s="4">
        <f t="shared" si="11"/>
        <v>196</v>
      </c>
      <c r="AN64" s="4">
        <f t="shared" si="11"/>
        <v>194</v>
      </c>
      <c r="AO64" s="4">
        <f t="shared" si="12"/>
        <v>192</v>
      </c>
      <c r="AP64" s="4">
        <f t="shared" si="13"/>
        <v>190</v>
      </c>
      <c r="AQ64" s="4">
        <f t="shared" si="14"/>
        <v>188</v>
      </c>
      <c r="AR64" s="4">
        <f t="shared" si="15"/>
        <v>186</v>
      </c>
      <c r="AS64" s="4">
        <f t="shared" si="16"/>
        <v>184</v>
      </c>
      <c r="AT64" s="4">
        <f t="shared" si="17"/>
        <v>182</v>
      </c>
      <c r="AU64" s="4">
        <f t="shared" si="18"/>
        <v>180</v>
      </c>
      <c r="AV64" s="4">
        <f t="shared" si="19"/>
        <v>178</v>
      </c>
      <c r="AW64" s="4">
        <f t="shared" si="20"/>
        <v>176</v>
      </c>
      <c r="AX64" s="4">
        <f t="shared" si="21"/>
        <v>174</v>
      </c>
      <c r="AY64" s="4">
        <f t="shared" si="22"/>
        <v>172</v>
      </c>
      <c r="AZ64" s="4">
        <f t="shared" si="23"/>
        <v>170</v>
      </c>
    </row>
    <row r="65" spans="2:52" x14ac:dyDescent="0.2">
      <c r="B65" s="14" t="s">
        <v>74</v>
      </c>
      <c r="C65" s="4">
        <v>217</v>
      </c>
      <c r="O65" s="4" t="s">
        <v>43</v>
      </c>
      <c r="P65" s="22">
        <v>0.31</v>
      </c>
      <c r="Q65" s="23">
        <f>_xlfn.NORM.DIST(600,P69,P70,TRUE)-_xlfn.NORM.DIST(500,P69,P70,TRUE)</f>
        <v>0.31295327367810655</v>
      </c>
      <c r="R65" s="22">
        <v>0.3</v>
      </c>
      <c r="S65" s="23">
        <f>_xlfn.NORM.DIST(600,R69,R70,TRUE)-_xlfn.NORM.DIST(500,R69,R70,TRUE)</f>
        <v>0.30782426057917889</v>
      </c>
      <c r="W65" s="4">
        <f t="shared" si="24"/>
        <v>730</v>
      </c>
      <c r="X65" s="4">
        <f t="shared" ref="X65:X88" si="26">X64-1</f>
        <v>225</v>
      </c>
      <c r="Y65" s="4">
        <f t="shared" ref="Y65:Y88" si="27">Y64-1</f>
        <v>223</v>
      </c>
      <c r="Z65" s="4">
        <f t="shared" ref="Z65:Z88" si="28">Z64-1</f>
        <v>221</v>
      </c>
      <c r="AA65" s="4">
        <f t="shared" ref="AA65:AA88" si="29">AA64-1</f>
        <v>219</v>
      </c>
      <c r="AB65" s="4">
        <f t="shared" ref="AB65:AB88" si="30">AB64-1</f>
        <v>217</v>
      </c>
      <c r="AC65" s="4">
        <f t="shared" ref="AC65:AC88" si="31">AC64-1</f>
        <v>215</v>
      </c>
      <c r="AD65" s="4">
        <f t="shared" ref="AD65:AD88" si="32">AD64-1</f>
        <v>213</v>
      </c>
      <c r="AE65" s="4">
        <f t="shared" ref="AE65:AE88" si="33">AE64-1</f>
        <v>211</v>
      </c>
      <c r="AF65" s="4">
        <f t="shared" ref="AF65:AF88" si="34">AF64-1</f>
        <v>209</v>
      </c>
      <c r="AG65" s="4">
        <f t="shared" ref="AG65:AG88" si="35">AG64-1</f>
        <v>207</v>
      </c>
      <c r="AH65" s="4">
        <f t="shared" ref="AH65:AH88" si="36">AH64-1</f>
        <v>205</v>
      </c>
      <c r="AI65" s="4">
        <f t="shared" ref="AI65:AI88" si="37">AI64-1</f>
        <v>203</v>
      </c>
      <c r="AJ65" s="4">
        <f t="shared" ref="AJ65:AJ88" si="38">AJ64-1</f>
        <v>201</v>
      </c>
      <c r="AK65" s="4">
        <f t="shared" ref="AK65:AK88" si="39">AK64-1</f>
        <v>199</v>
      </c>
      <c r="AL65" s="4">
        <f t="shared" ref="AL65:AL88" si="40">AL64-1</f>
        <v>197</v>
      </c>
      <c r="AM65" s="4">
        <f t="shared" ref="AM65:AM88" si="41">AM64-1</f>
        <v>195</v>
      </c>
      <c r="AN65" s="4">
        <f t="shared" ref="AN65:AN88" si="42">AN64-1</f>
        <v>193</v>
      </c>
      <c r="AO65" s="4">
        <f t="shared" si="12"/>
        <v>191</v>
      </c>
      <c r="AP65" s="4">
        <f t="shared" si="13"/>
        <v>189</v>
      </c>
      <c r="AQ65" s="4">
        <f t="shared" si="14"/>
        <v>187</v>
      </c>
      <c r="AR65" s="4">
        <f t="shared" si="15"/>
        <v>185</v>
      </c>
      <c r="AS65" s="4">
        <f t="shared" si="16"/>
        <v>183</v>
      </c>
      <c r="AT65" s="4">
        <f t="shared" si="17"/>
        <v>181</v>
      </c>
      <c r="AU65" s="4">
        <f t="shared" si="18"/>
        <v>179</v>
      </c>
      <c r="AV65" s="4">
        <f t="shared" si="19"/>
        <v>177</v>
      </c>
      <c r="AW65" s="4">
        <f t="shared" si="20"/>
        <v>175</v>
      </c>
      <c r="AX65" s="4">
        <f t="shared" si="21"/>
        <v>173</v>
      </c>
      <c r="AY65" s="4">
        <f t="shared" si="22"/>
        <v>171</v>
      </c>
      <c r="AZ65" s="4">
        <f t="shared" si="23"/>
        <v>169</v>
      </c>
    </row>
    <row r="66" spans="2:52" x14ac:dyDescent="0.2">
      <c r="B66" s="14" t="s">
        <v>75</v>
      </c>
      <c r="C66" s="4">
        <v>213</v>
      </c>
      <c r="O66" s="4" t="s">
        <v>44</v>
      </c>
      <c r="P66" s="22">
        <v>0.42</v>
      </c>
      <c r="Q66" s="23">
        <f>_xlfn.NORM.DIST(500,P69,P70,TRUE)-_xlfn.NORM.DIST(400,P69,P70,TRUE)</f>
        <v>0.38055938612305451</v>
      </c>
      <c r="R66" s="22">
        <v>0.36</v>
      </c>
      <c r="S66" s="23">
        <f>_xlfn.NORM.DIST(500,R69,R70,TRUE)-_xlfn.NORM.DIST(400,R69,R70,TRUE)</f>
        <v>0.33064609940250722</v>
      </c>
      <c r="W66" s="4">
        <f t="shared" si="24"/>
        <v>720</v>
      </c>
      <c r="X66" s="4">
        <f t="shared" si="26"/>
        <v>224</v>
      </c>
      <c r="Y66" s="4">
        <f t="shared" si="27"/>
        <v>222</v>
      </c>
      <c r="Z66" s="4">
        <f t="shared" si="28"/>
        <v>220</v>
      </c>
      <c r="AA66" s="4">
        <f t="shared" si="29"/>
        <v>218</v>
      </c>
      <c r="AB66" s="4">
        <f t="shared" si="30"/>
        <v>216</v>
      </c>
      <c r="AC66" s="4">
        <f t="shared" si="31"/>
        <v>214</v>
      </c>
      <c r="AD66" s="4">
        <f t="shared" si="32"/>
        <v>212</v>
      </c>
      <c r="AE66" s="4">
        <f t="shared" si="33"/>
        <v>210</v>
      </c>
      <c r="AF66" s="4">
        <f t="shared" si="34"/>
        <v>208</v>
      </c>
      <c r="AG66" s="4">
        <f t="shared" si="35"/>
        <v>206</v>
      </c>
      <c r="AH66" s="4">
        <f t="shared" si="36"/>
        <v>204</v>
      </c>
      <c r="AI66" s="4">
        <f t="shared" si="37"/>
        <v>202</v>
      </c>
      <c r="AJ66" s="4">
        <f t="shared" si="38"/>
        <v>200</v>
      </c>
      <c r="AK66" s="4">
        <f t="shared" si="39"/>
        <v>198</v>
      </c>
      <c r="AL66" s="4">
        <f t="shared" si="40"/>
        <v>196</v>
      </c>
      <c r="AM66" s="4">
        <f t="shared" si="41"/>
        <v>194</v>
      </c>
      <c r="AN66" s="4">
        <f t="shared" si="42"/>
        <v>192</v>
      </c>
      <c r="AO66" s="4">
        <f t="shared" si="12"/>
        <v>190</v>
      </c>
      <c r="AP66" s="4">
        <f t="shared" si="13"/>
        <v>188</v>
      </c>
      <c r="AQ66" s="4">
        <f t="shared" si="14"/>
        <v>186</v>
      </c>
      <c r="AR66" s="4">
        <f t="shared" si="15"/>
        <v>184</v>
      </c>
      <c r="AS66" s="4">
        <f t="shared" si="16"/>
        <v>182</v>
      </c>
      <c r="AT66" s="4">
        <f t="shared" si="17"/>
        <v>180</v>
      </c>
      <c r="AU66" s="4">
        <f t="shared" si="18"/>
        <v>178</v>
      </c>
      <c r="AV66" s="4">
        <f t="shared" si="19"/>
        <v>176</v>
      </c>
      <c r="AW66" s="4">
        <f t="shared" si="20"/>
        <v>174</v>
      </c>
      <c r="AX66" s="4">
        <f t="shared" si="21"/>
        <v>172</v>
      </c>
      <c r="AY66" s="4">
        <f t="shared" si="22"/>
        <v>170</v>
      </c>
      <c r="AZ66" s="4">
        <f t="shared" si="23"/>
        <v>168</v>
      </c>
    </row>
    <row r="67" spans="2:52" x14ac:dyDescent="0.2">
      <c r="B67" s="14" t="s">
        <v>76</v>
      </c>
      <c r="C67" s="4">
        <v>221</v>
      </c>
      <c r="O67" s="4" t="s">
        <v>45</v>
      </c>
      <c r="P67" s="22">
        <v>0.16</v>
      </c>
      <c r="Q67" s="23">
        <f>_xlfn.NORM.DIST(400,P69,P70,TRUE)-_xlfn.NORM.DIST(300,P69,P70,TRUE)</f>
        <v>0.17089366327384262</v>
      </c>
      <c r="R67" s="22">
        <v>0.16</v>
      </c>
      <c r="S67" s="23">
        <f>_xlfn.NORM.DIST(400,R69,R70,TRUE)-_xlfn.NORM.DIST(300,R69,R70,TRUE)</f>
        <v>0.16246711765969027</v>
      </c>
      <c r="W67" s="4">
        <f t="shared" si="24"/>
        <v>710</v>
      </c>
      <c r="X67" s="4">
        <f t="shared" si="26"/>
        <v>223</v>
      </c>
      <c r="Y67" s="4">
        <f t="shared" si="27"/>
        <v>221</v>
      </c>
      <c r="Z67" s="4">
        <f t="shared" si="28"/>
        <v>219</v>
      </c>
      <c r="AA67" s="4">
        <f t="shared" si="29"/>
        <v>217</v>
      </c>
      <c r="AB67" s="4">
        <f t="shared" si="30"/>
        <v>215</v>
      </c>
      <c r="AC67" s="4">
        <f t="shared" si="31"/>
        <v>213</v>
      </c>
      <c r="AD67" s="4">
        <f t="shared" si="32"/>
        <v>211</v>
      </c>
      <c r="AE67" s="4">
        <f t="shared" si="33"/>
        <v>209</v>
      </c>
      <c r="AF67" s="4">
        <f t="shared" si="34"/>
        <v>207</v>
      </c>
      <c r="AG67" s="4">
        <f t="shared" si="35"/>
        <v>205</v>
      </c>
      <c r="AH67" s="4">
        <f t="shared" si="36"/>
        <v>203</v>
      </c>
      <c r="AI67" s="4">
        <f t="shared" si="37"/>
        <v>201</v>
      </c>
      <c r="AJ67" s="4">
        <f t="shared" si="38"/>
        <v>199</v>
      </c>
      <c r="AK67" s="4">
        <f t="shared" si="39"/>
        <v>197</v>
      </c>
      <c r="AL67" s="4">
        <f t="shared" si="40"/>
        <v>195</v>
      </c>
      <c r="AM67" s="4">
        <f t="shared" si="41"/>
        <v>193</v>
      </c>
      <c r="AN67" s="4">
        <f t="shared" si="42"/>
        <v>191</v>
      </c>
      <c r="AO67" s="4">
        <f t="shared" si="12"/>
        <v>189</v>
      </c>
      <c r="AP67" s="4">
        <f t="shared" si="13"/>
        <v>187</v>
      </c>
      <c r="AQ67" s="4">
        <f t="shared" si="14"/>
        <v>185</v>
      </c>
      <c r="AR67" s="4">
        <f t="shared" si="15"/>
        <v>183</v>
      </c>
      <c r="AS67" s="4">
        <f t="shared" si="16"/>
        <v>181</v>
      </c>
      <c r="AT67" s="4">
        <f t="shared" si="17"/>
        <v>179</v>
      </c>
      <c r="AU67" s="4">
        <f t="shared" si="18"/>
        <v>177</v>
      </c>
      <c r="AV67" s="4">
        <f t="shared" si="19"/>
        <v>175</v>
      </c>
      <c r="AW67" s="4">
        <f t="shared" si="20"/>
        <v>173</v>
      </c>
      <c r="AX67" s="4">
        <f t="shared" si="21"/>
        <v>171</v>
      </c>
      <c r="AY67" s="4">
        <f t="shared" si="22"/>
        <v>169</v>
      </c>
      <c r="AZ67" s="4">
        <f t="shared" si="23"/>
        <v>167</v>
      </c>
    </row>
    <row r="68" spans="2:52" x14ac:dyDescent="0.2">
      <c r="B68" s="14" t="s">
        <v>77</v>
      </c>
      <c r="C68" s="4">
        <v>218</v>
      </c>
      <c r="O68" s="4" t="s">
        <v>46</v>
      </c>
      <c r="P68" s="22">
        <v>0.01</v>
      </c>
      <c r="Q68" s="23">
        <f>_xlfn.NORM.DIST(300,P69,P70,TRUE)-_xlfn.NORM.DIST(160,P69,P70,TRUE)</f>
        <v>2.9422970415713637E-2</v>
      </c>
      <c r="R68" s="22">
        <v>0.02</v>
      </c>
      <c r="S68" s="23">
        <f>_xlfn.NORM.DIST(300,R69,R70,TRUE)-_xlfn.NORM.DIST(160,R69,R70,TRUE)</f>
        <v>3.9047267667029963E-2</v>
      </c>
      <c r="W68" s="4">
        <f t="shared" si="24"/>
        <v>700</v>
      </c>
      <c r="X68" s="4">
        <f t="shared" si="26"/>
        <v>222</v>
      </c>
      <c r="Y68" s="4">
        <f t="shared" si="27"/>
        <v>220</v>
      </c>
      <c r="Z68" s="4">
        <f t="shared" si="28"/>
        <v>218</v>
      </c>
      <c r="AA68" s="4">
        <f t="shared" si="29"/>
        <v>216</v>
      </c>
      <c r="AB68" s="4">
        <f t="shared" si="30"/>
        <v>214</v>
      </c>
      <c r="AC68" s="4">
        <f t="shared" si="31"/>
        <v>212</v>
      </c>
      <c r="AD68" s="4">
        <f t="shared" si="32"/>
        <v>210</v>
      </c>
      <c r="AE68" s="4">
        <f t="shared" si="33"/>
        <v>208</v>
      </c>
      <c r="AF68" s="4">
        <f t="shared" si="34"/>
        <v>206</v>
      </c>
      <c r="AG68" s="4">
        <f t="shared" si="35"/>
        <v>204</v>
      </c>
      <c r="AH68" s="4">
        <f t="shared" si="36"/>
        <v>202</v>
      </c>
      <c r="AI68" s="4">
        <f t="shared" si="37"/>
        <v>200</v>
      </c>
      <c r="AJ68" s="4">
        <f t="shared" si="38"/>
        <v>198</v>
      </c>
      <c r="AK68" s="4">
        <f t="shared" si="39"/>
        <v>196</v>
      </c>
      <c r="AL68" s="4">
        <f t="shared" si="40"/>
        <v>194</v>
      </c>
      <c r="AM68" s="4">
        <f t="shared" si="41"/>
        <v>192</v>
      </c>
      <c r="AN68" s="4">
        <f t="shared" si="42"/>
        <v>190</v>
      </c>
      <c r="AO68" s="4">
        <f t="shared" si="12"/>
        <v>188</v>
      </c>
      <c r="AP68" s="4">
        <f t="shared" si="13"/>
        <v>186</v>
      </c>
      <c r="AQ68" s="4">
        <f t="shared" si="14"/>
        <v>184</v>
      </c>
      <c r="AR68" s="4">
        <f t="shared" si="15"/>
        <v>182</v>
      </c>
      <c r="AS68" s="4">
        <f t="shared" si="16"/>
        <v>180</v>
      </c>
      <c r="AT68" s="4">
        <f t="shared" si="17"/>
        <v>178</v>
      </c>
      <c r="AU68" s="4">
        <f t="shared" si="18"/>
        <v>176</v>
      </c>
      <c r="AV68" s="4">
        <f t="shared" si="19"/>
        <v>174</v>
      </c>
      <c r="AW68" s="4">
        <f t="shared" si="20"/>
        <v>172</v>
      </c>
      <c r="AX68" s="4">
        <f t="shared" si="21"/>
        <v>170</v>
      </c>
      <c r="AY68" s="4">
        <f t="shared" si="22"/>
        <v>168</v>
      </c>
      <c r="AZ68" s="4">
        <f t="shared" si="23"/>
        <v>166</v>
      </c>
    </row>
    <row r="69" spans="2:52" x14ac:dyDescent="0.2">
      <c r="B69" s="14" t="s">
        <v>78</v>
      </c>
      <c r="C69" s="4">
        <v>221</v>
      </c>
      <c r="N69" s="4" t="s">
        <v>28</v>
      </c>
      <c r="P69" s="4">
        <v>480.34999999999997</v>
      </c>
      <c r="R69" s="4">
        <v>490.84999999999997</v>
      </c>
      <c r="W69" s="4">
        <f t="shared" si="24"/>
        <v>690</v>
      </c>
      <c r="X69" s="4">
        <f t="shared" si="26"/>
        <v>221</v>
      </c>
      <c r="Y69" s="4">
        <f t="shared" si="27"/>
        <v>219</v>
      </c>
      <c r="Z69" s="4">
        <f t="shared" si="28"/>
        <v>217</v>
      </c>
      <c r="AA69" s="4">
        <f t="shared" si="29"/>
        <v>215</v>
      </c>
      <c r="AB69" s="4">
        <f t="shared" si="30"/>
        <v>213</v>
      </c>
      <c r="AC69" s="4">
        <f t="shared" si="31"/>
        <v>211</v>
      </c>
      <c r="AD69" s="4">
        <f t="shared" si="32"/>
        <v>209</v>
      </c>
      <c r="AE69" s="4">
        <f t="shared" si="33"/>
        <v>207</v>
      </c>
      <c r="AF69" s="4">
        <f t="shared" si="34"/>
        <v>205</v>
      </c>
      <c r="AG69" s="4">
        <f t="shared" si="35"/>
        <v>203</v>
      </c>
      <c r="AH69" s="4">
        <f t="shared" si="36"/>
        <v>201</v>
      </c>
      <c r="AI69" s="4">
        <f t="shared" si="37"/>
        <v>199</v>
      </c>
      <c r="AJ69" s="4">
        <f t="shared" si="38"/>
        <v>197</v>
      </c>
      <c r="AK69" s="4">
        <f t="shared" si="39"/>
        <v>195</v>
      </c>
      <c r="AL69" s="4">
        <f t="shared" si="40"/>
        <v>193</v>
      </c>
      <c r="AM69" s="4">
        <f t="shared" si="41"/>
        <v>191</v>
      </c>
      <c r="AN69" s="4">
        <f t="shared" si="42"/>
        <v>189</v>
      </c>
      <c r="AO69" s="4">
        <f t="shared" si="12"/>
        <v>187</v>
      </c>
      <c r="AP69" s="4">
        <f t="shared" si="13"/>
        <v>185</v>
      </c>
      <c r="AQ69" s="4">
        <f t="shared" si="14"/>
        <v>183</v>
      </c>
      <c r="AR69" s="4">
        <f t="shared" si="15"/>
        <v>181</v>
      </c>
      <c r="AS69" s="4">
        <f t="shared" si="16"/>
        <v>179</v>
      </c>
      <c r="AT69" s="4">
        <f t="shared" si="17"/>
        <v>177</v>
      </c>
      <c r="AU69" s="4">
        <f t="shared" si="18"/>
        <v>175</v>
      </c>
      <c r="AV69" s="4">
        <f t="shared" si="19"/>
        <v>173</v>
      </c>
      <c r="AW69" s="4">
        <f t="shared" si="20"/>
        <v>171</v>
      </c>
      <c r="AX69" s="4">
        <f t="shared" si="21"/>
        <v>169</v>
      </c>
      <c r="AY69" s="4">
        <f t="shared" si="22"/>
        <v>167</v>
      </c>
      <c r="AZ69" s="4">
        <f t="shared" si="23"/>
        <v>165</v>
      </c>
    </row>
    <row r="70" spans="2:52" x14ac:dyDescent="0.2">
      <c r="B70" s="14" t="s">
        <v>79</v>
      </c>
      <c r="C70" s="4">
        <v>219</v>
      </c>
      <c r="N70" s="4" t="s">
        <v>29</v>
      </c>
      <c r="P70" s="4">
        <v>95.766003884468319</v>
      </c>
      <c r="R70" s="4">
        <v>109.21093122943326</v>
      </c>
      <c r="W70" s="4">
        <f t="shared" si="24"/>
        <v>680</v>
      </c>
      <c r="X70" s="4">
        <f t="shared" si="26"/>
        <v>220</v>
      </c>
      <c r="Y70" s="4">
        <f t="shared" si="27"/>
        <v>218</v>
      </c>
      <c r="Z70" s="4">
        <f t="shared" si="28"/>
        <v>216</v>
      </c>
      <c r="AA70" s="4">
        <f t="shared" si="29"/>
        <v>214</v>
      </c>
      <c r="AB70" s="4">
        <f t="shared" si="30"/>
        <v>212</v>
      </c>
      <c r="AC70" s="4">
        <f t="shared" si="31"/>
        <v>210</v>
      </c>
      <c r="AD70" s="4">
        <f t="shared" si="32"/>
        <v>208</v>
      </c>
      <c r="AE70" s="4">
        <f t="shared" si="33"/>
        <v>206</v>
      </c>
      <c r="AF70" s="4">
        <f t="shared" si="34"/>
        <v>204</v>
      </c>
      <c r="AG70" s="4">
        <f t="shared" si="35"/>
        <v>202</v>
      </c>
      <c r="AH70" s="4">
        <f t="shared" si="36"/>
        <v>200</v>
      </c>
      <c r="AI70" s="4">
        <f t="shared" si="37"/>
        <v>198</v>
      </c>
      <c r="AJ70" s="4">
        <f t="shared" si="38"/>
        <v>196</v>
      </c>
      <c r="AK70" s="4">
        <f t="shared" si="39"/>
        <v>194</v>
      </c>
      <c r="AL70" s="4">
        <f t="shared" si="40"/>
        <v>192</v>
      </c>
      <c r="AM70" s="4">
        <f t="shared" si="41"/>
        <v>190</v>
      </c>
      <c r="AN70" s="4">
        <f t="shared" si="42"/>
        <v>188</v>
      </c>
      <c r="AO70" s="4">
        <f t="shared" si="12"/>
        <v>186</v>
      </c>
      <c r="AP70" s="4">
        <f t="shared" si="13"/>
        <v>184</v>
      </c>
      <c r="AQ70" s="4">
        <f t="shared" si="14"/>
        <v>182</v>
      </c>
      <c r="AR70" s="4">
        <f t="shared" si="15"/>
        <v>180</v>
      </c>
      <c r="AS70" s="4">
        <f t="shared" si="16"/>
        <v>178</v>
      </c>
      <c r="AT70" s="4">
        <f t="shared" si="17"/>
        <v>176</v>
      </c>
      <c r="AU70" s="4">
        <f t="shared" si="18"/>
        <v>174</v>
      </c>
      <c r="AV70" s="4">
        <f t="shared" si="19"/>
        <v>172</v>
      </c>
      <c r="AW70" s="4">
        <f t="shared" si="20"/>
        <v>170</v>
      </c>
      <c r="AX70" s="4">
        <f t="shared" si="21"/>
        <v>168</v>
      </c>
      <c r="AY70" s="4">
        <f t="shared" si="22"/>
        <v>166</v>
      </c>
      <c r="AZ70" s="4">
        <f t="shared" si="23"/>
        <v>164</v>
      </c>
    </row>
    <row r="71" spans="2:52" x14ac:dyDescent="0.2">
      <c r="B71" s="13" t="s">
        <v>80</v>
      </c>
      <c r="C71" s="4">
        <v>223</v>
      </c>
      <c r="W71" s="4">
        <f t="shared" si="24"/>
        <v>670</v>
      </c>
      <c r="X71" s="4">
        <f t="shared" si="26"/>
        <v>219</v>
      </c>
      <c r="Y71" s="4">
        <f t="shared" si="27"/>
        <v>217</v>
      </c>
      <c r="Z71" s="4">
        <f t="shared" si="28"/>
        <v>215</v>
      </c>
      <c r="AA71" s="4">
        <f t="shared" si="29"/>
        <v>213</v>
      </c>
      <c r="AB71" s="4">
        <f t="shared" si="30"/>
        <v>211</v>
      </c>
      <c r="AC71" s="4">
        <f t="shared" si="31"/>
        <v>209</v>
      </c>
      <c r="AD71" s="4">
        <f t="shared" si="32"/>
        <v>207</v>
      </c>
      <c r="AE71" s="4">
        <f t="shared" si="33"/>
        <v>205</v>
      </c>
      <c r="AF71" s="4">
        <f t="shared" si="34"/>
        <v>203</v>
      </c>
      <c r="AG71" s="4">
        <f t="shared" si="35"/>
        <v>201</v>
      </c>
      <c r="AH71" s="4">
        <f t="shared" si="36"/>
        <v>199</v>
      </c>
      <c r="AI71" s="4">
        <f t="shared" si="37"/>
        <v>197</v>
      </c>
      <c r="AJ71" s="4">
        <f t="shared" si="38"/>
        <v>195</v>
      </c>
      <c r="AK71" s="4">
        <f t="shared" si="39"/>
        <v>193</v>
      </c>
      <c r="AL71" s="4">
        <f t="shared" si="40"/>
        <v>191</v>
      </c>
      <c r="AM71" s="4">
        <f t="shared" si="41"/>
        <v>189</v>
      </c>
      <c r="AN71" s="4">
        <f t="shared" si="42"/>
        <v>187</v>
      </c>
      <c r="AO71" s="4">
        <f t="shared" si="12"/>
        <v>185</v>
      </c>
      <c r="AP71" s="4">
        <f t="shared" si="13"/>
        <v>183</v>
      </c>
      <c r="AQ71" s="4">
        <f t="shared" si="14"/>
        <v>181</v>
      </c>
      <c r="AR71" s="4">
        <f t="shared" si="15"/>
        <v>179</v>
      </c>
      <c r="AS71" s="4">
        <f t="shared" si="16"/>
        <v>177</v>
      </c>
      <c r="AT71" s="4">
        <f t="shared" si="17"/>
        <v>175</v>
      </c>
      <c r="AU71" s="4">
        <f t="shared" si="18"/>
        <v>173</v>
      </c>
      <c r="AV71" s="4">
        <f t="shared" si="19"/>
        <v>171</v>
      </c>
      <c r="AW71" s="4">
        <f t="shared" si="20"/>
        <v>169</v>
      </c>
      <c r="AX71" s="4">
        <f t="shared" si="21"/>
        <v>167</v>
      </c>
      <c r="AY71" s="4">
        <f t="shared" si="22"/>
        <v>165</v>
      </c>
      <c r="AZ71" s="4">
        <f t="shared" si="23"/>
        <v>163</v>
      </c>
    </row>
    <row r="72" spans="2:52" x14ac:dyDescent="0.2">
      <c r="B72" s="4" t="s">
        <v>81</v>
      </c>
      <c r="C72" s="4">
        <v>217</v>
      </c>
      <c r="N72" s="4" t="s">
        <v>41</v>
      </c>
      <c r="P72" s="4" t="s">
        <v>0</v>
      </c>
      <c r="Q72" s="18" t="s">
        <v>1</v>
      </c>
      <c r="R72" s="4" t="s">
        <v>65</v>
      </c>
      <c r="T72" s="4" t="s">
        <v>0</v>
      </c>
      <c r="U72" s="18" t="s">
        <v>1</v>
      </c>
      <c r="W72" s="4">
        <f t="shared" si="24"/>
        <v>660</v>
      </c>
      <c r="X72" s="4">
        <f t="shared" si="26"/>
        <v>218</v>
      </c>
      <c r="Y72" s="4">
        <f t="shared" si="27"/>
        <v>216</v>
      </c>
      <c r="Z72" s="4">
        <f t="shared" si="28"/>
        <v>214</v>
      </c>
      <c r="AA72" s="4">
        <f t="shared" si="29"/>
        <v>212</v>
      </c>
      <c r="AB72" s="4">
        <f t="shared" si="30"/>
        <v>210</v>
      </c>
      <c r="AC72" s="4">
        <f t="shared" si="31"/>
        <v>208</v>
      </c>
      <c r="AD72" s="4">
        <f t="shared" si="32"/>
        <v>206</v>
      </c>
      <c r="AE72" s="4">
        <f t="shared" si="33"/>
        <v>204</v>
      </c>
      <c r="AF72" s="4">
        <f t="shared" si="34"/>
        <v>202</v>
      </c>
      <c r="AG72" s="4">
        <f t="shared" si="35"/>
        <v>200</v>
      </c>
      <c r="AH72" s="4">
        <f t="shared" si="36"/>
        <v>198</v>
      </c>
      <c r="AI72" s="4">
        <f t="shared" si="37"/>
        <v>196</v>
      </c>
      <c r="AJ72" s="4">
        <f t="shared" si="38"/>
        <v>194</v>
      </c>
      <c r="AK72" s="4">
        <f t="shared" si="39"/>
        <v>192</v>
      </c>
      <c r="AL72" s="4">
        <f t="shared" si="40"/>
        <v>190</v>
      </c>
      <c r="AM72" s="4">
        <f t="shared" si="41"/>
        <v>188</v>
      </c>
      <c r="AN72" s="4">
        <f t="shared" si="42"/>
        <v>186</v>
      </c>
      <c r="AO72" s="4">
        <f t="shared" si="12"/>
        <v>184</v>
      </c>
      <c r="AP72" s="4">
        <f t="shared" si="13"/>
        <v>182</v>
      </c>
      <c r="AQ72" s="4">
        <f t="shared" si="14"/>
        <v>180</v>
      </c>
      <c r="AR72" s="4">
        <f t="shared" si="15"/>
        <v>178</v>
      </c>
      <c r="AS72" s="4">
        <f t="shared" si="16"/>
        <v>176</v>
      </c>
      <c r="AT72" s="4">
        <f t="shared" si="17"/>
        <v>174</v>
      </c>
      <c r="AU72" s="4">
        <f t="shared" si="18"/>
        <v>172</v>
      </c>
      <c r="AV72" s="4">
        <f t="shared" si="19"/>
        <v>170</v>
      </c>
      <c r="AW72" s="4">
        <f t="shared" si="20"/>
        <v>168</v>
      </c>
      <c r="AX72" s="4">
        <f t="shared" si="21"/>
        <v>166</v>
      </c>
      <c r="AY72" s="4">
        <f t="shared" si="22"/>
        <v>164</v>
      </c>
      <c r="AZ72" s="4">
        <f t="shared" si="23"/>
        <v>162</v>
      </c>
    </row>
    <row r="73" spans="2:52" x14ac:dyDescent="0.2">
      <c r="B73" s="4" t="s">
        <v>82</v>
      </c>
      <c r="C73" s="4">
        <v>218</v>
      </c>
      <c r="O73" s="4" t="s">
        <v>66</v>
      </c>
      <c r="P73" s="6">
        <f>_xlfn.NORM.DIST(228,P77,P78,TRUE)-_xlfn.NORM.DIST(215,P77,P78,TRUE)</f>
        <v>1.0415558781926015E-2</v>
      </c>
      <c r="Q73" s="6">
        <f>_xlfn.NORM.DIST(228,Q77,Q78,TRUE)-_xlfn.NORM.DIST(215,Q77,Q78,TRUE)</f>
        <v>1.0788303936862476E-2</v>
      </c>
      <c r="S73" s="4" t="s">
        <v>67</v>
      </c>
      <c r="T73" s="6">
        <f>_xlfn.NORM.DIST(228,T77,T78,TRUE)-_xlfn.NORM.DIST(215,T77,T78,TRUE)</f>
        <v>1.0415558781926015E-2</v>
      </c>
      <c r="U73" s="6">
        <f>_xlfn.NORM.DIST(228,U77,U78,TRUE)-_xlfn.NORM.DIST(215,U77,U78,TRUE)</f>
        <v>1.0788303936862476E-2</v>
      </c>
      <c r="W73" s="4">
        <f t="shared" si="24"/>
        <v>650</v>
      </c>
      <c r="X73" s="4">
        <f t="shared" si="26"/>
        <v>217</v>
      </c>
      <c r="Y73" s="4">
        <f t="shared" si="27"/>
        <v>215</v>
      </c>
      <c r="Z73" s="4">
        <f t="shared" si="28"/>
        <v>213</v>
      </c>
      <c r="AA73" s="4">
        <f t="shared" si="29"/>
        <v>211</v>
      </c>
      <c r="AB73" s="4">
        <f t="shared" si="30"/>
        <v>209</v>
      </c>
      <c r="AC73" s="4">
        <f t="shared" si="31"/>
        <v>207</v>
      </c>
      <c r="AD73" s="4">
        <f t="shared" si="32"/>
        <v>205</v>
      </c>
      <c r="AE73" s="4">
        <f t="shared" si="33"/>
        <v>203</v>
      </c>
      <c r="AF73" s="4">
        <f t="shared" si="34"/>
        <v>201</v>
      </c>
      <c r="AG73" s="4">
        <f t="shared" si="35"/>
        <v>199</v>
      </c>
      <c r="AH73" s="4">
        <f t="shared" si="36"/>
        <v>197</v>
      </c>
      <c r="AI73" s="4">
        <f t="shared" si="37"/>
        <v>195</v>
      </c>
      <c r="AJ73" s="4">
        <f t="shared" si="38"/>
        <v>193</v>
      </c>
      <c r="AK73" s="4">
        <f t="shared" si="39"/>
        <v>191</v>
      </c>
      <c r="AL73" s="4">
        <f t="shared" si="40"/>
        <v>189</v>
      </c>
      <c r="AM73" s="4">
        <f t="shared" si="41"/>
        <v>187</v>
      </c>
      <c r="AN73" s="4">
        <f t="shared" si="42"/>
        <v>185</v>
      </c>
      <c r="AO73" s="4">
        <f t="shared" si="12"/>
        <v>183</v>
      </c>
      <c r="AP73" s="4">
        <f t="shared" si="13"/>
        <v>181</v>
      </c>
      <c r="AQ73" s="4">
        <f t="shared" si="14"/>
        <v>179</v>
      </c>
      <c r="AR73" s="4">
        <f t="shared" si="15"/>
        <v>177</v>
      </c>
      <c r="AS73" s="4">
        <f t="shared" si="16"/>
        <v>175</v>
      </c>
      <c r="AT73" s="4">
        <f t="shared" si="17"/>
        <v>173</v>
      </c>
      <c r="AU73" s="4">
        <f t="shared" si="18"/>
        <v>171</v>
      </c>
      <c r="AV73" s="4">
        <f t="shared" si="19"/>
        <v>169</v>
      </c>
      <c r="AW73" s="4">
        <f t="shared" si="20"/>
        <v>167</v>
      </c>
      <c r="AX73" s="4">
        <f t="shared" si="21"/>
        <v>165</v>
      </c>
      <c r="AY73" s="4">
        <f t="shared" si="22"/>
        <v>163</v>
      </c>
      <c r="AZ73" s="4">
        <f t="shared" si="23"/>
        <v>161</v>
      </c>
    </row>
    <row r="74" spans="2:52" x14ac:dyDescent="0.2">
      <c r="B74" s="4" t="s">
        <v>83</v>
      </c>
      <c r="C74" s="4">
        <v>217</v>
      </c>
      <c r="O74" s="4" t="s">
        <v>128</v>
      </c>
      <c r="P74" s="6">
        <f>_xlfn.NORM.DIST(215,P77,P78,TRUE)-_xlfn.NORM.DIST(208,P77,P78,TRUE)</f>
        <v>1.1385101621528393E-2</v>
      </c>
      <c r="Q74" s="6">
        <f>_xlfn.NORM.DIST(215,Q77,Q78,TRUE)-_xlfn.NORM.DIST(208,Q77,Q78,TRUE)</f>
        <v>1.1250376271177309E-2</v>
      </c>
      <c r="S74" s="4" t="s">
        <v>68</v>
      </c>
      <c r="T74" s="6">
        <f>_xlfn.NORM.DIST(215,T77,T78,TRUE)-_xlfn.NORM.DIST(208,T77,T78,TRUE)</f>
        <v>1.1385101621528393E-2</v>
      </c>
      <c r="U74" s="6">
        <f>_xlfn.NORM.DIST(215,U77,U78,TRUE)-_xlfn.NORM.DIST(208,U77,U78,TRUE)</f>
        <v>1.1250376271177309E-2</v>
      </c>
      <c r="W74" s="4">
        <f t="shared" si="24"/>
        <v>640</v>
      </c>
      <c r="X74" s="4">
        <f t="shared" si="26"/>
        <v>216</v>
      </c>
      <c r="Y74" s="4">
        <f t="shared" si="27"/>
        <v>214</v>
      </c>
      <c r="Z74" s="4">
        <f t="shared" si="28"/>
        <v>212</v>
      </c>
      <c r="AA74" s="4">
        <f t="shared" si="29"/>
        <v>210</v>
      </c>
      <c r="AB74" s="4">
        <f t="shared" si="30"/>
        <v>208</v>
      </c>
      <c r="AC74" s="4">
        <f t="shared" si="31"/>
        <v>206</v>
      </c>
      <c r="AD74" s="4">
        <f t="shared" si="32"/>
        <v>204</v>
      </c>
      <c r="AE74" s="4">
        <f t="shared" si="33"/>
        <v>202</v>
      </c>
      <c r="AF74" s="4">
        <f t="shared" si="34"/>
        <v>200</v>
      </c>
      <c r="AG74" s="4">
        <f t="shared" si="35"/>
        <v>198</v>
      </c>
      <c r="AH74" s="4">
        <f t="shared" si="36"/>
        <v>196</v>
      </c>
      <c r="AI74" s="4">
        <f t="shared" si="37"/>
        <v>194</v>
      </c>
      <c r="AJ74" s="4">
        <f t="shared" si="38"/>
        <v>192</v>
      </c>
      <c r="AK74" s="4">
        <f t="shared" si="39"/>
        <v>190</v>
      </c>
      <c r="AL74" s="4">
        <f t="shared" si="40"/>
        <v>188</v>
      </c>
      <c r="AM74" s="4">
        <f t="shared" si="41"/>
        <v>186</v>
      </c>
      <c r="AN74" s="4">
        <f t="shared" si="42"/>
        <v>184</v>
      </c>
      <c r="AO74" s="4">
        <f t="shared" si="12"/>
        <v>182</v>
      </c>
      <c r="AP74" s="4">
        <f t="shared" si="13"/>
        <v>180</v>
      </c>
      <c r="AQ74" s="4">
        <f t="shared" si="14"/>
        <v>178</v>
      </c>
      <c r="AR74" s="4">
        <f t="shared" si="15"/>
        <v>176</v>
      </c>
      <c r="AS74" s="4">
        <f t="shared" si="16"/>
        <v>174</v>
      </c>
      <c r="AT74" s="4">
        <f t="shared" si="17"/>
        <v>172</v>
      </c>
      <c r="AU74" s="4">
        <f t="shared" si="18"/>
        <v>170</v>
      </c>
      <c r="AV74" s="4">
        <f t="shared" si="19"/>
        <v>168</v>
      </c>
      <c r="AW74" s="4">
        <f t="shared" si="20"/>
        <v>166</v>
      </c>
      <c r="AX74" s="4">
        <f t="shared" si="21"/>
        <v>164</v>
      </c>
      <c r="AY74" s="4">
        <f t="shared" si="22"/>
        <v>162</v>
      </c>
      <c r="AZ74" s="4">
        <f t="shared" si="23"/>
        <v>160</v>
      </c>
    </row>
    <row r="75" spans="2:52" x14ac:dyDescent="0.2">
      <c r="B75" s="4" t="s">
        <v>84</v>
      </c>
      <c r="C75" s="4">
        <v>213</v>
      </c>
      <c r="O75" s="4" t="s">
        <v>127</v>
      </c>
      <c r="P75" s="6">
        <f>_xlfn.NORM.DIST(207,P77,P78,TRUE)-_xlfn.NORM.DIST(200,P77,P78,TRUE)</f>
        <v>1.8913477595402739E-2</v>
      </c>
      <c r="Q75" s="6">
        <f>_xlfn.NORM.DIST(207,Q77,Q78,TRUE)-_xlfn.NORM.DIST(200,Q77,Q78,TRUE)</f>
        <v>1.8101170872604211E-2</v>
      </c>
      <c r="S75" s="4" t="s">
        <v>69</v>
      </c>
      <c r="T75" s="6">
        <f>_xlfn.NORM.DIST(208,T77,T78,TRUE)</f>
        <v>0.97353470807799403</v>
      </c>
      <c r="U75" s="6">
        <f>_xlfn.NORM.DIST(208,U77,U78,TRUE)</f>
        <v>0.9725172940698551</v>
      </c>
      <c r="W75" s="4">
        <f t="shared" si="24"/>
        <v>630</v>
      </c>
      <c r="X75" s="4">
        <f t="shared" si="26"/>
        <v>215</v>
      </c>
      <c r="Y75" s="4">
        <f t="shared" si="27"/>
        <v>213</v>
      </c>
      <c r="Z75" s="4">
        <f t="shared" si="28"/>
        <v>211</v>
      </c>
      <c r="AA75" s="4">
        <f t="shared" si="29"/>
        <v>209</v>
      </c>
      <c r="AB75" s="4">
        <f t="shared" si="30"/>
        <v>207</v>
      </c>
      <c r="AC75" s="4">
        <f t="shared" si="31"/>
        <v>205</v>
      </c>
      <c r="AD75" s="4">
        <f t="shared" si="32"/>
        <v>203</v>
      </c>
      <c r="AE75" s="4">
        <f t="shared" si="33"/>
        <v>201</v>
      </c>
      <c r="AF75" s="4">
        <f t="shared" si="34"/>
        <v>199</v>
      </c>
      <c r="AG75" s="4">
        <f t="shared" si="35"/>
        <v>197</v>
      </c>
      <c r="AH75" s="4">
        <f t="shared" si="36"/>
        <v>195</v>
      </c>
      <c r="AI75" s="4">
        <f t="shared" si="37"/>
        <v>193</v>
      </c>
      <c r="AJ75" s="4">
        <f t="shared" si="38"/>
        <v>191</v>
      </c>
      <c r="AK75" s="4">
        <f t="shared" si="39"/>
        <v>189</v>
      </c>
      <c r="AL75" s="4">
        <f t="shared" si="40"/>
        <v>187</v>
      </c>
      <c r="AM75" s="4">
        <f t="shared" si="41"/>
        <v>185</v>
      </c>
      <c r="AN75" s="4">
        <f t="shared" si="42"/>
        <v>183</v>
      </c>
      <c r="AO75" s="4">
        <f t="shared" si="12"/>
        <v>181</v>
      </c>
      <c r="AP75" s="4">
        <f t="shared" si="13"/>
        <v>179</v>
      </c>
      <c r="AQ75" s="4">
        <f t="shared" si="14"/>
        <v>177</v>
      </c>
      <c r="AR75" s="4">
        <f t="shared" si="15"/>
        <v>175</v>
      </c>
      <c r="AS75" s="4">
        <f t="shared" si="16"/>
        <v>173</v>
      </c>
      <c r="AT75" s="4">
        <f t="shared" si="17"/>
        <v>171</v>
      </c>
      <c r="AU75" s="4">
        <f t="shared" si="18"/>
        <v>169</v>
      </c>
      <c r="AV75" s="4">
        <f t="shared" si="19"/>
        <v>167</v>
      </c>
      <c r="AW75" s="4">
        <f t="shared" si="20"/>
        <v>165</v>
      </c>
      <c r="AX75" s="4">
        <f t="shared" si="21"/>
        <v>163</v>
      </c>
      <c r="AY75" s="4">
        <f t="shared" si="22"/>
        <v>161</v>
      </c>
      <c r="AZ75" s="4">
        <f t="shared" si="23"/>
        <v>159</v>
      </c>
    </row>
    <row r="76" spans="2:52" x14ac:dyDescent="0.2">
      <c r="B76" s="4" t="s">
        <v>85</v>
      </c>
      <c r="C76" s="4">
        <v>220</v>
      </c>
      <c r="O76" s="4" t="s">
        <v>52</v>
      </c>
      <c r="P76" s="6">
        <f>_xlfn.NORM.DIST(200,P77,P78,TRUE)</f>
        <v>0.95251884036947887</v>
      </c>
      <c r="Q76" s="6">
        <f>_xlfn.NORM.DIST(200,Q77,Q78,TRUE)</f>
        <v>0.95237198640152365</v>
      </c>
      <c r="T76" s="6"/>
      <c r="U76" s="6"/>
      <c r="W76" s="4">
        <f t="shared" si="24"/>
        <v>620</v>
      </c>
      <c r="X76" s="4">
        <f t="shared" si="26"/>
        <v>214</v>
      </c>
      <c r="Y76" s="4">
        <f t="shared" si="27"/>
        <v>212</v>
      </c>
      <c r="Z76" s="4">
        <f t="shared" si="28"/>
        <v>210</v>
      </c>
      <c r="AA76" s="4">
        <f t="shared" si="29"/>
        <v>208</v>
      </c>
      <c r="AB76" s="4">
        <f t="shared" si="30"/>
        <v>206</v>
      </c>
      <c r="AC76" s="4">
        <f t="shared" si="31"/>
        <v>204</v>
      </c>
      <c r="AD76" s="4">
        <f t="shared" si="32"/>
        <v>202</v>
      </c>
      <c r="AE76" s="4">
        <f t="shared" si="33"/>
        <v>200</v>
      </c>
      <c r="AF76" s="4">
        <f t="shared" si="34"/>
        <v>198</v>
      </c>
      <c r="AG76" s="4">
        <f t="shared" si="35"/>
        <v>196</v>
      </c>
      <c r="AH76" s="4">
        <f t="shared" si="36"/>
        <v>194</v>
      </c>
      <c r="AI76" s="4">
        <f t="shared" si="37"/>
        <v>192</v>
      </c>
      <c r="AJ76" s="4">
        <f t="shared" si="38"/>
        <v>190</v>
      </c>
      <c r="AK76" s="4">
        <f t="shared" si="39"/>
        <v>188</v>
      </c>
      <c r="AL76" s="4">
        <f t="shared" si="40"/>
        <v>186</v>
      </c>
      <c r="AM76" s="4">
        <f t="shared" si="41"/>
        <v>184</v>
      </c>
      <c r="AN76" s="4">
        <f t="shared" si="42"/>
        <v>182</v>
      </c>
      <c r="AO76" s="4">
        <f t="shared" si="12"/>
        <v>180</v>
      </c>
      <c r="AP76" s="4">
        <f t="shared" si="13"/>
        <v>178</v>
      </c>
      <c r="AQ76" s="4">
        <f t="shared" si="14"/>
        <v>176</v>
      </c>
      <c r="AR76" s="4">
        <f t="shared" si="15"/>
        <v>174</v>
      </c>
      <c r="AS76" s="4">
        <f t="shared" si="16"/>
        <v>172</v>
      </c>
      <c r="AT76" s="4">
        <f t="shared" si="17"/>
        <v>170</v>
      </c>
      <c r="AU76" s="4">
        <f t="shared" si="18"/>
        <v>168</v>
      </c>
      <c r="AV76" s="4">
        <f t="shared" si="19"/>
        <v>166</v>
      </c>
      <c r="AW76" s="4">
        <f t="shared" si="20"/>
        <v>164</v>
      </c>
      <c r="AX76" s="4">
        <f t="shared" si="21"/>
        <v>162</v>
      </c>
      <c r="AY76" s="4">
        <f t="shared" si="22"/>
        <v>160</v>
      </c>
      <c r="AZ76" s="4">
        <f t="shared" si="23"/>
        <v>158</v>
      </c>
    </row>
    <row r="77" spans="2:52" x14ac:dyDescent="0.2">
      <c r="B77" s="4" t="s">
        <v>86</v>
      </c>
      <c r="C77" s="4">
        <v>217</v>
      </c>
      <c r="N77" s="4" t="s">
        <v>28</v>
      </c>
      <c r="P77" s="4">
        <f>(2*P59+P69)/10</f>
        <v>149.72499999999999</v>
      </c>
      <c r="Q77" s="18">
        <f>(2*R59+R69)/10</f>
        <v>146.79499999999999</v>
      </c>
      <c r="R77" s="4" t="s">
        <v>28</v>
      </c>
      <c r="T77" s="4">
        <v>149.72499999999999</v>
      </c>
      <c r="U77" s="4">
        <v>146.79499999999999</v>
      </c>
      <c r="W77" s="4">
        <f t="shared" si="24"/>
        <v>610</v>
      </c>
      <c r="X77" s="4">
        <f t="shared" si="26"/>
        <v>213</v>
      </c>
      <c r="Y77" s="4">
        <f t="shared" si="27"/>
        <v>211</v>
      </c>
      <c r="Z77" s="4">
        <f t="shared" si="28"/>
        <v>209</v>
      </c>
      <c r="AA77" s="4">
        <f t="shared" si="29"/>
        <v>207</v>
      </c>
      <c r="AB77" s="4">
        <f t="shared" si="30"/>
        <v>205</v>
      </c>
      <c r="AC77" s="4">
        <f t="shared" si="31"/>
        <v>203</v>
      </c>
      <c r="AD77" s="4">
        <f t="shared" si="32"/>
        <v>201</v>
      </c>
      <c r="AE77" s="4">
        <f t="shared" si="33"/>
        <v>199</v>
      </c>
      <c r="AF77" s="4">
        <f t="shared" si="34"/>
        <v>197</v>
      </c>
      <c r="AG77" s="4">
        <f t="shared" si="35"/>
        <v>195</v>
      </c>
      <c r="AH77" s="4">
        <f t="shared" si="36"/>
        <v>193</v>
      </c>
      <c r="AI77" s="4">
        <f t="shared" si="37"/>
        <v>191</v>
      </c>
      <c r="AJ77" s="4">
        <f t="shared" si="38"/>
        <v>189</v>
      </c>
      <c r="AK77" s="4">
        <f t="shared" si="39"/>
        <v>187</v>
      </c>
      <c r="AL77" s="4">
        <f t="shared" si="40"/>
        <v>185</v>
      </c>
      <c r="AM77" s="4">
        <f t="shared" si="41"/>
        <v>183</v>
      </c>
      <c r="AN77" s="4">
        <f t="shared" si="42"/>
        <v>181</v>
      </c>
      <c r="AO77" s="4">
        <f t="shared" si="12"/>
        <v>179</v>
      </c>
      <c r="AP77" s="4">
        <f t="shared" si="13"/>
        <v>177</v>
      </c>
      <c r="AQ77" s="4">
        <f t="shared" si="14"/>
        <v>175</v>
      </c>
      <c r="AR77" s="4">
        <f t="shared" si="15"/>
        <v>173</v>
      </c>
      <c r="AS77" s="4">
        <f t="shared" si="16"/>
        <v>171</v>
      </c>
      <c r="AT77" s="4">
        <f t="shared" si="17"/>
        <v>169</v>
      </c>
      <c r="AU77" s="4">
        <f t="shared" si="18"/>
        <v>167</v>
      </c>
      <c r="AV77" s="4">
        <f t="shared" si="19"/>
        <v>165</v>
      </c>
      <c r="AW77" s="4">
        <f t="shared" si="20"/>
        <v>163</v>
      </c>
      <c r="AX77" s="4">
        <f t="shared" si="21"/>
        <v>161</v>
      </c>
      <c r="AY77" s="4">
        <f t="shared" si="22"/>
        <v>159</v>
      </c>
      <c r="AZ77" s="4">
        <f t="shared" si="23"/>
        <v>157</v>
      </c>
    </row>
    <row r="78" spans="2:52" x14ac:dyDescent="0.2">
      <c r="B78" s="4" t="s">
        <v>87</v>
      </c>
      <c r="C78" s="4">
        <v>212</v>
      </c>
      <c r="N78" s="4" t="s">
        <v>29</v>
      </c>
      <c r="P78" s="4">
        <f>SQRT(4*P60^2+P70^2+4*P87*P60*P70)/10</f>
        <v>30.108704043178953</v>
      </c>
      <c r="Q78" s="18">
        <f>SQRT(4*R60^2+R70^2+4*P87*R60*R70)/10</f>
        <v>31.891730601862189</v>
      </c>
      <c r="R78" s="4" t="s">
        <v>29</v>
      </c>
      <c r="T78" s="4">
        <v>30.108704043178953</v>
      </c>
      <c r="U78" s="4">
        <v>31.891730601862189</v>
      </c>
      <c r="W78" s="4">
        <f t="shared" si="24"/>
        <v>600</v>
      </c>
      <c r="X78" s="4">
        <f t="shared" si="26"/>
        <v>212</v>
      </c>
      <c r="Y78" s="4">
        <f t="shared" si="27"/>
        <v>210</v>
      </c>
      <c r="Z78" s="4">
        <f t="shared" si="28"/>
        <v>208</v>
      </c>
      <c r="AA78" s="4">
        <f t="shared" si="29"/>
        <v>206</v>
      </c>
      <c r="AB78" s="4">
        <f t="shared" si="30"/>
        <v>204</v>
      </c>
      <c r="AC78" s="4">
        <f t="shared" si="31"/>
        <v>202</v>
      </c>
      <c r="AD78" s="4">
        <f t="shared" si="32"/>
        <v>200</v>
      </c>
      <c r="AE78" s="4">
        <f t="shared" si="33"/>
        <v>198</v>
      </c>
      <c r="AF78" s="4">
        <f t="shared" si="34"/>
        <v>196</v>
      </c>
      <c r="AG78" s="4">
        <f t="shared" si="35"/>
        <v>194</v>
      </c>
      <c r="AH78" s="4">
        <f t="shared" si="36"/>
        <v>192</v>
      </c>
      <c r="AI78" s="4">
        <f t="shared" si="37"/>
        <v>190</v>
      </c>
      <c r="AJ78" s="4">
        <f t="shared" si="38"/>
        <v>188</v>
      </c>
      <c r="AK78" s="4">
        <f t="shared" si="39"/>
        <v>186</v>
      </c>
      <c r="AL78" s="4">
        <f t="shared" si="40"/>
        <v>184</v>
      </c>
      <c r="AM78" s="4">
        <f t="shared" si="41"/>
        <v>182</v>
      </c>
      <c r="AN78" s="4">
        <f t="shared" si="42"/>
        <v>180</v>
      </c>
      <c r="AO78" s="4">
        <f t="shared" si="12"/>
        <v>178</v>
      </c>
      <c r="AP78" s="4">
        <f t="shared" si="13"/>
        <v>176</v>
      </c>
      <c r="AQ78" s="4">
        <f t="shared" si="14"/>
        <v>174</v>
      </c>
      <c r="AR78" s="4">
        <f t="shared" si="15"/>
        <v>172</v>
      </c>
      <c r="AS78" s="4">
        <f t="shared" si="16"/>
        <v>170</v>
      </c>
      <c r="AT78" s="4">
        <f t="shared" si="17"/>
        <v>168</v>
      </c>
      <c r="AU78" s="4">
        <f t="shared" si="18"/>
        <v>166</v>
      </c>
      <c r="AV78" s="4">
        <f t="shared" si="19"/>
        <v>164</v>
      </c>
      <c r="AW78" s="4">
        <f t="shared" si="20"/>
        <v>162</v>
      </c>
      <c r="AX78" s="4">
        <f t="shared" si="21"/>
        <v>160</v>
      </c>
      <c r="AY78" s="4">
        <f t="shared" si="22"/>
        <v>158</v>
      </c>
      <c r="AZ78" s="4">
        <f t="shared" si="23"/>
        <v>156</v>
      </c>
    </row>
    <row r="79" spans="2:52" x14ac:dyDescent="0.2">
      <c r="B79" s="4" t="s">
        <v>88</v>
      </c>
      <c r="C79" s="4">
        <v>215</v>
      </c>
      <c r="W79" s="4">
        <f t="shared" si="24"/>
        <v>590</v>
      </c>
      <c r="X79" s="4">
        <f t="shared" si="26"/>
        <v>211</v>
      </c>
      <c r="Y79" s="4">
        <f t="shared" si="27"/>
        <v>209</v>
      </c>
      <c r="Z79" s="4">
        <f t="shared" si="28"/>
        <v>207</v>
      </c>
      <c r="AA79" s="4">
        <f t="shared" si="29"/>
        <v>205</v>
      </c>
      <c r="AB79" s="4">
        <f t="shared" si="30"/>
        <v>203</v>
      </c>
      <c r="AC79" s="4">
        <f t="shared" si="31"/>
        <v>201</v>
      </c>
      <c r="AD79" s="4">
        <f t="shared" si="32"/>
        <v>199</v>
      </c>
      <c r="AE79" s="4">
        <f t="shared" si="33"/>
        <v>197</v>
      </c>
      <c r="AF79" s="4">
        <f t="shared" si="34"/>
        <v>195</v>
      </c>
      <c r="AG79" s="4">
        <f t="shared" si="35"/>
        <v>193</v>
      </c>
      <c r="AH79" s="4">
        <f t="shared" si="36"/>
        <v>191</v>
      </c>
      <c r="AI79" s="4">
        <f t="shared" si="37"/>
        <v>189</v>
      </c>
      <c r="AJ79" s="4">
        <f t="shared" si="38"/>
        <v>187</v>
      </c>
      <c r="AK79" s="4">
        <f t="shared" si="39"/>
        <v>185</v>
      </c>
      <c r="AL79" s="4">
        <f t="shared" si="40"/>
        <v>183</v>
      </c>
      <c r="AM79" s="4">
        <f t="shared" si="41"/>
        <v>181</v>
      </c>
      <c r="AN79" s="4">
        <f t="shared" si="42"/>
        <v>179</v>
      </c>
      <c r="AO79" s="4">
        <f t="shared" si="12"/>
        <v>177</v>
      </c>
      <c r="AP79" s="4">
        <f t="shared" si="13"/>
        <v>175</v>
      </c>
      <c r="AQ79" s="4">
        <f t="shared" si="14"/>
        <v>173</v>
      </c>
      <c r="AR79" s="4">
        <f t="shared" si="15"/>
        <v>171</v>
      </c>
      <c r="AS79" s="4">
        <f t="shared" si="16"/>
        <v>169</v>
      </c>
      <c r="AT79" s="4">
        <f t="shared" si="17"/>
        <v>167</v>
      </c>
      <c r="AU79" s="4">
        <f t="shared" si="18"/>
        <v>165</v>
      </c>
      <c r="AV79" s="4">
        <f t="shared" si="19"/>
        <v>163</v>
      </c>
      <c r="AW79" s="4">
        <f t="shared" si="20"/>
        <v>161</v>
      </c>
      <c r="AX79" s="4">
        <f t="shared" si="21"/>
        <v>159</v>
      </c>
      <c r="AY79" s="4">
        <f t="shared" si="22"/>
        <v>157</v>
      </c>
      <c r="AZ79" s="4">
        <f t="shared" si="23"/>
        <v>155</v>
      </c>
    </row>
    <row r="80" spans="2:52" x14ac:dyDescent="0.2">
      <c r="B80" s="4" t="s">
        <v>89</v>
      </c>
      <c r="C80" s="4">
        <v>213</v>
      </c>
      <c r="N80" s="4" t="s">
        <v>61</v>
      </c>
      <c r="P80" s="18" t="s">
        <v>57</v>
      </c>
      <c r="Q80" s="4" t="s">
        <v>58</v>
      </c>
      <c r="R80" s="4" t="s">
        <v>59</v>
      </c>
      <c r="S80" s="18" t="s">
        <v>60</v>
      </c>
      <c r="W80" s="4">
        <f t="shared" si="24"/>
        <v>580</v>
      </c>
      <c r="X80" s="4">
        <f t="shared" si="26"/>
        <v>210</v>
      </c>
      <c r="Y80" s="4">
        <f t="shared" si="27"/>
        <v>208</v>
      </c>
      <c r="Z80" s="4">
        <f t="shared" si="28"/>
        <v>206</v>
      </c>
      <c r="AA80" s="4">
        <f t="shared" si="29"/>
        <v>204</v>
      </c>
      <c r="AB80" s="4">
        <f t="shared" si="30"/>
        <v>202</v>
      </c>
      <c r="AC80" s="4">
        <f t="shared" si="31"/>
        <v>200</v>
      </c>
      <c r="AD80" s="4">
        <f t="shared" si="32"/>
        <v>198</v>
      </c>
      <c r="AE80" s="4">
        <f t="shared" si="33"/>
        <v>196</v>
      </c>
      <c r="AF80" s="4">
        <f t="shared" si="34"/>
        <v>194</v>
      </c>
      <c r="AG80" s="4">
        <f t="shared" si="35"/>
        <v>192</v>
      </c>
      <c r="AH80" s="4">
        <f t="shared" si="36"/>
        <v>190</v>
      </c>
      <c r="AI80" s="4">
        <f t="shared" si="37"/>
        <v>188</v>
      </c>
      <c r="AJ80" s="4">
        <f t="shared" si="38"/>
        <v>186</v>
      </c>
      <c r="AK80" s="4">
        <f t="shared" si="39"/>
        <v>184</v>
      </c>
      <c r="AL80" s="4">
        <f t="shared" si="40"/>
        <v>182</v>
      </c>
      <c r="AM80" s="4">
        <f t="shared" si="41"/>
        <v>180</v>
      </c>
      <c r="AN80" s="4">
        <f t="shared" si="42"/>
        <v>178</v>
      </c>
      <c r="AO80" s="4">
        <f t="shared" si="12"/>
        <v>176</v>
      </c>
      <c r="AP80" s="4">
        <f t="shared" si="13"/>
        <v>174</v>
      </c>
      <c r="AQ80" s="4">
        <f t="shared" si="14"/>
        <v>172</v>
      </c>
      <c r="AR80" s="4">
        <f t="shared" si="15"/>
        <v>170</v>
      </c>
      <c r="AS80" s="4">
        <f t="shared" si="16"/>
        <v>168</v>
      </c>
      <c r="AT80" s="4">
        <f t="shared" si="17"/>
        <v>166</v>
      </c>
      <c r="AU80" s="4">
        <f t="shared" si="18"/>
        <v>164</v>
      </c>
      <c r="AV80" s="4">
        <f t="shared" si="19"/>
        <v>162</v>
      </c>
      <c r="AW80" s="4">
        <f t="shared" si="20"/>
        <v>160</v>
      </c>
      <c r="AX80" s="4">
        <f t="shared" si="21"/>
        <v>158</v>
      </c>
      <c r="AY80" s="4">
        <f t="shared" si="22"/>
        <v>156</v>
      </c>
      <c r="AZ80" s="4">
        <f t="shared" si="23"/>
        <v>154</v>
      </c>
    </row>
    <row r="81" spans="2:52" x14ac:dyDescent="0.2">
      <c r="B81" s="4" t="s">
        <v>90</v>
      </c>
      <c r="C81" s="4">
        <v>214</v>
      </c>
      <c r="O81" s="18" t="s">
        <v>55</v>
      </c>
      <c r="P81" s="4">
        <v>0.71099999999999997</v>
      </c>
      <c r="Q81" s="4">
        <v>0.82199999999999995</v>
      </c>
      <c r="R81" s="18">
        <v>0.63800000000000001</v>
      </c>
      <c r="S81" s="4">
        <v>0.69799999999999995</v>
      </c>
      <c r="W81" s="4">
        <f t="shared" si="24"/>
        <v>570</v>
      </c>
      <c r="X81" s="4">
        <f t="shared" si="26"/>
        <v>209</v>
      </c>
      <c r="Y81" s="4">
        <f t="shared" si="27"/>
        <v>207</v>
      </c>
      <c r="Z81" s="4">
        <f t="shared" si="28"/>
        <v>205</v>
      </c>
      <c r="AA81" s="4">
        <f t="shared" si="29"/>
        <v>203</v>
      </c>
      <c r="AB81" s="4">
        <f t="shared" si="30"/>
        <v>201</v>
      </c>
      <c r="AC81" s="4">
        <f t="shared" si="31"/>
        <v>199</v>
      </c>
      <c r="AD81" s="4">
        <f t="shared" si="32"/>
        <v>197</v>
      </c>
      <c r="AE81" s="4">
        <f t="shared" si="33"/>
        <v>195</v>
      </c>
      <c r="AF81" s="4">
        <f t="shared" si="34"/>
        <v>193</v>
      </c>
      <c r="AG81" s="4">
        <f t="shared" si="35"/>
        <v>191</v>
      </c>
      <c r="AH81" s="4">
        <f t="shared" si="36"/>
        <v>189</v>
      </c>
      <c r="AI81" s="4">
        <f t="shared" si="37"/>
        <v>187</v>
      </c>
      <c r="AJ81" s="4">
        <f t="shared" si="38"/>
        <v>185</v>
      </c>
      <c r="AK81" s="4">
        <f t="shared" si="39"/>
        <v>183</v>
      </c>
      <c r="AL81" s="4">
        <f t="shared" si="40"/>
        <v>181</v>
      </c>
      <c r="AM81" s="4">
        <f t="shared" si="41"/>
        <v>179</v>
      </c>
      <c r="AN81" s="4">
        <f t="shared" si="42"/>
        <v>177</v>
      </c>
      <c r="AO81" s="4">
        <f t="shared" si="12"/>
        <v>175</v>
      </c>
      <c r="AP81" s="4">
        <f t="shared" si="13"/>
        <v>173</v>
      </c>
      <c r="AQ81" s="4">
        <f t="shared" si="14"/>
        <v>171</v>
      </c>
      <c r="AR81" s="4">
        <f t="shared" si="15"/>
        <v>169</v>
      </c>
      <c r="AS81" s="4">
        <f t="shared" si="16"/>
        <v>167</v>
      </c>
      <c r="AT81" s="4">
        <f t="shared" si="17"/>
        <v>165</v>
      </c>
      <c r="AU81" s="4">
        <f t="shared" si="18"/>
        <v>163</v>
      </c>
      <c r="AV81" s="4">
        <f t="shared" si="19"/>
        <v>161</v>
      </c>
      <c r="AW81" s="4">
        <f t="shared" si="20"/>
        <v>159</v>
      </c>
      <c r="AX81" s="4">
        <f t="shared" si="21"/>
        <v>157</v>
      </c>
      <c r="AY81" s="4">
        <f t="shared" si="22"/>
        <v>155</v>
      </c>
      <c r="AZ81" s="4">
        <f t="shared" si="23"/>
        <v>153</v>
      </c>
    </row>
    <row r="82" spans="2:52" x14ac:dyDescent="0.2">
      <c r="B82" s="4" t="s">
        <v>91</v>
      </c>
      <c r="C82" s="4">
        <v>214</v>
      </c>
      <c r="O82" s="4" t="s">
        <v>56</v>
      </c>
      <c r="P82" s="4">
        <v>0.84299999999999997</v>
      </c>
      <c r="Q82" s="4">
        <v>0.622</v>
      </c>
      <c r="R82" s="18">
        <v>0.76100000000000001</v>
      </c>
      <c r="S82" s="4">
        <v>0.81200000000000006</v>
      </c>
      <c r="W82" s="4">
        <f t="shared" si="24"/>
        <v>560</v>
      </c>
      <c r="X82" s="4">
        <f t="shared" si="26"/>
        <v>208</v>
      </c>
      <c r="Y82" s="4">
        <f t="shared" si="27"/>
        <v>206</v>
      </c>
      <c r="Z82" s="4">
        <f t="shared" si="28"/>
        <v>204</v>
      </c>
      <c r="AA82" s="4">
        <f t="shared" si="29"/>
        <v>202</v>
      </c>
      <c r="AB82" s="4">
        <f t="shared" si="30"/>
        <v>200</v>
      </c>
      <c r="AC82" s="4">
        <f t="shared" si="31"/>
        <v>198</v>
      </c>
      <c r="AD82" s="4">
        <f t="shared" si="32"/>
        <v>196</v>
      </c>
      <c r="AE82" s="4">
        <f t="shared" si="33"/>
        <v>194</v>
      </c>
      <c r="AF82" s="4">
        <f t="shared" si="34"/>
        <v>192</v>
      </c>
      <c r="AG82" s="4">
        <f t="shared" si="35"/>
        <v>190</v>
      </c>
      <c r="AH82" s="4">
        <f t="shared" si="36"/>
        <v>188</v>
      </c>
      <c r="AI82" s="4">
        <f t="shared" si="37"/>
        <v>186</v>
      </c>
      <c r="AJ82" s="4">
        <f t="shared" si="38"/>
        <v>184</v>
      </c>
      <c r="AK82" s="4">
        <f t="shared" si="39"/>
        <v>182</v>
      </c>
      <c r="AL82" s="4">
        <f t="shared" si="40"/>
        <v>180</v>
      </c>
      <c r="AM82" s="4">
        <f t="shared" si="41"/>
        <v>178</v>
      </c>
      <c r="AN82" s="4">
        <f t="shared" si="42"/>
        <v>176</v>
      </c>
      <c r="AO82" s="4">
        <f t="shared" si="12"/>
        <v>174</v>
      </c>
      <c r="AP82" s="4">
        <f t="shared" si="13"/>
        <v>172</v>
      </c>
      <c r="AQ82" s="4">
        <f t="shared" si="14"/>
        <v>170</v>
      </c>
      <c r="AR82" s="4">
        <f t="shared" si="15"/>
        <v>168</v>
      </c>
      <c r="AS82" s="4">
        <f t="shared" si="16"/>
        <v>166</v>
      </c>
      <c r="AT82" s="4">
        <f t="shared" si="17"/>
        <v>164</v>
      </c>
      <c r="AU82" s="4">
        <f t="shared" si="18"/>
        <v>162</v>
      </c>
      <c r="AV82" s="4">
        <f t="shared" si="19"/>
        <v>160</v>
      </c>
      <c r="AW82" s="4">
        <f t="shared" si="20"/>
        <v>158</v>
      </c>
      <c r="AX82" s="4">
        <f t="shared" si="21"/>
        <v>156</v>
      </c>
      <c r="AY82" s="4">
        <f t="shared" si="22"/>
        <v>154</v>
      </c>
      <c r="AZ82" s="4">
        <f t="shared" si="23"/>
        <v>152</v>
      </c>
    </row>
    <row r="83" spans="2:52" x14ac:dyDescent="0.2">
      <c r="B83" s="4" t="s">
        <v>92</v>
      </c>
      <c r="C83" s="4">
        <v>222</v>
      </c>
      <c r="W83" s="4">
        <f t="shared" si="24"/>
        <v>550</v>
      </c>
      <c r="X83" s="4">
        <f t="shared" si="26"/>
        <v>207</v>
      </c>
      <c r="Y83" s="4">
        <f t="shared" si="27"/>
        <v>205</v>
      </c>
      <c r="Z83" s="4">
        <f t="shared" si="28"/>
        <v>203</v>
      </c>
      <c r="AA83" s="4">
        <f t="shared" si="29"/>
        <v>201</v>
      </c>
      <c r="AB83" s="4">
        <f t="shared" si="30"/>
        <v>199</v>
      </c>
      <c r="AC83" s="4">
        <f t="shared" si="31"/>
        <v>197</v>
      </c>
      <c r="AD83" s="4">
        <f t="shared" si="32"/>
        <v>195</v>
      </c>
      <c r="AE83" s="4">
        <f t="shared" si="33"/>
        <v>193</v>
      </c>
      <c r="AF83" s="4">
        <f t="shared" si="34"/>
        <v>191</v>
      </c>
      <c r="AG83" s="4">
        <f t="shared" si="35"/>
        <v>189</v>
      </c>
      <c r="AH83" s="4">
        <f t="shared" si="36"/>
        <v>187</v>
      </c>
      <c r="AI83" s="4">
        <f t="shared" si="37"/>
        <v>185</v>
      </c>
      <c r="AJ83" s="4">
        <f t="shared" si="38"/>
        <v>183</v>
      </c>
      <c r="AK83" s="4">
        <f t="shared" si="39"/>
        <v>181</v>
      </c>
      <c r="AL83" s="4">
        <f t="shared" si="40"/>
        <v>179</v>
      </c>
      <c r="AM83" s="4">
        <f t="shared" si="41"/>
        <v>177</v>
      </c>
      <c r="AN83" s="4">
        <f t="shared" si="42"/>
        <v>175</v>
      </c>
      <c r="AO83" s="4">
        <f t="shared" si="12"/>
        <v>173</v>
      </c>
      <c r="AP83" s="4">
        <f t="shared" si="13"/>
        <v>171</v>
      </c>
      <c r="AQ83" s="4">
        <f t="shared" si="14"/>
        <v>169</v>
      </c>
      <c r="AR83" s="4">
        <f t="shared" si="15"/>
        <v>167</v>
      </c>
      <c r="AS83" s="4">
        <f t="shared" si="16"/>
        <v>165</v>
      </c>
      <c r="AT83" s="4">
        <f t="shared" si="17"/>
        <v>163</v>
      </c>
      <c r="AU83" s="4">
        <f t="shared" si="18"/>
        <v>161</v>
      </c>
      <c r="AV83" s="4">
        <f t="shared" si="19"/>
        <v>159</v>
      </c>
      <c r="AW83" s="4">
        <f t="shared" si="20"/>
        <v>157</v>
      </c>
      <c r="AX83" s="4">
        <f t="shared" si="21"/>
        <v>155</v>
      </c>
      <c r="AY83" s="4">
        <f t="shared" si="22"/>
        <v>153</v>
      </c>
      <c r="AZ83" s="4">
        <f t="shared" si="23"/>
        <v>151</v>
      </c>
    </row>
    <row r="84" spans="2:52" x14ac:dyDescent="0.2">
      <c r="B84" s="4" t="s">
        <v>93</v>
      </c>
      <c r="C84" s="4">
        <v>223</v>
      </c>
      <c r="W84" s="4">
        <f t="shared" si="24"/>
        <v>540</v>
      </c>
      <c r="X84" s="4">
        <f t="shared" si="26"/>
        <v>206</v>
      </c>
      <c r="Y84" s="4">
        <f t="shared" si="27"/>
        <v>204</v>
      </c>
      <c r="Z84" s="4">
        <f t="shared" si="28"/>
        <v>202</v>
      </c>
      <c r="AA84" s="4">
        <f t="shared" si="29"/>
        <v>200</v>
      </c>
      <c r="AB84" s="4">
        <f t="shared" si="30"/>
        <v>198</v>
      </c>
      <c r="AC84" s="4">
        <f t="shared" si="31"/>
        <v>196</v>
      </c>
      <c r="AD84" s="4">
        <f t="shared" si="32"/>
        <v>194</v>
      </c>
      <c r="AE84" s="4">
        <f t="shared" si="33"/>
        <v>192</v>
      </c>
      <c r="AF84" s="4">
        <f t="shared" si="34"/>
        <v>190</v>
      </c>
      <c r="AG84" s="4">
        <f t="shared" si="35"/>
        <v>188</v>
      </c>
      <c r="AH84" s="4">
        <f t="shared" si="36"/>
        <v>186</v>
      </c>
      <c r="AI84" s="4">
        <f t="shared" si="37"/>
        <v>184</v>
      </c>
      <c r="AJ84" s="4">
        <f t="shared" si="38"/>
        <v>182</v>
      </c>
      <c r="AK84" s="4">
        <f t="shared" si="39"/>
        <v>180</v>
      </c>
      <c r="AL84" s="4">
        <f t="shared" si="40"/>
        <v>178</v>
      </c>
      <c r="AM84" s="4">
        <f t="shared" si="41"/>
        <v>176</v>
      </c>
      <c r="AN84" s="4">
        <f t="shared" si="42"/>
        <v>174</v>
      </c>
      <c r="AO84" s="4">
        <f t="shared" si="12"/>
        <v>172</v>
      </c>
      <c r="AP84" s="4">
        <f t="shared" si="13"/>
        <v>170</v>
      </c>
      <c r="AQ84" s="4">
        <f t="shared" si="14"/>
        <v>168</v>
      </c>
      <c r="AR84" s="4">
        <f t="shared" si="15"/>
        <v>166</v>
      </c>
      <c r="AS84" s="4">
        <f t="shared" si="16"/>
        <v>164</v>
      </c>
      <c r="AT84" s="4">
        <f t="shared" si="17"/>
        <v>162</v>
      </c>
      <c r="AU84" s="4">
        <f t="shared" si="18"/>
        <v>160</v>
      </c>
      <c r="AV84" s="4">
        <f t="shared" si="19"/>
        <v>158</v>
      </c>
      <c r="AW84" s="4">
        <f t="shared" si="20"/>
        <v>156</v>
      </c>
      <c r="AX84" s="4">
        <f t="shared" si="21"/>
        <v>154</v>
      </c>
      <c r="AY84" s="4">
        <f t="shared" si="22"/>
        <v>152</v>
      </c>
      <c r="AZ84" s="4">
        <f t="shared" si="23"/>
        <v>150</v>
      </c>
    </row>
    <row r="85" spans="2:52" x14ac:dyDescent="0.2">
      <c r="B85" s="4" t="s">
        <v>94</v>
      </c>
      <c r="C85" s="4">
        <v>218</v>
      </c>
      <c r="O85" s="4" t="s">
        <v>62</v>
      </c>
      <c r="P85" s="4">
        <f>AVERAGE(P81,R81,S81)</f>
        <v>0.68233333333333324</v>
      </c>
      <c r="W85" s="4">
        <f t="shared" si="24"/>
        <v>530</v>
      </c>
      <c r="X85" s="4">
        <f t="shared" si="26"/>
        <v>205</v>
      </c>
      <c r="Y85" s="4">
        <f t="shared" si="27"/>
        <v>203</v>
      </c>
      <c r="Z85" s="4">
        <f t="shared" si="28"/>
        <v>201</v>
      </c>
      <c r="AA85" s="4">
        <f t="shared" si="29"/>
        <v>199</v>
      </c>
      <c r="AB85" s="4">
        <f t="shared" si="30"/>
        <v>197</v>
      </c>
      <c r="AC85" s="4">
        <f t="shared" si="31"/>
        <v>195</v>
      </c>
      <c r="AD85" s="4">
        <f t="shared" si="32"/>
        <v>193</v>
      </c>
      <c r="AE85" s="4">
        <f t="shared" si="33"/>
        <v>191</v>
      </c>
      <c r="AF85" s="4">
        <f t="shared" si="34"/>
        <v>189</v>
      </c>
      <c r="AG85" s="4">
        <f t="shared" si="35"/>
        <v>187</v>
      </c>
      <c r="AH85" s="4">
        <f t="shared" si="36"/>
        <v>185</v>
      </c>
      <c r="AI85" s="4">
        <f t="shared" si="37"/>
        <v>183</v>
      </c>
      <c r="AJ85" s="4">
        <f t="shared" si="38"/>
        <v>181</v>
      </c>
      <c r="AK85" s="4">
        <f t="shared" si="39"/>
        <v>179</v>
      </c>
      <c r="AL85" s="4">
        <f t="shared" si="40"/>
        <v>177</v>
      </c>
      <c r="AM85" s="4">
        <f t="shared" si="41"/>
        <v>175</v>
      </c>
      <c r="AN85" s="4">
        <f t="shared" si="42"/>
        <v>173</v>
      </c>
      <c r="AO85" s="4">
        <f t="shared" si="12"/>
        <v>171</v>
      </c>
      <c r="AP85" s="4">
        <f t="shared" si="13"/>
        <v>169</v>
      </c>
      <c r="AQ85" s="4">
        <f t="shared" si="14"/>
        <v>167</v>
      </c>
      <c r="AR85" s="4">
        <f t="shared" si="15"/>
        <v>165</v>
      </c>
      <c r="AS85" s="4">
        <f t="shared" si="16"/>
        <v>163</v>
      </c>
      <c r="AT85" s="4">
        <f t="shared" si="17"/>
        <v>161</v>
      </c>
      <c r="AU85" s="4">
        <f t="shared" si="18"/>
        <v>159</v>
      </c>
      <c r="AV85" s="4">
        <f t="shared" si="19"/>
        <v>157</v>
      </c>
      <c r="AW85" s="4">
        <f t="shared" si="20"/>
        <v>155</v>
      </c>
      <c r="AX85" s="4">
        <f t="shared" si="21"/>
        <v>153</v>
      </c>
      <c r="AY85" s="4">
        <f t="shared" si="22"/>
        <v>151</v>
      </c>
      <c r="AZ85" s="4">
        <f t="shared" si="23"/>
        <v>149</v>
      </c>
    </row>
    <row r="86" spans="2:52" x14ac:dyDescent="0.2">
      <c r="B86" s="4" t="s">
        <v>95</v>
      </c>
      <c r="C86" s="4">
        <v>217</v>
      </c>
      <c r="O86" s="4" t="s">
        <v>63</v>
      </c>
      <c r="P86" s="4">
        <f>Q82</f>
        <v>0.622</v>
      </c>
      <c r="W86" s="4">
        <f t="shared" si="24"/>
        <v>520</v>
      </c>
      <c r="X86" s="4">
        <f t="shared" si="26"/>
        <v>204</v>
      </c>
      <c r="Y86" s="4">
        <f t="shared" si="27"/>
        <v>202</v>
      </c>
      <c r="Z86" s="4">
        <f t="shared" si="28"/>
        <v>200</v>
      </c>
      <c r="AA86" s="4">
        <f t="shared" si="29"/>
        <v>198</v>
      </c>
      <c r="AB86" s="4">
        <f t="shared" si="30"/>
        <v>196</v>
      </c>
      <c r="AC86" s="4">
        <f t="shared" si="31"/>
        <v>194</v>
      </c>
      <c r="AD86" s="4">
        <f t="shared" si="32"/>
        <v>192</v>
      </c>
      <c r="AE86" s="4">
        <f t="shared" si="33"/>
        <v>190</v>
      </c>
      <c r="AF86" s="4">
        <f t="shared" si="34"/>
        <v>188</v>
      </c>
      <c r="AG86" s="4">
        <f t="shared" si="35"/>
        <v>186</v>
      </c>
      <c r="AH86" s="4">
        <f t="shared" si="36"/>
        <v>184</v>
      </c>
      <c r="AI86" s="4">
        <f t="shared" si="37"/>
        <v>182</v>
      </c>
      <c r="AJ86" s="4">
        <f t="shared" si="38"/>
        <v>180</v>
      </c>
      <c r="AK86" s="4">
        <f t="shared" si="39"/>
        <v>178</v>
      </c>
      <c r="AL86" s="4">
        <f t="shared" si="40"/>
        <v>176</v>
      </c>
      <c r="AM86" s="4">
        <f t="shared" si="41"/>
        <v>174</v>
      </c>
      <c r="AN86" s="4">
        <f t="shared" si="42"/>
        <v>172</v>
      </c>
      <c r="AO86" s="4">
        <f t="shared" si="12"/>
        <v>170</v>
      </c>
      <c r="AP86" s="4">
        <f t="shared" si="13"/>
        <v>168</v>
      </c>
      <c r="AQ86" s="4">
        <f t="shared" si="14"/>
        <v>166</v>
      </c>
      <c r="AR86" s="4">
        <f t="shared" si="15"/>
        <v>164</v>
      </c>
      <c r="AS86" s="4">
        <f t="shared" si="16"/>
        <v>162</v>
      </c>
      <c r="AT86" s="4">
        <f t="shared" si="17"/>
        <v>160</v>
      </c>
      <c r="AU86" s="4">
        <f t="shared" si="18"/>
        <v>158</v>
      </c>
      <c r="AV86" s="4">
        <f t="shared" si="19"/>
        <v>156</v>
      </c>
      <c r="AW86" s="4">
        <f t="shared" si="20"/>
        <v>154</v>
      </c>
      <c r="AX86" s="4">
        <f t="shared" si="21"/>
        <v>152</v>
      </c>
      <c r="AY86" s="4">
        <f t="shared" si="22"/>
        <v>150</v>
      </c>
      <c r="AZ86" s="4">
        <f t="shared" si="23"/>
        <v>148</v>
      </c>
    </row>
    <row r="87" spans="2:52" x14ac:dyDescent="0.2">
      <c r="B87" s="4" t="s">
        <v>96</v>
      </c>
      <c r="C87" s="4">
        <v>212</v>
      </c>
      <c r="O87" s="4" t="s">
        <v>64</v>
      </c>
      <c r="P87" s="4">
        <f>AVERAGE(P85,P86)</f>
        <v>0.65216666666666656</v>
      </c>
      <c r="W87" s="4">
        <f t="shared" si="24"/>
        <v>510</v>
      </c>
      <c r="X87" s="4">
        <f t="shared" si="26"/>
        <v>203</v>
      </c>
      <c r="Y87" s="4">
        <f t="shared" si="27"/>
        <v>201</v>
      </c>
      <c r="Z87" s="4">
        <f t="shared" si="28"/>
        <v>199</v>
      </c>
      <c r="AA87" s="4">
        <f t="shared" si="29"/>
        <v>197</v>
      </c>
      <c r="AB87" s="4">
        <f t="shared" si="30"/>
        <v>195</v>
      </c>
      <c r="AC87" s="4">
        <f t="shared" si="31"/>
        <v>193</v>
      </c>
      <c r="AD87" s="4">
        <f t="shared" si="32"/>
        <v>191</v>
      </c>
      <c r="AE87" s="4">
        <f t="shared" si="33"/>
        <v>189</v>
      </c>
      <c r="AF87" s="4">
        <f t="shared" si="34"/>
        <v>187</v>
      </c>
      <c r="AG87" s="4">
        <f t="shared" si="35"/>
        <v>185</v>
      </c>
      <c r="AH87" s="4">
        <f t="shared" si="36"/>
        <v>183</v>
      </c>
      <c r="AI87" s="4">
        <f t="shared" si="37"/>
        <v>181</v>
      </c>
      <c r="AJ87" s="4">
        <f t="shared" si="38"/>
        <v>179</v>
      </c>
      <c r="AK87" s="4">
        <f t="shared" si="39"/>
        <v>177</v>
      </c>
      <c r="AL87" s="4">
        <f t="shared" si="40"/>
        <v>175</v>
      </c>
      <c r="AM87" s="4">
        <f t="shared" si="41"/>
        <v>173</v>
      </c>
      <c r="AN87" s="4">
        <f t="shared" si="42"/>
        <v>171</v>
      </c>
      <c r="AO87" s="4">
        <f t="shared" si="12"/>
        <v>169</v>
      </c>
      <c r="AP87" s="4">
        <f t="shared" si="13"/>
        <v>167</v>
      </c>
      <c r="AQ87" s="4">
        <f t="shared" si="14"/>
        <v>165</v>
      </c>
      <c r="AR87" s="4">
        <f t="shared" si="15"/>
        <v>163</v>
      </c>
      <c r="AS87" s="4">
        <f t="shared" si="16"/>
        <v>161</v>
      </c>
      <c r="AT87" s="4">
        <f t="shared" si="17"/>
        <v>159</v>
      </c>
      <c r="AU87" s="4">
        <f t="shared" si="18"/>
        <v>157</v>
      </c>
      <c r="AV87" s="4">
        <f t="shared" si="19"/>
        <v>155</v>
      </c>
      <c r="AW87" s="4">
        <f t="shared" si="20"/>
        <v>153</v>
      </c>
      <c r="AX87" s="4">
        <f t="shared" si="21"/>
        <v>151</v>
      </c>
      <c r="AY87" s="4">
        <f t="shared" si="22"/>
        <v>149</v>
      </c>
      <c r="AZ87" s="4">
        <f t="shared" si="23"/>
        <v>147</v>
      </c>
    </row>
    <row r="88" spans="2:52" x14ac:dyDescent="0.2">
      <c r="B88" s="4" t="s">
        <v>97</v>
      </c>
      <c r="C88" s="4">
        <v>215</v>
      </c>
      <c r="W88" s="4">
        <f t="shared" si="24"/>
        <v>500</v>
      </c>
      <c r="X88" s="4">
        <f t="shared" si="26"/>
        <v>202</v>
      </c>
      <c r="Y88" s="4">
        <f t="shared" si="27"/>
        <v>200</v>
      </c>
      <c r="Z88" s="4">
        <f t="shared" si="28"/>
        <v>198</v>
      </c>
      <c r="AA88" s="4">
        <f t="shared" si="29"/>
        <v>196</v>
      </c>
      <c r="AB88" s="4">
        <f t="shared" si="30"/>
        <v>194</v>
      </c>
      <c r="AC88" s="4">
        <f t="shared" si="31"/>
        <v>192</v>
      </c>
      <c r="AD88" s="4">
        <f t="shared" si="32"/>
        <v>190</v>
      </c>
      <c r="AE88" s="4">
        <f t="shared" si="33"/>
        <v>188</v>
      </c>
      <c r="AF88" s="4">
        <f t="shared" si="34"/>
        <v>186</v>
      </c>
      <c r="AG88" s="4">
        <f t="shared" si="35"/>
        <v>184</v>
      </c>
      <c r="AH88" s="4">
        <f t="shared" si="36"/>
        <v>182</v>
      </c>
      <c r="AI88" s="4">
        <f t="shared" si="37"/>
        <v>180</v>
      </c>
      <c r="AJ88" s="4">
        <f t="shared" si="38"/>
        <v>178</v>
      </c>
      <c r="AK88" s="4">
        <f t="shared" si="39"/>
        <v>176</v>
      </c>
      <c r="AL88" s="4">
        <f t="shared" si="40"/>
        <v>174</v>
      </c>
      <c r="AM88" s="4">
        <f t="shared" si="41"/>
        <v>172</v>
      </c>
      <c r="AN88" s="4">
        <f t="shared" si="42"/>
        <v>170</v>
      </c>
      <c r="AO88" s="4">
        <f t="shared" si="12"/>
        <v>168</v>
      </c>
      <c r="AP88" s="4">
        <f t="shared" si="13"/>
        <v>166</v>
      </c>
      <c r="AQ88" s="4">
        <f t="shared" si="14"/>
        <v>164</v>
      </c>
      <c r="AR88" s="4">
        <f t="shared" si="15"/>
        <v>162</v>
      </c>
      <c r="AS88" s="4">
        <f t="shared" si="16"/>
        <v>160</v>
      </c>
      <c r="AT88" s="4">
        <f t="shared" si="17"/>
        <v>158</v>
      </c>
      <c r="AU88" s="4">
        <f t="shared" si="18"/>
        <v>156</v>
      </c>
      <c r="AV88" s="4">
        <f t="shared" si="19"/>
        <v>154</v>
      </c>
      <c r="AW88" s="4">
        <f t="shared" si="20"/>
        <v>152</v>
      </c>
      <c r="AX88" s="4">
        <f t="shared" si="21"/>
        <v>150</v>
      </c>
      <c r="AY88" s="4">
        <f t="shared" si="22"/>
        <v>148</v>
      </c>
      <c r="AZ88" s="4">
        <f t="shared" si="23"/>
        <v>146</v>
      </c>
    </row>
    <row r="89" spans="2:52" x14ac:dyDescent="0.2">
      <c r="B89" s="4" t="s">
        <v>98</v>
      </c>
      <c r="C89" s="4">
        <v>209</v>
      </c>
      <c r="W89" s="4">
        <f t="shared" ref="W89:W90" si="43">W88-10</f>
        <v>490</v>
      </c>
      <c r="X89" s="4">
        <f t="shared" ref="X89:X90" si="44">X88-1</f>
        <v>201</v>
      </c>
      <c r="Y89" s="4">
        <f t="shared" ref="Y89:Y90" si="45">Y88-1</f>
        <v>199</v>
      </c>
      <c r="Z89" s="4">
        <f t="shared" ref="Z89:Z90" si="46">Z88-1</f>
        <v>197</v>
      </c>
      <c r="AA89" s="4">
        <f t="shared" ref="AA89:AA90" si="47">AA88-1</f>
        <v>195</v>
      </c>
      <c r="AB89" s="4">
        <f t="shared" ref="AB89:AB90" si="48">AB88-1</f>
        <v>193</v>
      </c>
      <c r="AC89" s="4">
        <f t="shared" ref="AC89:AC90" si="49">AC88-1</f>
        <v>191</v>
      </c>
      <c r="AD89" s="4">
        <f t="shared" ref="AD89:AD90" si="50">AD88-1</f>
        <v>189</v>
      </c>
      <c r="AE89" s="4">
        <f t="shared" ref="AE89:AE90" si="51">AE88-1</f>
        <v>187</v>
      </c>
      <c r="AF89" s="4">
        <f t="shared" ref="AF89:AF90" si="52">AF88-1</f>
        <v>185</v>
      </c>
      <c r="AG89" s="4">
        <f t="shared" ref="AG89:AG90" si="53">AG88-1</f>
        <v>183</v>
      </c>
      <c r="AH89" s="4">
        <f t="shared" ref="AH89:AH90" si="54">AH88-1</f>
        <v>181</v>
      </c>
      <c r="AI89" s="4">
        <f t="shared" ref="AI89:AI90" si="55">AI88-1</f>
        <v>179</v>
      </c>
      <c r="AJ89" s="4">
        <f t="shared" ref="AJ89:AJ90" si="56">AJ88-1</f>
        <v>177</v>
      </c>
      <c r="AK89" s="4">
        <f t="shared" ref="AK89:AK90" si="57">AK88-1</f>
        <v>175</v>
      </c>
      <c r="AL89" s="4">
        <f t="shared" ref="AL89:AL90" si="58">AL88-1</f>
        <v>173</v>
      </c>
      <c r="AM89" s="4">
        <f t="shared" ref="AM89:AM90" si="59">AM88-1</f>
        <v>171</v>
      </c>
      <c r="AN89" s="4">
        <f t="shared" ref="AN89:AN90" si="60">AN88-1</f>
        <v>169</v>
      </c>
      <c r="AO89" s="4">
        <f t="shared" si="12"/>
        <v>167</v>
      </c>
      <c r="AP89" s="4">
        <f t="shared" si="13"/>
        <v>165</v>
      </c>
      <c r="AQ89" s="4">
        <f t="shared" si="14"/>
        <v>163</v>
      </c>
      <c r="AR89" s="4">
        <f t="shared" si="15"/>
        <v>161</v>
      </c>
      <c r="AS89" s="4">
        <f t="shared" si="16"/>
        <v>159</v>
      </c>
      <c r="AT89" s="4">
        <f t="shared" si="17"/>
        <v>157</v>
      </c>
      <c r="AU89" s="4">
        <f t="shared" si="18"/>
        <v>155</v>
      </c>
      <c r="AV89" s="4">
        <f t="shared" si="19"/>
        <v>153</v>
      </c>
      <c r="AW89" s="4">
        <f t="shared" si="20"/>
        <v>151</v>
      </c>
      <c r="AX89" s="4">
        <f t="shared" si="21"/>
        <v>149</v>
      </c>
      <c r="AY89" s="4">
        <f t="shared" si="22"/>
        <v>147</v>
      </c>
      <c r="AZ89" s="4">
        <f t="shared" si="23"/>
        <v>145</v>
      </c>
    </row>
    <row r="90" spans="2:52" x14ac:dyDescent="0.2">
      <c r="B90" s="4" t="s">
        <v>99</v>
      </c>
      <c r="C90" s="4">
        <v>211</v>
      </c>
      <c r="W90" s="4">
        <f t="shared" si="43"/>
        <v>480</v>
      </c>
      <c r="X90" s="4">
        <f t="shared" si="44"/>
        <v>200</v>
      </c>
      <c r="Y90" s="4">
        <f t="shared" si="45"/>
        <v>198</v>
      </c>
      <c r="Z90" s="4">
        <f t="shared" si="46"/>
        <v>196</v>
      </c>
      <c r="AA90" s="4">
        <f t="shared" si="47"/>
        <v>194</v>
      </c>
      <c r="AB90" s="4">
        <f t="shared" si="48"/>
        <v>192</v>
      </c>
      <c r="AC90" s="4">
        <f t="shared" si="49"/>
        <v>190</v>
      </c>
      <c r="AD90" s="4">
        <f t="shared" si="50"/>
        <v>188</v>
      </c>
      <c r="AE90" s="4">
        <f t="shared" si="51"/>
        <v>186</v>
      </c>
      <c r="AF90" s="4">
        <f t="shared" si="52"/>
        <v>184</v>
      </c>
      <c r="AG90" s="4">
        <f t="shared" si="53"/>
        <v>182</v>
      </c>
      <c r="AH90" s="4">
        <f t="shared" si="54"/>
        <v>180</v>
      </c>
      <c r="AI90" s="4">
        <f t="shared" si="55"/>
        <v>178</v>
      </c>
      <c r="AJ90" s="4">
        <f t="shared" si="56"/>
        <v>176</v>
      </c>
      <c r="AK90" s="4">
        <f t="shared" si="57"/>
        <v>174</v>
      </c>
      <c r="AL90" s="4">
        <f t="shared" si="58"/>
        <v>172</v>
      </c>
      <c r="AM90" s="4">
        <f t="shared" si="59"/>
        <v>170</v>
      </c>
      <c r="AN90" s="4">
        <f t="shared" si="60"/>
        <v>168</v>
      </c>
      <c r="AO90" s="4">
        <f t="shared" si="12"/>
        <v>166</v>
      </c>
      <c r="AP90" s="4">
        <f t="shared" si="13"/>
        <v>164</v>
      </c>
      <c r="AQ90" s="4">
        <f t="shared" si="14"/>
        <v>162</v>
      </c>
      <c r="AR90" s="4">
        <f t="shared" si="15"/>
        <v>160</v>
      </c>
      <c r="AS90" s="4">
        <f t="shared" si="16"/>
        <v>158</v>
      </c>
      <c r="AT90" s="4">
        <f t="shared" si="17"/>
        <v>156</v>
      </c>
      <c r="AU90" s="4">
        <f t="shared" si="18"/>
        <v>154</v>
      </c>
      <c r="AV90" s="4">
        <f t="shared" si="19"/>
        <v>152</v>
      </c>
      <c r="AW90" s="4">
        <f t="shared" si="20"/>
        <v>150</v>
      </c>
      <c r="AX90" s="4">
        <f t="shared" si="21"/>
        <v>148</v>
      </c>
      <c r="AY90" s="4">
        <f t="shared" si="22"/>
        <v>146</v>
      </c>
      <c r="AZ90" s="4">
        <f t="shared" si="23"/>
        <v>144</v>
      </c>
    </row>
    <row r="91" spans="2:52" x14ac:dyDescent="0.2">
      <c r="B91" s="4" t="s">
        <v>100</v>
      </c>
      <c r="C91" s="4">
        <v>214</v>
      </c>
    </row>
    <row r="92" spans="2:52" x14ac:dyDescent="0.2">
      <c r="B92" s="4" t="s">
        <v>101</v>
      </c>
      <c r="C92" s="4">
        <v>217</v>
      </c>
    </row>
    <row r="93" spans="2:52" x14ac:dyDescent="0.2">
      <c r="B93" s="4" t="s">
        <v>102</v>
      </c>
      <c r="C93" s="4">
        <v>223</v>
      </c>
    </row>
    <row r="94" spans="2:52" x14ac:dyDescent="0.2">
      <c r="B94" s="4" t="s">
        <v>103</v>
      </c>
      <c r="C94" s="4">
        <v>211</v>
      </c>
    </row>
    <row r="95" spans="2:52" x14ac:dyDescent="0.2">
      <c r="B95" s="4" t="s">
        <v>104</v>
      </c>
      <c r="C95" s="4">
        <v>220</v>
      </c>
    </row>
    <row r="96" spans="2:52" x14ac:dyDescent="0.2">
      <c r="B96" s="4" t="s">
        <v>105</v>
      </c>
      <c r="C96" s="4">
        <v>218</v>
      </c>
    </row>
    <row r="97" spans="2:3" x14ac:dyDescent="0.2">
      <c r="B97" s="4" t="s">
        <v>106</v>
      </c>
      <c r="C97" s="4">
        <v>210</v>
      </c>
    </row>
    <row r="98" spans="2:3" x14ac:dyDescent="0.2">
      <c r="B98" s="4" t="s">
        <v>107</v>
      </c>
      <c r="C98" s="4">
        <v>217</v>
      </c>
    </row>
    <row r="99" spans="2:3" x14ac:dyDescent="0.2">
      <c r="B99" s="4" t="s">
        <v>108</v>
      </c>
      <c r="C99" s="4">
        <v>211</v>
      </c>
    </row>
    <row r="100" spans="2:3" x14ac:dyDescent="0.2">
      <c r="B100" s="4" t="s">
        <v>109</v>
      </c>
      <c r="C100" s="4">
        <v>216</v>
      </c>
    </row>
    <row r="101" spans="2:3" x14ac:dyDescent="0.2">
      <c r="B101" s="4" t="s">
        <v>110</v>
      </c>
      <c r="C101" s="4">
        <v>219</v>
      </c>
    </row>
    <row r="102" spans="2:3" x14ac:dyDescent="0.2">
      <c r="B102" s="4" t="s">
        <v>111</v>
      </c>
      <c r="C102" s="4">
        <v>217</v>
      </c>
    </row>
    <row r="103" spans="2:3" x14ac:dyDescent="0.2">
      <c r="B103" s="4" t="s">
        <v>112</v>
      </c>
      <c r="C103" s="4">
        <v>214</v>
      </c>
    </row>
    <row r="104" spans="2:3" x14ac:dyDescent="0.2">
      <c r="B104" s="4" t="s">
        <v>113</v>
      </c>
      <c r="C104" s="4">
        <v>208</v>
      </c>
    </row>
    <row r="105" spans="2:3" x14ac:dyDescent="0.2">
      <c r="B105" s="4" t="s">
        <v>114</v>
      </c>
      <c r="C105" s="4">
        <v>217</v>
      </c>
    </row>
    <row r="106" spans="2:3" x14ac:dyDescent="0.2">
      <c r="B106" s="4" t="s">
        <v>115</v>
      </c>
      <c r="C106" s="4">
        <v>219</v>
      </c>
    </row>
    <row r="107" spans="2:3" x14ac:dyDescent="0.2">
      <c r="B107" s="4" t="s">
        <v>116</v>
      </c>
      <c r="C107" s="4">
        <v>211</v>
      </c>
    </row>
    <row r="108" spans="2:3" x14ac:dyDescent="0.2">
      <c r="B108" s="4" t="s">
        <v>117</v>
      </c>
      <c r="C108" s="4">
        <v>215</v>
      </c>
    </row>
    <row r="109" spans="2:3" x14ac:dyDescent="0.2">
      <c r="B109" s="4" t="s">
        <v>118</v>
      </c>
      <c r="C109" s="4">
        <v>222</v>
      </c>
    </row>
    <row r="110" spans="2:3" x14ac:dyDescent="0.2">
      <c r="B110" s="4" t="s">
        <v>119</v>
      </c>
      <c r="C110" s="4">
        <v>222</v>
      </c>
    </row>
    <row r="111" spans="2:3" x14ac:dyDescent="0.2">
      <c r="B111" s="4" t="s">
        <v>120</v>
      </c>
      <c r="C111" s="4">
        <v>209</v>
      </c>
    </row>
    <row r="112" spans="2:3" x14ac:dyDescent="0.2">
      <c r="B112" s="4" t="s">
        <v>121</v>
      </c>
      <c r="C112" s="4">
        <v>214</v>
      </c>
    </row>
    <row r="113" spans="2:3" x14ac:dyDescent="0.2">
      <c r="B113" s="4" t="s">
        <v>122</v>
      </c>
      <c r="C113" s="4">
        <v>209</v>
      </c>
    </row>
    <row r="114" spans="2:3" x14ac:dyDescent="0.2">
      <c r="B114" s="4" t="s">
        <v>123</v>
      </c>
      <c r="C114" s="4">
        <v>208</v>
      </c>
    </row>
    <row r="115" spans="2:3" x14ac:dyDescent="0.2">
      <c r="B115" s="4" t="s">
        <v>124</v>
      </c>
      <c r="C115" s="4">
        <v>223</v>
      </c>
    </row>
    <row r="116" spans="2:3" x14ac:dyDescent="0.2">
      <c r="B116" s="4" t="s">
        <v>125</v>
      </c>
      <c r="C116" s="4">
        <v>208</v>
      </c>
    </row>
    <row r="117" spans="2:3" x14ac:dyDescent="0.2">
      <c r="B117" s="4" t="s">
        <v>126</v>
      </c>
      <c r="C117" s="4">
        <f>AVERAGE(C63:C115)</f>
        <v>215.83018867924528</v>
      </c>
    </row>
  </sheetData>
  <mergeCells count="4">
    <mergeCell ref="B1:C1"/>
    <mergeCell ref="D1:G1"/>
    <mergeCell ref="B8:C8"/>
    <mergeCell ref="D8:G8"/>
  </mergeCells>
  <conditionalFormatting sqref="X62:AZ90">
    <cfRule type="cellIs" dxfId="2" priority="5" operator="between">
      <formula>200</formula>
      <formula>209</formula>
    </cfRule>
    <cfRule type="cellIs" dxfId="1" priority="6" stopIfTrue="1" operator="between">
      <formula>210</formula>
      <formula>219</formula>
    </cfRule>
    <cfRule type="cellIs" dxfId="0" priority="7" stopIfTrue="1" operator="greaterThanOrEqual">
      <formula>220</formula>
    </cfRule>
    <cfRule type="colorScale" priority="8">
      <colorScale>
        <cfvo type="min"/>
        <cfvo type="max"/>
        <color rgb="FFFCFCFF"/>
        <color theme="1" tint="0.499984740745262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Stern</dc:creator>
  <cp:lastModifiedBy>Ari Stern</cp:lastModifiedBy>
  <dcterms:created xsi:type="dcterms:W3CDTF">2024-09-14T14:48:36Z</dcterms:created>
  <dcterms:modified xsi:type="dcterms:W3CDTF">2024-09-15T02:26:00Z</dcterms:modified>
</cp:coreProperties>
</file>