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l" sheetId="1" r:id="rId4"/>
    <sheet state="visible" name="request" sheetId="2" r:id="rId5"/>
  </sheets>
  <definedNames/>
  <calcPr/>
</workbook>
</file>

<file path=xl/sharedStrings.xml><?xml version="1.0" encoding="utf-8"?>
<sst xmlns="http://schemas.openxmlformats.org/spreadsheetml/2006/main" count="80" uniqueCount="56">
  <si>
    <t>period (months)</t>
  </si>
  <si>
    <t>bnb</t>
  </si>
  <si>
    <t>polkadot</t>
  </si>
  <si>
    <t>num of txs</t>
  </si>
  <si>
    <t>Cost Calculation</t>
  </si>
  <si>
    <t xml:space="preserve">gas used </t>
  </si>
  <si>
    <t>average gas price</t>
  </si>
  <si>
    <t>Total Fee (Unit: Native Token)</t>
  </si>
  <si>
    <t>USD (8.24)</t>
  </si>
  <si>
    <t xml:space="preserve">avalanche </t>
  </si>
  <si>
    <t>once a hour</t>
  </si>
  <si>
    <t>polygon</t>
  </si>
  <si>
    <t xml:space="preserve">klaytn </t>
  </si>
  <si>
    <t>BNB</t>
  </si>
  <si>
    <t xml:space="preserve">once every three hours </t>
  </si>
  <si>
    <t>Fantom</t>
  </si>
  <si>
    <t>Near Protocol</t>
  </si>
  <si>
    <t>Harmony</t>
  </si>
  <si>
    <t>Arbitrium</t>
  </si>
  <si>
    <t>0.00000000001721834</t>
  </si>
  <si>
    <t>ETH</t>
  </si>
  <si>
    <t>Optimisium</t>
  </si>
  <si>
    <t>Aptos</t>
  </si>
  <si>
    <t>0.000002</t>
  </si>
  <si>
    <t># of signatures</t>
  </si>
  <si>
    <t>fee per signature</t>
  </si>
  <si>
    <t>solana</t>
  </si>
  <si>
    <t xml:space="preserve">average tx Fee </t>
  </si>
  <si>
    <t>Polkadot</t>
  </si>
  <si>
    <t xml:space="preserve">once every six hours </t>
  </si>
  <si>
    <t>Average Gas used</t>
  </si>
  <si>
    <t>Sui</t>
  </si>
  <si>
    <t xml:space="preserve">Total USD </t>
  </si>
  <si>
    <t>Chain</t>
  </si>
  <si>
    <t>addr</t>
  </si>
  <si>
    <t>cost</t>
  </si>
  <si>
    <t>unit</t>
  </si>
  <si>
    <t xml:space="preserve">USD( 8.31 coinmarket cap  </t>
  </si>
  <si>
    <t>Polygon</t>
  </si>
  <si>
    <t>0x9AA2C8cee218D56AEc9dfA8BbA2380De9394a4Ae</t>
  </si>
  <si>
    <t>MATIC</t>
  </si>
  <si>
    <t>Avalanche</t>
  </si>
  <si>
    <t>AVAX</t>
  </si>
  <si>
    <t xml:space="preserve">Klaytn </t>
  </si>
  <si>
    <t>KLAY</t>
  </si>
  <si>
    <t xml:space="preserve">FANTOM </t>
  </si>
  <si>
    <t>FTM</t>
  </si>
  <si>
    <t>NEAR PROTOCOL</t>
  </si>
  <si>
    <t>b0fed703032aae31ff299986075bd79b709eff31f23a4aa9f65e4214355f4d7d</t>
  </si>
  <si>
    <t>NEAR</t>
  </si>
  <si>
    <t>SOLANA</t>
  </si>
  <si>
    <t>CY16q5MjYGKRo7uEJJxUuzKY91RBZ5QGMoJuNA6tcsgL</t>
  </si>
  <si>
    <t xml:space="preserve">SOL </t>
  </si>
  <si>
    <t>POLKADOT</t>
  </si>
  <si>
    <t xml:space="preserve">12bapgvk7p9a1JBbU64rTeNcjLs8ZVzWMMmEomL68dD8MvXL </t>
  </si>
  <si>
    <t>DOT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</si>
</sst>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00000000"/>
    <numFmt numFmtId="165" formatCode="0.000000000"/>
    <numFmt numFmtId="166" formatCode="#,##0.0000000000000000"/>
  </numFmts>
  <fonts count="15">
    <font>
      <sz val="10.0"/>
      <color rgb="FF000000"/>
      <name val="Arial"/>
      <scheme val="minor"/>
    </font>
    <font>
      <color rgb="FF000000"/>
      <name val="Arial"/>
    </font>
    <font>
      <color theme="1"/>
      <name val="Arial"/>
    </font>
    <font>
      <color rgb="FF172B4D"/>
      <name val="-apple-system"/>
    </font>
    <font>
      <b/>
      <sz val="14.0"/>
      <color theme="1"/>
      <name val="Arial"/>
    </font>
    <font>
      <sz val="10.0"/>
      <color theme="1"/>
      <name val="Arial"/>
    </font>
    <font>
      <sz val="10.0"/>
      <color rgb="FF172B4D"/>
      <name val="Arial"/>
    </font>
    <font>
      <sz val="10.0"/>
      <color rgb="FF172B4D"/>
      <name val="-apple-system"/>
    </font>
    <font>
      <sz val="10.0"/>
      <color rgb="FF24272A"/>
      <name val="Inter"/>
    </font>
    <font>
      <sz val="10.0"/>
      <color rgb="FF000000"/>
      <name val="Arial"/>
    </font>
    <font>
      <color rgb="FF172B4D"/>
      <name val="Arial"/>
    </font>
    <font>
      <sz val="11.0"/>
      <color rgb="FF000000"/>
      <name val="Roboto"/>
    </font>
    <font>
      <sz val="14.0"/>
      <color rgb="FF24272A"/>
      <name val="Inter"/>
    </font>
    <font>
      <color rgb="FFFF0000"/>
      <name val="Arial"/>
    </font>
    <font>
      <sz val="11.0"/>
      <color rgb="FF999999"/>
      <name val="&quot;eina 01&quot;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F9900"/>
        <bgColor rgb="FFFF9900"/>
      </patternFill>
    </fill>
    <fill>
      <patternFill patternType="solid">
        <fgColor rgb="FFFFF2CC"/>
        <bgColor rgb="FFFFF2CC"/>
      </patternFill>
    </fill>
  </fills>
  <borders count="15">
    <border/>
    <border>
      <bottom style="thin">
        <color rgb="FF000000"/>
      </bottom>
    </border>
    <border>
      <left style="thin">
        <color rgb="FF000000"/>
      </left>
      <bottom style="double">
        <color rgb="FF000000"/>
      </bottom>
    </border>
    <border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bottom style="thin">
        <color rgb="FFE7ECF7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/>
    </xf>
    <xf borderId="0" fillId="0" fontId="2" numFmtId="0" xfId="0" applyFont="1"/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left" vertical="bottom"/>
    </xf>
    <xf borderId="0" fillId="2" fontId="3" numFmtId="0" xfId="0" applyAlignment="1" applyFill="1" applyFont="1">
      <alignment horizontal="left" vertical="top"/>
    </xf>
    <xf borderId="1" fillId="0" fontId="4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horizontal="center" vertical="bottom"/>
    </xf>
    <xf borderId="0" fillId="0" fontId="5" numFmtId="0" xfId="0" applyAlignment="1" applyFont="1">
      <alignment horizontal="left"/>
    </xf>
    <xf borderId="5" fillId="0" fontId="2" numFmtId="0" xfId="0" applyAlignment="1" applyBorder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6" fillId="0" fontId="1" numFmtId="0" xfId="0" applyAlignment="1" applyBorder="1" applyFont="1">
      <alignment horizontal="right" vertical="bottom"/>
    </xf>
    <xf borderId="0" fillId="2" fontId="6" numFmtId="0" xfId="0" applyAlignment="1" applyFont="1">
      <alignment horizontal="left"/>
    </xf>
    <xf borderId="0" fillId="0" fontId="2" numFmtId="165" xfId="0" applyAlignment="1" applyFont="1" applyNumberFormat="1">
      <alignment horizontal="right" vertical="bottom"/>
    </xf>
    <xf borderId="0" fillId="2" fontId="7" numFmtId="0" xfId="0" applyAlignment="1" applyFont="1">
      <alignment horizontal="left"/>
    </xf>
    <xf borderId="0" fillId="2" fontId="2" numFmtId="166" xfId="0" applyAlignment="1" applyFont="1" applyNumberFormat="1">
      <alignment horizontal="right" vertical="bottom"/>
    </xf>
    <xf borderId="0" fillId="2" fontId="8" numFmtId="0" xfId="0" applyAlignment="1" applyFont="1">
      <alignment horizontal="left"/>
    </xf>
    <xf borderId="0" fillId="2" fontId="3" numFmtId="0" xfId="0" applyAlignment="1" applyFont="1">
      <alignment vertical="top"/>
    </xf>
    <xf borderId="0" fillId="0" fontId="9" numFmtId="0" xfId="0" applyAlignment="1" applyFont="1">
      <alignment horizontal="right"/>
    </xf>
    <xf borderId="7" fillId="0" fontId="9" numFmtId="0" xfId="0" applyAlignment="1" applyBorder="1" applyFont="1">
      <alignment horizontal="right"/>
    </xf>
    <xf borderId="6" fillId="2" fontId="9" numFmtId="0" xfId="0" applyAlignment="1" applyBorder="1" applyFont="1">
      <alignment horizontal="right"/>
    </xf>
    <xf borderId="0" fillId="2" fontId="3" numFmtId="0" xfId="0" applyAlignment="1" applyFont="1">
      <alignment horizontal="right" vertical="top"/>
    </xf>
    <xf borderId="0" fillId="0" fontId="2" numFmtId="49" xfId="0" applyAlignment="1" applyFont="1" applyNumberFormat="1">
      <alignment vertical="bottom"/>
    </xf>
    <xf borderId="0" fillId="2" fontId="10" numFmtId="0" xfId="0" applyAlignment="1" applyFont="1">
      <alignment horizontal="left"/>
    </xf>
    <xf borderId="0" fillId="2" fontId="9" numFmtId="0" xfId="0" applyAlignment="1" applyFont="1">
      <alignment horizontal="right"/>
    </xf>
    <xf borderId="8" fillId="0" fontId="2" numFmtId="0" xfId="0" applyAlignment="1" applyBorder="1" applyFont="1">
      <alignment vertical="bottom"/>
    </xf>
    <xf borderId="9" fillId="0" fontId="2" numFmtId="0" xfId="0" applyAlignment="1" applyBorder="1" applyFont="1">
      <alignment vertical="bottom"/>
    </xf>
    <xf borderId="9" fillId="0" fontId="1" numFmtId="0" xfId="0" applyAlignment="1" applyBorder="1" applyFont="1">
      <alignment vertical="bottom"/>
    </xf>
    <xf borderId="10" fillId="0" fontId="1" numFmtId="0" xfId="0" applyAlignment="1" applyBorder="1" applyFont="1">
      <alignment horizontal="center" vertical="bottom"/>
    </xf>
    <xf borderId="11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right" vertical="bottom"/>
    </xf>
    <xf borderId="1" fillId="0" fontId="1" numFmtId="0" xfId="0" applyAlignment="1" applyBorder="1" applyFont="1">
      <alignment horizontal="right" vertical="bottom"/>
    </xf>
    <xf borderId="12" fillId="0" fontId="1" numFmtId="0" xfId="0" applyAlignment="1" applyBorder="1" applyFont="1">
      <alignment horizontal="right" vertical="bottom"/>
    </xf>
    <xf borderId="13" fillId="0" fontId="1" numFmtId="0" xfId="0" applyAlignment="1" applyBorder="1" applyFont="1">
      <alignment vertical="bottom"/>
    </xf>
    <xf borderId="12" fillId="0" fontId="1" numFmtId="0" xfId="0" applyAlignment="1" applyBorder="1" applyFont="1">
      <alignment vertical="bottom"/>
    </xf>
    <xf borderId="0" fillId="0" fontId="3" numFmtId="0" xfId="0" applyAlignment="1" applyFont="1">
      <alignment horizontal="right" vertical="top"/>
    </xf>
    <xf borderId="0" fillId="0" fontId="3" numFmtId="0" xfId="0" applyAlignment="1" applyFont="1">
      <alignment vertical="top"/>
    </xf>
    <xf borderId="14" fillId="0" fontId="2" numFmtId="0" xfId="0" applyAlignment="1" applyBorder="1" applyFont="1">
      <alignment vertical="bottom"/>
    </xf>
    <xf borderId="14" fillId="2" fontId="1" numFmtId="0" xfId="0" applyAlignment="1" applyBorder="1" applyFont="1">
      <alignment horizontal="left"/>
    </xf>
    <xf borderId="14" fillId="0" fontId="1" numFmtId="0" xfId="0" applyAlignment="1" applyBorder="1" applyFont="1">
      <alignment horizontal="center" vertical="bottom"/>
    </xf>
    <xf borderId="14" fillId="0" fontId="2" numFmtId="0" xfId="0" applyBorder="1" applyFont="1"/>
    <xf borderId="14" fillId="2" fontId="9" numFmtId="0" xfId="0" applyAlignment="1" applyBorder="1" applyFont="1">
      <alignment horizontal="right"/>
    </xf>
    <xf borderId="0" fillId="3" fontId="2" numFmtId="0" xfId="0" applyAlignment="1" applyFill="1" applyFont="1">
      <alignment vertical="bottom"/>
    </xf>
    <xf borderId="0" fillId="0" fontId="5" numFmtId="0" xfId="0" applyAlignment="1" applyFont="1">
      <alignment horizontal="left" vertical="bottom"/>
    </xf>
    <xf borderId="0" fillId="2" fontId="10" numFmtId="0" xfId="0" applyAlignment="1" applyFont="1">
      <alignment vertical="top"/>
    </xf>
    <xf borderId="0" fillId="2" fontId="10" numFmtId="0" xfId="0" applyAlignment="1" applyFont="1">
      <alignment horizontal="right" vertical="top"/>
    </xf>
    <xf borderId="0" fillId="0" fontId="11" numFmtId="0" xfId="0" applyFont="1"/>
    <xf borderId="0" fillId="4" fontId="2" numFmtId="0" xfId="0" applyFill="1" applyFont="1"/>
    <xf borderId="0" fillId="2" fontId="12" numFmtId="0" xfId="0" applyAlignment="1" applyFont="1">
      <alignment horizontal="left"/>
    </xf>
    <xf borderId="0" fillId="0" fontId="13" numFmtId="0" xfId="0" applyFont="1"/>
    <xf borderId="0" fillId="2" fontId="14" numFmtId="0" xfId="0" applyFont="1"/>
    <xf borderId="0" fillId="5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1.13"/>
    <col customWidth="1" min="3" max="3" width="18.13"/>
    <col customWidth="1" min="4" max="4" width="27.5"/>
    <col customWidth="1" min="5" max="5" width="21.25"/>
    <col customWidth="1" min="6" max="6" width="29.0"/>
    <col customWidth="1" min="11" max="11" width="17.13"/>
    <col customWidth="1" min="12" max="12" width="42.38"/>
  </cols>
  <sheetData>
    <row r="1" ht="15.75" customHeight="1">
      <c r="D1" s="1"/>
      <c r="E1" s="1"/>
      <c r="G1" s="2"/>
    </row>
    <row r="2" ht="15.75" customHeight="1">
      <c r="A2" s="3" t="s">
        <v>0</v>
      </c>
      <c r="B2" s="3">
        <f> 6 </f>
        <v>6</v>
      </c>
      <c r="D2" s="1" t="s">
        <v>1</v>
      </c>
      <c r="E2" s="1" t="s">
        <v>2</v>
      </c>
      <c r="G2" s="2"/>
    </row>
    <row r="3" ht="15.75" customHeight="1">
      <c r="A3" s="3" t="s">
        <v>3</v>
      </c>
      <c r="B3" s="3">
        <f>6*30*24</f>
        <v>4320</v>
      </c>
      <c r="D3" s="1">
        <v>1440.0</v>
      </c>
      <c r="E3" s="1">
        <f>4*30*6</f>
        <v>720</v>
      </c>
      <c r="G3" s="2"/>
    </row>
    <row r="4" ht="15.75" customHeight="1">
      <c r="D4" s="1"/>
      <c r="E4" s="1"/>
      <c r="G4" s="2"/>
    </row>
    <row r="5" ht="15.75" customHeight="1">
      <c r="A5" s="4"/>
      <c r="B5" s="4"/>
      <c r="C5" s="4"/>
      <c r="D5" s="5"/>
      <c r="E5" s="5"/>
      <c r="F5" s="4"/>
      <c r="G5" s="6"/>
      <c r="K5" s="7"/>
      <c r="L5" s="7"/>
    </row>
    <row r="6" ht="15.75" customHeight="1">
      <c r="A6" s="8" t="s">
        <v>4</v>
      </c>
      <c r="B6" s="9"/>
      <c r="C6" s="9"/>
      <c r="D6" s="10"/>
      <c r="E6" s="10"/>
      <c r="F6" s="4"/>
      <c r="G6" s="6"/>
      <c r="K6" s="7"/>
      <c r="L6" s="7"/>
    </row>
    <row r="7" ht="15.75" customHeight="1">
      <c r="A7" s="11"/>
      <c r="B7" s="12" t="s">
        <v>5</v>
      </c>
      <c r="C7" s="12" t="s">
        <v>6</v>
      </c>
      <c r="D7" s="13" t="s">
        <v>7</v>
      </c>
      <c r="E7" s="14" t="s">
        <v>8</v>
      </c>
      <c r="G7" s="15"/>
      <c r="K7" s="7"/>
      <c r="L7" s="7"/>
    </row>
    <row r="8" ht="15.75" customHeight="1">
      <c r="A8" s="16" t="s">
        <v>9</v>
      </c>
      <c r="B8" s="17">
        <v>21000.0</v>
      </c>
      <c r="C8" s="18">
        <v>3.5E-8</v>
      </c>
      <c r="D8" s="19">
        <f t="shared" ref="D8:D10" si="1"> B8*C8*$B$3</f>
        <v>3.1752</v>
      </c>
      <c r="E8" s="20">
        <f>10.32*D8</f>
        <v>32.768064</v>
      </c>
      <c r="F8" s="3" t="s">
        <v>10</v>
      </c>
      <c r="G8" s="21"/>
      <c r="K8" s="7"/>
      <c r="L8" s="7"/>
    </row>
    <row r="9" ht="15.75" customHeight="1">
      <c r="A9" s="16" t="s">
        <v>11</v>
      </c>
      <c r="B9" s="17">
        <v>21000.0</v>
      </c>
      <c r="C9" s="22">
        <v>2.33E-7</v>
      </c>
      <c r="D9" s="19">
        <f t="shared" si="1"/>
        <v>21.13776</v>
      </c>
      <c r="E9" s="20">
        <f>D9*0.5584</f>
        <v>11.80332518</v>
      </c>
      <c r="F9" s="3" t="s">
        <v>10</v>
      </c>
      <c r="G9" s="15"/>
      <c r="K9" s="7"/>
      <c r="L9" s="7"/>
    </row>
    <row r="10" ht="15.75" customHeight="1">
      <c r="A10" s="16" t="s">
        <v>12</v>
      </c>
      <c r="B10" s="17">
        <v>21000.0</v>
      </c>
      <c r="C10" s="22">
        <f>25/10^9</f>
        <v>0.000000025</v>
      </c>
      <c r="D10" s="19">
        <f t="shared" si="1"/>
        <v>2.268</v>
      </c>
      <c r="E10" s="20">
        <f>D10*0.1402</f>
        <v>0.3179736</v>
      </c>
      <c r="F10" s="3" t="s">
        <v>10</v>
      </c>
      <c r="G10" s="15"/>
      <c r="K10" s="7"/>
      <c r="L10" s="7"/>
    </row>
    <row r="11" ht="15.75" customHeight="1">
      <c r="A11" s="16" t="s">
        <v>13</v>
      </c>
      <c r="B11" s="17">
        <v>21000.0</v>
      </c>
      <c r="C11" s="17">
        <v>7.0E-9</v>
      </c>
      <c r="D11" s="19">
        <f> B11*C11*D3</f>
        <v>0.21168</v>
      </c>
      <c r="E11" s="20">
        <f>219.52*D11</f>
        <v>46.4679936</v>
      </c>
      <c r="F11" s="3" t="s">
        <v>14</v>
      </c>
      <c r="G11" s="23"/>
      <c r="K11" s="7"/>
      <c r="L11" s="7"/>
    </row>
    <row r="12" ht="15.75" customHeight="1">
      <c r="A12" s="16" t="s">
        <v>15</v>
      </c>
      <c r="B12" s="17">
        <v>21000.0</v>
      </c>
      <c r="C12" s="22">
        <v>4.7E-7</v>
      </c>
      <c r="D12" s="19">
        <f t="shared" ref="D12:D17" si="2"> B12*C12*$B$3</f>
        <v>42.6384</v>
      </c>
      <c r="E12" s="20">
        <f> 0.2106*D12</f>
        <v>8.97964704</v>
      </c>
      <c r="F12" s="3" t="s">
        <v>10</v>
      </c>
      <c r="G12" s="15"/>
      <c r="K12" s="7"/>
      <c r="L12" s="7"/>
    </row>
    <row r="13" ht="15.75" customHeight="1">
      <c r="A13" s="16" t="s">
        <v>16</v>
      </c>
      <c r="B13" s="17">
        <v>0.0</v>
      </c>
      <c r="C13" s="24">
        <v>0.0</v>
      </c>
      <c r="D13" s="19">
        <f t="shared" si="2"/>
        <v>0</v>
      </c>
      <c r="E13" s="20">
        <f>D13*1.21</f>
        <v>0</v>
      </c>
      <c r="F13" s="3" t="s">
        <v>10</v>
      </c>
      <c r="G13" s="25"/>
      <c r="J13" s="4"/>
      <c r="K13" s="26"/>
      <c r="L13" s="26"/>
    </row>
    <row r="14" ht="15.75" customHeight="1">
      <c r="A14" s="4" t="s">
        <v>17</v>
      </c>
      <c r="B14" s="27">
        <v>50000.0</v>
      </c>
      <c r="C14" s="27">
        <v>1.5E-7</v>
      </c>
      <c r="D14" s="28">
        <f t="shared" si="2"/>
        <v>32.4</v>
      </c>
      <c r="E14" s="29">
        <f>0.009*D14</f>
        <v>0.2916</v>
      </c>
      <c r="F14" s="3" t="s">
        <v>10</v>
      </c>
      <c r="G14" s="7"/>
      <c r="J14" s="4"/>
      <c r="K14" s="30"/>
      <c r="L14" s="26"/>
    </row>
    <row r="15" ht="15.75" customHeight="1">
      <c r="A15" s="4" t="s">
        <v>18</v>
      </c>
      <c r="B15" s="27">
        <v>123260.0</v>
      </c>
      <c r="C15" s="31" t="s">
        <v>19</v>
      </c>
      <c r="D15" s="27">
        <f t="shared" si="2"/>
        <v>0.009168476782</v>
      </c>
      <c r="E15" s="29">
        <f>1571*D15</f>
        <v>14.40367702</v>
      </c>
      <c r="F15" s="3" t="s">
        <v>10</v>
      </c>
      <c r="G15" s="32" t="s">
        <v>20</v>
      </c>
      <c r="J15" s="4"/>
      <c r="K15" s="26"/>
      <c r="L15" s="26"/>
    </row>
    <row r="16" ht="15.75" customHeight="1">
      <c r="A16" s="4" t="s">
        <v>21</v>
      </c>
      <c r="B16" s="27">
        <v>177351.0</v>
      </c>
      <c r="C16" s="31" t="s">
        <v>19</v>
      </c>
      <c r="D16" s="33">
        <f t="shared" si="2"/>
        <v>0.01319194001</v>
      </c>
      <c r="E16" s="29">
        <f>1571.34*D16</f>
        <v>20.72902302</v>
      </c>
      <c r="F16" s="3" t="s">
        <v>10</v>
      </c>
      <c r="G16" s="32" t="s">
        <v>20</v>
      </c>
      <c r="J16" s="4"/>
      <c r="K16" s="30"/>
      <c r="L16" s="26"/>
    </row>
    <row r="17" ht="15.75" customHeight="1">
      <c r="A17" s="4" t="s">
        <v>22</v>
      </c>
      <c r="B17" s="27">
        <v>6.0</v>
      </c>
      <c r="C17" s="31" t="s">
        <v>23</v>
      </c>
      <c r="D17" s="33">
        <f t="shared" si="2"/>
        <v>0.05184</v>
      </c>
      <c r="E17" s="29">
        <f>4.95*D17</f>
        <v>0.256608</v>
      </c>
      <c r="F17" s="3" t="s">
        <v>10</v>
      </c>
      <c r="G17" s="32"/>
      <c r="J17" s="4"/>
      <c r="K17" s="30"/>
      <c r="L17" s="26"/>
    </row>
    <row r="18" ht="15.75" customHeight="1">
      <c r="A18" s="34"/>
      <c r="B18" s="35" t="s">
        <v>24</v>
      </c>
      <c r="C18" s="35" t="s">
        <v>25</v>
      </c>
      <c r="D18" s="36" t="s">
        <v>7</v>
      </c>
      <c r="E18" s="37" t="s">
        <v>8</v>
      </c>
      <c r="G18" s="15"/>
      <c r="J18" s="4"/>
      <c r="K18" s="30"/>
      <c r="L18" s="26"/>
    </row>
    <row r="19" ht="15.75" customHeight="1">
      <c r="A19" s="38" t="s">
        <v>26</v>
      </c>
      <c r="B19" s="39">
        <v>1.0</v>
      </c>
      <c r="C19" s="39">
        <v>5.0E-6</v>
      </c>
      <c r="D19" s="40">
        <f>B3*B19*C19</f>
        <v>0.0216</v>
      </c>
      <c r="E19" s="41">
        <f>23*D19</f>
        <v>0.4968</v>
      </c>
      <c r="F19" s="3" t="s">
        <v>10</v>
      </c>
      <c r="G19" s="15"/>
      <c r="J19" s="4"/>
      <c r="K19" s="30"/>
      <c r="L19" s="26"/>
    </row>
    <row r="20" ht="15.75" customHeight="1">
      <c r="A20" s="9"/>
      <c r="B20" s="9"/>
      <c r="C20" s="9"/>
      <c r="D20" s="10"/>
      <c r="E20" s="5"/>
      <c r="G20" s="15"/>
      <c r="J20" s="4"/>
      <c r="K20" s="30"/>
      <c r="L20" s="26"/>
    </row>
    <row r="21" ht="15.75" customHeight="1">
      <c r="A21" s="34"/>
      <c r="B21" s="35" t="s">
        <v>27</v>
      </c>
      <c r="C21" s="35" t="s">
        <v>7</v>
      </c>
      <c r="D21" s="37" t="s">
        <v>8</v>
      </c>
      <c r="E21" s="42"/>
      <c r="G21" s="15"/>
      <c r="J21" s="4"/>
      <c r="K21" s="30"/>
      <c r="L21" s="26"/>
    </row>
    <row r="22" ht="15.75" customHeight="1">
      <c r="A22" s="38" t="s">
        <v>28</v>
      </c>
      <c r="B22" s="39">
        <v>0.0159000016</v>
      </c>
      <c r="C22" s="39">
        <f>B22*E3</f>
        <v>11.44800115</v>
      </c>
      <c r="D22" s="41">
        <f>C22*4</f>
        <v>45.79200461</v>
      </c>
      <c r="E22" s="43" t="s">
        <v>29</v>
      </c>
      <c r="G22" s="23"/>
      <c r="J22" s="4"/>
      <c r="K22" s="44"/>
      <c r="L22" s="45"/>
    </row>
    <row r="23" ht="15.75" customHeight="1">
      <c r="A23" s="4"/>
      <c r="B23" s="4"/>
      <c r="C23" s="4"/>
      <c r="D23" s="5"/>
      <c r="E23" s="5"/>
      <c r="G23" s="15"/>
      <c r="J23" s="4"/>
      <c r="K23" s="44"/>
      <c r="L23" s="45"/>
    </row>
    <row r="24" ht="15.75" customHeight="1">
      <c r="A24" s="46"/>
      <c r="B24" s="46" t="s">
        <v>30</v>
      </c>
      <c r="C24" s="47" t="s">
        <v>7</v>
      </c>
      <c r="D24" s="48" t="s">
        <v>8</v>
      </c>
      <c r="E24" s="49"/>
      <c r="G24" s="15"/>
      <c r="J24" s="4"/>
      <c r="K24" s="44"/>
      <c r="L24" s="45"/>
    </row>
    <row r="25" ht="15.75" customHeight="1">
      <c r="A25" s="46" t="s">
        <v>31</v>
      </c>
      <c r="B25" s="46">
        <v>0.001</v>
      </c>
      <c r="C25" s="50">
        <f> B25*$B$3</f>
        <v>4.32</v>
      </c>
      <c r="D25" s="50">
        <f>C25*0.41</f>
        <v>1.7712</v>
      </c>
      <c r="E25" s="49" t="s">
        <v>10</v>
      </c>
      <c r="G25" s="15"/>
      <c r="J25" s="4"/>
      <c r="K25" s="44"/>
      <c r="L25" s="45"/>
    </row>
    <row r="26" ht="15.75" customHeight="1">
      <c r="A26" s="51" t="s">
        <v>32</v>
      </c>
      <c r="B26" s="51">
        <f>sum(E8:E17,E19,D22, D25)</f>
        <v>184.0779161</v>
      </c>
      <c r="C26" s="4"/>
      <c r="D26" s="5"/>
      <c r="E26" s="5"/>
      <c r="F26" s="4"/>
      <c r="G26" s="52"/>
      <c r="J26" s="4"/>
      <c r="K26" s="30"/>
      <c r="L26" s="53"/>
    </row>
    <row r="27" ht="15.75" customHeight="1">
      <c r="D27" s="1"/>
      <c r="E27" s="1"/>
      <c r="G27" s="15"/>
      <c r="J27" s="4"/>
      <c r="K27" s="54"/>
      <c r="L27" s="26"/>
    </row>
    <row r="28" ht="15.75" customHeight="1">
      <c r="D28" s="1"/>
      <c r="E28" s="1"/>
      <c r="G28" s="15"/>
      <c r="J28" s="4"/>
      <c r="K28" s="30"/>
      <c r="L28" s="26"/>
    </row>
    <row r="29" ht="15.75" customHeight="1">
      <c r="D29" s="1"/>
      <c r="E29" s="1"/>
      <c r="G29" s="15"/>
      <c r="J29" s="4"/>
      <c r="K29" s="30"/>
      <c r="L29" s="26"/>
    </row>
    <row r="30" ht="15.75" customHeight="1">
      <c r="D30" s="1"/>
      <c r="E30" s="1"/>
      <c r="G30" s="2"/>
      <c r="J30" s="4"/>
      <c r="K30" s="30"/>
      <c r="L30" s="26"/>
    </row>
    <row r="31" ht="15.75" customHeight="1">
      <c r="D31" s="1"/>
      <c r="E31" s="1"/>
      <c r="G31" s="2"/>
      <c r="J31" s="4"/>
      <c r="K31" s="30"/>
      <c r="L31" s="26"/>
    </row>
    <row r="32" ht="15.75" customHeight="1">
      <c r="D32" s="1"/>
      <c r="E32" s="1"/>
      <c r="G32" s="2"/>
      <c r="J32" s="4"/>
      <c r="K32" s="30"/>
      <c r="L32" s="26"/>
    </row>
    <row r="33" ht="15.75" customHeight="1">
      <c r="D33" s="1"/>
      <c r="E33" s="1"/>
      <c r="G33" s="2"/>
      <c r="J33" s="4"/>
      <c r="K33" s="30"/>
      <c r="L33" s="26"/>
    </row>
    <row r="34" ht="15.75" customHeight="1">
      <c r="D34" s="1"/>
      <c r="E34" s="1"/>
      <c r="G34" s="2"/>
      <c r="K34" s="26"/>
      <c r="L34" s="26"/>
    </row>
    <row r="35" ht="15.75" customHeight="1">
      <c r="D35" s="1"/>
      <c r="E35" s="1"/>
      <c r="G35" s="2"/>
      <c r="K35" s="26"/>
      <c r="L35" s="26"/>
    </row>
    <row r="36" ht="15.75" customHeight="1">
      <c r="D36" s="1"/>
      <c r="E36" s="1"/>
      <c r="G36" s="2"/>
      <c r="K36" s="26"/>
      <c r="L36" s="26"/>
    </row>
    <row r="37" ht="15.75" customHeight="1">
      <c r="D37" s="1"/>
      <c r="E37" s="1"/>
      <c r="G37" s="2"/>
      <c r="K37" s="26"/>
      <c r="L37" s="26"/>
    </row>
    <row r="38" ht="15.75" customHeight="1">
      <c r="D38" s="1"/>
      <c r="E38" s="1"/>
      <c r="G38" s="2"/>
      <c r="K38" s="7"/>
      <c r="L38" s="7"/>
    </row>
    <row r="39" ht="15.75" customHeight="1">
      <c r="D39" s="1"/>
      <c r="E39" s="1"/>
      <c r="G39" s="2"/>
      <c r="K39" s="7"/>
      <c r="L39" s="7"/>
    </row>
    <row r="40" ht="15.75" customHeight="1">
      <c r="D40" s="1"/>
      <c r="E40" s="1"/>
      <c r="G40" s="2"/>
      <c r="K40" s="7"/>
      <c r="L40" s="7"/>
    </row>
    <row r="41" ht="15.75" customHeight="1">
      <c r="D41" s="1"/>
      <c r="E41" s="1"/>
      <c r="G41" s="2"/>
      <c r="K41" s="7"/>
      <c r="L41" s="7"/>
    </row>
    <row r="42" ht="15.75" customHeight="1">
      <c r="D42" s="1"/>
      <c r="E42" s="1"/>
      <c r="G42" s="2"/>
      <c r="K42" s="7"/>
      <c r="L42" s="7"/>
    </row>
    <row r="43" ht="15.75" customHeight="1">
      <c r="D43" s="1"/>
      <c r="E43" s="1"/>
      <c r="G43" s="2"/>
      <c r="K43" s="7"/>
      <c r="L43" s="7"/>
    </row>
    <row r="44" ht="15.75" customHeight="1">
      <c r="D44" s="1"/>
      <c r="E44" s="1"/>
      <c r="G44" s="2"/>
    </row>
    <row r="45" ht="15.75" customHeight="1">
      <c r="D45" s="1"/>
      <c r="E45" s="1"/>
      <c r="G45" s="2"/>
    </row>
    <row r="46" ht="15.75" customHeight="1">
      <c r="D46" s="1"/>
      <c r="E46" s="1"/>
      <c r="G46" s="2"/>
    </row>
    <row r="47" ht="15.75" customHeight="1">
      <c r="D47" s="1"/>
      <c r="E47" s="1"/>
      <c r="G47" s="2"/>
    </row>
    <row r="48" ht="15.75" customHeight="1">
      <c r="D48" s="1"/>
      <c r="E48" s="1"/>
      <c r="G48" s="2"/>
    </row>
    <row r="49" ht="15.75" customHeight="1">
      <c r="D49" s="1"/>
      <c r="E49" s="1"/>
      <c r="G49" s="2"/>
    </row>
    <row r="50" ht="15.75" customHeight="1">
      <c r="D50" s="1"/>
      <c r="E50" s="1"/>
      <c r="G50" s="2"/>
    </row>
    <row r="51" ht="15.75" customHeight="1">
      <c r="D51" s="1"/>
      <c r="E51" s="1"/>
      <c r="G51" s="2"/>
    </row>
    <row r="52" ht="15.75" customHeight="1">
      <c r="D52" s="1"/>
      <c r="E52" s="1"/>
      <c r="G52" s="2"/>
    </row>
    <row r="53" ht="15.75" customHeight="1">
      <c r="D53" s="1"/>
      <c r="E53" s="1"/>
      <c r="G53" s="2"/>
    </row>
    <row r="54" ht="15.75" customHeight="1">
      <c r="D54" s="1"/>
      <c r="E54" s="1"/>
      <c r="G54" s="2"/>
    </row>
    <row r="55" ht="15.75" customHeight="1">
      <c r="D55" s="1"/>
      <c r="E55" s="1"/>
      <c r="G55" s="2"/>
    </row>
    <row r="56" ht="15.75" customHeight="1">
      <c r="D56" s="1"/>
      <c r="E56" s="1"/>
      <c r="G56" s="2"/>
    </row>
    <row r="57" ht="15.75" customHeight="1">
      <c r="D57" s="1"/>
      <c r="E57" s="1"/>
      <c r="G57" s="2"/>
    </row>
    <row r="58" ht="15.75" customHeight="1">
      <c r="D58" s="1"/>
      <c r="E58" s="1"/>
      <c r="G58" s="2"/>
    </row>
    <row r="59" ht="15.75" customHeight="1">
      <c r="D59" s="1"/>
      <c r="E59" s="1"/>
      <c r="G59" s="2"/>
    </row>
    <row r="60" ht="15.75" customHeight="1">
      <c r="D60" s="1"/>
      <c r="E60" s="1"/>
      <c r="G60" s="2"/>
    </row>
    <row r="61" ht="15.75" customHeight="1">
      <c r="D61" s="1"/>
      <c r="E61" s="1"/>
      <c r="G61" s="2"/>
    </row>
    <row r="62" ht="15.75" customHeight="1">
      <c r="D62" s="1"/>
      <c r="E62" s="1"/>
      <c r="G62" s="2"/>
    </row>
    <row r="63" ht="15.75" customHeight="1">
      <c r="D63" s="1"/>
      <c r="E63" s="1"/>
      <c r="G63" s="2"/>
    </row>
    <row r="64" ht="15.75" customHeight="1">
      <c r="D64" s="1"/>
      <c r="E64" s="1"/>
      <c r="G64" s="2"/>
    </row>
    <row r="65" ht="15.75" customHeight="1">
      <c r="D65" s="1"/>
      <c r="E65" s="1"/>
      <c r="G65" s="2"/>
    </row>
    <row r="66" ht="15.75" customHeight="1">
      <c r="D66" s="1"/>
      <c r="E66" s="1"/>
      <c r="G66" s="2"/>
    </row>
    <row r="67" ht="15.75" customHeight="1">
      <c r="D67" s="1"/>
      <c r="E67" s="1"/>
      <c r="G67" s="2"/>
    </row>
    <row r="68" ht="15.75" customHeight="1">
      <c r="D68" s="1"/>
      <c r="E68" s="1"/>
      <c r="G68" s="2"/>
    </row>
    <row r="69" ht="15.75" customHeight="1">
      <c r="D69" s="1"/>
      <c r="E69" s="1"/>
      <c r="G69" s="2"/>
    </row>
    <row r="70" ht="15.75" customHeight="1">
      <c r="D70" s="1"/>
      <c r="E70" s="1"/>
      <c r="G70" s="2"/>
    </row>
    <row r="71" ht="15.75" customHeight="1">
      <c r="D71" s="1"/>
      <c r="E71" s="1"/>
      <c r="G71" s="2"/>
    </row>
    <row r="72" ht="15.75" customHeight="1">
      <c r="D72" s="1"/>
      <c r="E72" s="1"/>
      <c r="G72" s="2"/>
    </row>
    <row r="73" ht="15.75" customHeight="1">
      <c r="D73" s="1"/>
      <c r="E73" s="1"/>
      <c r="G73" s="2"/>
    </row>
    <row r="74" ht="15.75" customHeight="1">
      <c r="D74" s="1"/>
      <c r="E74" s="1"/>
      <c r="G74" s="2"/>
    </row>
    <row r="75" ht="15.75" customHeight="1">
      <c r="D75" s="1"/>
      <c r="E75" s="1"/>
      <c r="G75" s="2"/>
    </row>
    <row r="76" ht="15.75" customHeight="1">
      <c r="D76" s="1"/>
      <c r="E76" s="1"/>
      <c r="G76" s="2"/>
    </row>
    <row r="77" ht="15.75" customHeight="1">
      <c r="D77" s="1"/>
      <c r="E77" s="1"/>
      <c r="G77" s="2"/>
    </row>
    <row r="78" ht="15.75" customHeight="1">
      <c r="D78" s="1"/>
      <c r="E78" s="1"/>
      <c r="G78" s="2"/>
    </row>
    <row r="79" ht="15.75" customHeight="1">
      <c r="D79" s="1"/>
      <c r="E79" s="1"/>
      <c r="G79" s="2"/>
    </row>
    <row r="80" ht="15.75" customHeight="1">
      <c r="D80" s="1"/>
      <c r="E80" s="1"/>
      <c r="G80" s="2"/>
    </row>
    <row r="81" ht="15.75" customHeight="1">
      <c r="D81" s="1"/>
      <c r="E81" s="1"/>
      <c r="G81" s="2"/>
    </row>
    <row r="82" ht="15.75" customHeight="1">
      <c r="D82" s="1"/>
      <c r="E82" s="1"/>
      <c r="G82" s="2"/>
    </row>
    <row r="83" ht="15.75" customHeight="1">
      <c r="D83" s="1"/>
      <c r="E83" s="1"/>
      <c r="G83" s="2"/>
    </row>
    <row r="84" ht="15.75" customHeight="1">
      <c r="D84" s="1"/>
      <c r="E84" s="1"/>
      <c r="G84" s="2"/>
    </row>
    <row r="85" ht="15.75" customHeight="1">
      <c r="D85" s="1"/>
      <c r="E85" s="1"/>
      <c r="G85" s="2"/>
    </row>
    <row r="86" ht="15.75" customHeight="1">
      <c r="D86" s="1"/>
      <c r="E86" s="1"/>
      <c r="G86" s="2"/>
    </row>
    <row r="87" ht="15.75" customHeight="1">
      <c r="D87" s="1"/>
      <c r="E87" s="1"/>
      <c r="G87" s="2"/>
    </row>
    <row r="88" ht="15.75" customHeight="1">
      <c r="D88" s="1"/>
      <c r="E88" s="1"/>
      <c r="G88" s="2"/>
    </row>
    <row r="89" ht="15.75" customHeight="1">
      <c r="D89" s="1"/>
      <c r="E89" s="1"/>
      <c r="G89" s="2"/>
    </row>
    <row r="90" ht="15.75" customHeight="1">
      <c r="D90" s="1"/>
      <c r="E90" s="1"/>
      <c r="G90" s="2"/>
    </row>
    <row r="91" ht="15.75" customHeight="1">
      <c r="D91" s="1"/>
      <c r="E91" s="1"/>
      <c r="G91" s="2"/>
    </row>
    <row r="92" ht="15.75" customHeight="1">
      <c r="D92" s="1"/>
      <c r="E92" s="1"/>
      <c r="G92" s="2"/>
    </row>
    <row r="93" ht="15.75" customHeight="1">
      <c r="D93" s="1"/>
      <c r="E93" s="1"/>
      <c r="G93" s="2"/>
    </row>
    <row r="94" ht="15.75" customHeight="1">
      <c r="D94" s="1"/>
      <c r="E94" s="1"/>
      <c r="G94" s="2"/>
    </row>
    <row r="95" ht="15.75" customHeight="1">
      <c r="D95" s="1"/>
      <c r="E95" s="1"/>
      <c r="G95" s="2"/>
    </row>
    <row r="96" ht="15.75" customHeight="1">
      <c r="D96" s="1"/>
      <c r="E96" s="1"/>
      <c r="G96" s="2"/>
    </row>
    <row r="97" ht="15.75" customHeight="1">
      <c r="D97" s="1"/>
      <c r="E97" s="1"/>
      <c r="G97" s="2"/>
    </row>
    <row r="98" ht="15.75" customHeight="1">
      <c r="D98" s="1"/>
      <c r="E98" s="1"/>
      <c r="G98" s="2"/>
    </row>
    <row r="99" ht="15.75" customHeight="1">
      <c r="D99" s="1"/>
      <c r="E99" s="1"/>
      <c r="G99" s="2"/>
    </row>
    <row r="100" ht="15.75" customHeight="1">
      <c r="D100" s="1"/>
      <c r="E100" s="1"/>
      <c r="G100" s="2"/>
    </row>
    <row r="101" ht="15.75" customHeight="1">
      <c r="D101" s="1"/>
      <c r="E101" s="1"/>
      <c r="G101" s="2"/>
    </row>
    <row r="102" ht="15.75" customHeight="1">
      <c r="D102" s="1"/>
      <c r="E102" s="1"/>
      <c r="G102" s="2"/>
    </row>
    <row r="103" ht="15.75" customHeight="1">
      <c r="D103" s="1"/>
      <c r="E103" s="1"/>
      <c r="G103" s="2"/>
    </row>
    <row r="104" ht="15.75" customHeight="1">
      <c r="D104" s="1"/>
      <c r="E104" s="1"/>
      <c r="G104" s="2"/>
    </row>
    <row r="105" ht="15.75" customHeight="1">
      <c r="D105" s="1"/>
      <c r="E105" s="1"/>
      <c r="G105" s="2"/>
    </row>
    <row r="106" ht="15.75" customHeight="1">
      <c r="D106" s="1"/>
      <c r="E106" s="1"/>
      <c r="G106" s="2"/>
    </row>
    <row r="107" ht="15.75" customHeight="1">
      <c r="D107" s="1"/>
      <c r="E107" s="1"/>
      <c r="G107" s="2"/>
    </row>
    <row r="108" ht="15.75" customHeight="1">
      <c r="D108" s="1"/>
      <c r="E108" s="1"/>
      <c r="G108" s="2"/>
    </row>
    <row r="109" ht="15.75" customHeight="1">
      <c r="D109" s="1"/>
      <c r="E109" s="1"/>
      <c r="G109" s="2"/>
    </row>
    <row r="110" ht="15.75" customHeight="1">
      <c r="D110" s="1"/>
      <c r="E110" s="1"/>
      <c r="G110" s="2"/>
    </row>
    <row r="111" ht="15.75" customHeight="1">
      <c r="D111" s="1"/>
      <c r="E111" s="1"/>
      <c r="G111" s="2"/>
    </row>
    <row r="112" ht="15.75" customHeight="1">
      <c r="D112" s="1"/>
      <c r="E112" s="1"/>
      <c r="G112" s="2"/>
    </row>
    <row r="113" ht="15.75" customHeight="1">
      <c r="D113" s="1"/>
      <c r="E113" s="1"/>
      <c r="G113" s="2"/>
    </row>
    <row r="114" ht="15.75" customHeight="1">
      <c r="D114" s="1"/>
      <c r="E114" s="1"/>
      <c r="G114" s="2"/>
    </row>
    <row r="115" ht="15.75" customHeight="1">
      <c r="D115" s="1"/>
      <c r="E115" s="1"/>
      <c r="G115" s="2"/>
    </row>
    <row r="116" ht="15.75" customHeight="1">
      <c r="D116" s="1"/>
      <c r="E116" s="1"/>
      <c r="G116" s="2"/>
    </row>
    <row r="117" ht="15.75" customHeight="1">
      <c r="D117" s="1"/>
      <c r="E117" s="1"/>
      <c r="G117" s="2"/>
    </row>
    <row r="118" ht="15.75" customHeight="1">
      <c r="D118" s="1"/>
      <c r="E118" s="1"/>
      <c r="G118" s="2"/>
    </row>
    <row r="119" ht="15.75" customHeight="1">
      <c r="D119" s="1"/>
      <c r="E119" s="1"/>
      <c r="G119" s="2"/>
    </row>
    <row r="120" ht="15.75" customHeight="1">
      <c r="D120" s="1"/>
      <c r="E120" s="1"/>
      <c r="G120" s="2"/>
    </row>
    <row r="121" ht="15.75" customHeight="1">
      <c r="D121" s="1"/>
      <c r="E121" s="1"/>
      <c r="G121" s="2"/>
    </row>
    <row r="122" ht="15.75" customHeight="1">
      <c r="D122" s="1"/>
      <c r="E122" s="1"/>
      <c r="G122" s="2"/>
    </row>
    <row r="123" ht="15.75" customHeight="1">
      <c r="D123" s="1"/>
      <c r="E123" s="1"/>
      <c r="G123" s="2"/>
    </row>
    <row r="124" ht="15.75" customHeight="1">
      <c r="D124" s="1"/>
      <c r="E124" s="1"/>
      <c r="G124" s="2"/>
    </row>
    <row r="125" ht="15.75" customHeight="1">
      <c r="D125" s="1"/>
      <c r="E125" s="1"/>
      <c r="G125" s="2"/>
    </row>
    <row r="126" ht="15.75" customHeight="1">
      <c r="D126" s="1"/>
      <c r="E126" s="1"/>
      <c r="G126" s="2"/>
    </row>
    <row r="127" ht="15.75" customHeight="1">
      <c r="D127" s="1"/>
      <c r="E127" s="1"/>
      <c r="G127" s="2"/>
    </row>
    <row r="128" ht="15.75" customHeight="1">
      <c r="D128" s="1"/>
      <c r="E128" s="1"/>
      <c r="G128" s="2"/>
    </row>
    <row r="129" ht="15.75" customHeight="1">
      <c r="D129" s="1"/>
      <c r="E129" s="1"/>
      <c r="G129" s="2"/>
    </row>
    <row r="130" ht="15.75" customHeight="1">
      <c r="D130" s="1"/>
      <c r="E130" s="1"/>
      <c r="G130" s="2"/>
    </row>
    <row r="131" ht="15.75" customHeight="1">
      <c r="D131" s="1"/>
      <c r="E131" s="1"/>
      <c r="G131" s="2"/>
    </row>
    <row r="132" ht="15.75" customHeight="1">
      <c r="D132" s="1"/>
      <c r="E132" s="1"/>
      <c r="G132" s="2"/>
    </row>
    <row r="133" ht="15.75" customHeight="1">
      <c r="D133" s="1"/>
      <c r="E133" s="1"/>
      <c r="G133" s="2"/>
    </row>
    <row r="134" ht="15.75" customHeight="1">
      <c r="D134" s="1"/>
      <c r="E134" s="1"/>
      <c r="G134" s="2"/>
    </row>
    <row r="135" ht="15.75" customHeight="1">
      <c r="D135" s="1"/>
      <c r="E135" s="1"/>
      <c r="G135" s="2"/>
    </row>
    <row r="136" ht="15.75" customHeight="1">
      <c r="D136" s="1"/>
      <c r="E136" s="1"/>
      <c r="G136" s="2"/>
    </row>
    <row r="137" ht="15.75" customHeight="1">
      <c r="D137" s="1"/>
      <c r="E137" s="1"/>
      <c r="G137" s="2"/>
    </row>
    <row r="138" ht="15.75" customHeight="1">
      <c r="D138" s="1"/>
      <c r="E138" s="1"/>
      <c r="G138" s="2"/>
    </row>
    <row r="139" ht="15.75" customHeight="1">
      <c r="D139" s="1"/>
      <c r="E139" s="1"/>
      <c r="G139" s="2"/>
    </row>
    <row r="140" ht="15.75" customHeight="1">
      <c r="D140" s="1"/>
      <c r="E140" s="1"/>
      <c r="G140" s="2"/>
    </row>
    <row r="141" ht="15.75" customHeight="1">
      <c r="D141" s="1"/>
      <c r="E141" s="1"/>
      <c r="G141" s="2"/>
    </row>
    <row r="142" ht="15.75" customHeight="1">
      <c r="D142" s="1"/>
      <c r="E142" s="1"/>
      <c r="G142" s="2"/>
    </row>
    <row r="143" ht="15.75" customHeight="1">
      <c r="D143" s="1"/>
      <c r="E143" s="1"/>
      <c r="G143" s="2"/>
    </row>
    <row r="144" ht="15.75" customHeight="1">
      <c r="D144" s="1"/>
      <c r="E144" s="1"/>
      <c r="G144" s="2"/>
    </row>
    <row r="145" ht="15.75" customHeight="1">
      <c r="D145" s="1"/>
      <c r="E145" s="1"/>
      <c r="G145" s="2"/>
    </row>
    <row r="146" ht="15.75" customHeight="1">
      <c r="D146" s="1"/>
      <c r="E146" s="1"/>
      <c r="G146" s="2"/>
    </row>
    <row r="147" ht="15.75" customHeight="1">
      <c r="D147" s="1"/>
      <c r="E147" s="1"/>
      <c r="G147" s="2"/>
    </row>
    <row r="148" ht="15.75" customHeight="1">
      <c r="D148" s="1"/>
      <c r="E148" s="1"/>
      <c r="G148" s="2"/>
    </row>
    <row r="149" ht="15.75" customHeight="1">
      <c r="D149" s="1"/>
      <c r="E149" s="1"/>
      <c r="G149" s="2"/>
    </row>
    <row r="150" ht="15.75" customHeight="1">
      <c r="D150" s="1"/>
      <c r="E150" s="1"/>
      <c r="G150" s="2"/>
    </row>
    <row r="151" ht="15.75" customHeight="1">
      <c r="D151" s="1"/>
      <c r="E151" s="1"/>
      <c r="G151" s="2"/>
    </row>
    <row r="152" ht="15.75" customHeight="1">
      <c r="D152" s="1"/>
      <c r="E152" s="1"/>
      <c r="G152" s="2"/>
    </row>
    <row r="153" ht="15.75" customHeight="1">
      <c r="D153" s="1"/>
      <c r="E153" s="1"/>
      <c r="G153" s="2"/>
    </row>
    <row r="154" ht="15.75" customHeight="1">
      <c r="D154" s="1"/>
      <c r="E154" s="1"/>
      <c r="G154" s="2"/>
    </row>
    <row r="155" ht="15.75" customHeight="1">
      <c r="D155" s="1"/>
      <c r="E155" s="1"/>
      <c r="G155" s="2"/>
    </row>
    <row r="156" ht="15.75" customHeight="1">
      <c r="D156" s="1"/>
      <c r="E156" s="1"/>
      <c r="G156" s="2"/>
    </row>
    <row r="157" ht="15.75" customHeight="1">
      <c r="D157" s="1"/>
      <c r="E157" s="1"/>
      <c r="G157" s="2"/>
    </row>
    <row r="158" ht="15.75" customHeight="1">
      <c r="D158" s="1"/>
      <c r="E158" s="1"/>
      <c r="G158" s="2"/>
    </row>
    <row r="159" ht="15.75" customHeight="1">
      <c r="D159" s="1"/>
      <c r="E159" s="1"/>
      <c r="G159" s="2"/>
    </row>
    <row r="160" ht="15.75" customHeight="1">
      <c r="D160" s="1"/>
      <c r="E160" s="1"/>
      <c r="G160" s="2"/>
    </row>
    <row r="161" ht="15.75" customHeight="1">
      <c r="D161" s="1"/>
      <c r="E161" s="1"/>
      <c r="G161" s="2"/>
    </row>
    <row r="162" ht="15.75" customHeight="1">
      <c r="D162" s="1"/>
      <c r="E162" s="1"/>
      <c r="G162" s="2"/>
    </row>
    <row r="163" ht="15.75" customHeight="1">
      <c r="D163" s="1"/>
      <c r="E163" s="1"/>
      <c r="G163" s="2"/>
    </row>
    <row r="164" ht="15.75" customHeight="1">
      <c r="D164" s="1"/>
      <c r="E164" s="1"/>
      <c r="G164" s="2"/>
    </row>
    <row r="165" ht="15.75" customHeight="1">
      <c r="D165" s="1"/>
      <c r="E165" s="1"/>
      <c r="G165" s="2"/>
    </row>
    <row r="166" ht="15.75" customHeight="1">
      <c r="D166" s="1"/>
      <c r="E166" s="1"/>
      <c r="G166" s="2"/>
    </row>
    <row r="167" ht="15.75" customHeight="1">
      <c r="D167" s="1"/>
      <c r="E167" s="1"/>
      <c r="G167" s="2"/>
    </row>
    <row r="168" ht="15.75" customHeight="1">
      <c r="D168" s="1"/>
      <c r="E168" s="1"/>
      <c r="G168" s="2"/>
    </row>
    <row r="169" ht="15.75" customHeight="1">
      <c r="D169" s="1"/>
      <c r="E169" s="1"/>
      <c r="G169" s="2"/>
    </row>
    <row r="170" ht="15.75" customHeight="1">
      <c r="D170" s="1"/>
      <c r="E170" s="1"/>
      <c r="G170" s="2"/>
    </row>
    <row r="171" ht="15.75" customHeight="1">
      <c r="D171" s="1"/>
      <c r="E171" s="1"/>
      <c r="G171" s="2"/>
    </row>
    <row r="172" ht="15.75" customHeight="1">
      <c r="D172" s="1"/>
      <c r="E172" s="1"/>
      <c r="G172" s="2"/>
    </row>
    <row r="173" ht="15.75" customHeight="1">
      <c r="D173" s="1"/>
      <c r="E173" s="1"/>
      <c r="G173" s="2"/>
    </row>
    <row r="174" ht="15.75" customHeight="1">
      <c r="D174" s="1"/>
      <c r="E174" s="1"/>
      <c r="G174" s="2"/>
    </row>
    <row r="175" ht="15.75" customHeight="1">
      <c r="D175" s="1"/>
      <c r="E175" s="1"/>
      <c r="G175" s="2"/>
    </row>
    <row r="176" ht="15.75" customHeight="1">
      <c r="D176" s="1"/>
      <c r="E176" s="1"/>
      <c r="G176" s="2"/>
    </row>
    <row r="177" ht="15.75" customHeight="1">
      <c r="D177" s="1"/>
      <c r="E177" s="1"/>
      <c r="G177" s="2"/>
    </row>
    <row r="178" ht="15.75" customHeight="1">
      <c r="D178" s="1"/>
      <c r="E178" s="1"/>
      <c r="G178" s="2"/>
    </row>
    <row r="179" ht="15.75" customHeight="1">
      <c r="D179" s="1"/>
      <c r="E179" s="1"/>
      <c r="G179" s="2"/>
    </row>
    <row r="180" ht="15.75" customHeight="1">
      <c r="D180" s="1"/>
      <c r="E180" s="1"/>
      <c r="G180" s="2"/>
    </row>
    <row r="181" ht="15.75" customHeight="1">
      <c r="D181" s="1"/>
      <c r="E181" s="1"/>
      <c r="G181" s="2"/>
    </row>
    <row r="182" ht="15.75" customHeight="1">
      <c r="D182" s="1"/>
      <c r="E182" s="1"/>
      <c r="G182" s="2"/>
    </row>
    <row r="183" ht="15.75" customHeight="1">
      <c r="D183" s="1"/>
      <c r="E183" s="1"/>
      <c r="G183" s="2"/>
    </row>
    <row r="184" ht="15.75" customHeight="1">
      <c r="D184" s="1"/>
      <c r="E184" s="1"/>
      <c r="G184" s="2"/>
    </row>
    <row r="185" ht="15.75" customHeight="1">
      <c r="D185" s="1"/>
      <c r="E185" s="1"/>
      <c r="G185" s="2"/>
    </row>
    <row r="186" ht="15.75" customHeight="1">
      <c r="D186" s="1"/>
      <c r="E186" s="1"/>
      <c r="G186" s="2"/>
    </row>
    <row r="187" ht="15.75" customHeight="1">
      <c r="D187" s="1"/>
      <c r="E187" s="1"/>
      <c r="G187" s="2"/>
    </row>
    <row r="188" ht="15.75" customHeight="1">
      <c r="D188" s="1"/>
      <c r="E188" s="1"/>
      <c r="G188" s="2"/>
    </row>
    <row r="189" ht="15.75" customHeight="1">
      <c r="D189" s="1"/>
      <c r="E189" s="1"/>
      <c r="G189" s="2"/>
    </row>
    <row r="190" ht="15.75" customHeight="1">
      <c r="D190" s="1"/>
      <c r="E190" s="1"/>
      <c r="G190" s="2"/>
    </row>
    <row r="191" ht="15.75" customHeight="1">
      <c r="D191" s="1"/>
      <c r="E191" s="1"/>
      <c r="G191" s="2"/>
    </row>
    <row r="192" ht="15.75" customHeight="1">
      <c r="D192" s="1"/>
      <c r="E192" s="1"/>
      <c r="G192" s="2"/>
    </row>
    <row r="193" ht="15.75" customHeight="1">
      <c r="D193" s="1"/>
      <c r="E193" s="1"/>
      <c r="G193" s="2"/>
    </row>
    <row r="194" ht="15.75" customHeight="1">
      <c r="D194" s="1"/>
      <c r="E194" s="1"/>
      <c r="G194" s="2"/>
    </row>
    <row r="195" ht="15.75" customHeight="1">
      <c r="D195" s="1"/>
      <c r="E195" s="1"/>
      <c r="G195" s="2"/>
    </row>
    <row r="196" ht="15.75" customHeight="1">
      <c r="D196" s="1"/>
      <c r="E196" s="1"/>
      <c r="G196" s="2"/>
    </row>
    <row r="197" ht="15.75" customHeight="1">
      <c r="D197" s="1"/>
      <c r="E197" s="1"/>
      <c r="G197" s="2"/>
    </row>
    <row r="198" ht="15.75" customHeight="1">
      <c r="D198" s="1"/>
      <c r="E198" s="1"/>
      <c r="G198" s="2"/>
    </row>
    <row r="199" ht="15.75" customHeight="1">
      <c r="D199" s="1"/>
      <c r="E199" s="1"/>
      <c r="G199" s="2"/>
    </row>
    <row r="200" ht="15.75" customHeight="1">
      <c r="D200" s="1"/>
      <c r="E200" s="1"/>
      <c r="G200" s="2"/>
    </row>
    <row r="201" ht="15.75" customHeight="1">
      <c r="D201" s="1"/>
      <c r="E201" s="1"/>
      <c r="G201" s="2"/>
    </row>
    <row r="202" ht="15.75" customHeight="1">
      <c r="D202" s="1"/>
      <c r="E202" s="1"/>
      <c r="G202" s="2"/>
    </row>
    <row r="203" ht="15.75" customHeight="1">
      <c r="D203" s="1"/>
      <c r="E203" s="1"/>
      <c r="G203" s="2"/>
    </row>
    <row r="204" ht="15.75" customHeight="1">
      <c r="D204" s="1"/>
      <c r="E204" s="1"/>
      <c r="G204" s="2"/>
    </row>
    <row r="205" ht="15.75" customHeight="1">
      <c r="D205" s="1"/>
      <c r="E205" s="1"/>
      <c r="G205" s="2"/>
    </row>
    <row r="206" ht="15.75" customHeight="1">
      <c r="D206" s="1"/>
      <c r="E206" s="1"/>
      <c r="G206" s="2"/>
    </row>
    <row r="207" ht="15.75" customHeight="1">
      <c r="D207" s="1"/>
      <c r="E207" s="1"/>
      <c r="G207" s="2"/>
    </row>
    <row r="208" ht="15.75" customHeight="1">
      <c r="D208" s="1"/>
      <c r="E208" s="1"/>
      <c r="G208" s="2"/>
    </row>
    <row r="209" ht="15.75" customHeight="1">
      <c r="D209" s="1"/>
      <c r="E209" s="1"/>
      <c r="G209" s="2"/>
    </row>
    <row r="210" ht="15.75" customHeight="1">
      <c r="D210" s="1"/>
      <c r="E210" s="1"/>
      <c r="G210" s="2"/>
    </row>
    <row r="211" ht="15.75" customHeight="1">
      <c r="D211" s="1"/>
      <c r="E211" s="1"/>
      <c r="G211" s="2"/>
    </row>
    <row r="212" ht="15.75" customHeight="1">
      <c r="D212" s="1"/>
      <c r="E212" s="1"/>
      <c r="G212" s="2"/>
    </row>
    <row r="213" ht="15.75" customHeight="1">
      <c r="D213" s="1"/>
      <c r="E213" s="1"/>
      <c r="G213" s="2"/>
    </row>
    <row r="214" ht="15.75" customHeight="1">
      <c r="D214" s="1"/>
      <c r="E214" s="1"/>
      <c r="G214" s="2"/>
    </row>
    <row r="215" ht="15.75" customHeight="1">
      <c r="D215" s="1"/>
      <c r="E215" s="1"/>
      <c r="G215" s="2"/>
    </row>
    <row r="216" ht="15.75" customHeight="1">
      <c r="D216" s="1"/>
      <c r="E216" s="1"/>
      <c r="G216" s="2"/>
    </row>
    <row r="217" ht="15.75" customHeight="1">
      <c r="D217" s="1"/>
      <c r="E217" s="1"/>
      <c r="G217" s="2"/>
    </row>
    <row r="218" ht="15.75" customHeight="1">
      <c r="D218" s="1"/>
      <c r="E218" s="1"/>
      <c r="G218" s="2"/>
    </row>
    <row r="219" ht="15.75" customHeight="1">
      <c r="D219" s="1"/>
      <c r="E219" s="1"/>
      <c r="G219" s="2"/>
    </row>
    <row r="220" ht="15.75" customHeight="1">
      <c r="D220" s="1"/>
      <c r="E220" s="1"/>
      <c r="G220" s="2"/>
    </row>
    <row r="221" ht="15.75" customHeight="1">
      <c r="D221" s="1"/>
      <c r="E221" s="1"/>
      <c r="G221" s="2"/>
    </row>
    <row r="222" ht="15.75" customHeight="1">
      <c r="D222" s="1"/>
      <c r="E222" s="1"/>
      <c r="G222" s="2"/>
    </row>
    <row r="223" ht="15.75" customHeight="1">
      <c r="D223" s="1"/>
      <c r="E223" s="1"/>
      <c r="G223" s="2"/>
    </row>
    <row r="224" ht="15.75" customHeight="1">
      <c r="D224" s="1"/>
      <c r="E224" s="1"/>
      <c r="G224" s="2"/>
    </row>
    <row r="225" ht="15.75" customHeight="1">
      <c r="D225" s="1"/>
      <c r="E225" s="1"/>
      <c r="G225" s="2"/>
    </row>
    <row r="226" ht="15.75" customHeight="1">
      <c r="D226" s="1"/>
      <c r="E226" s="1"/>
      <c r="G226" s="2"/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63.88"/>
    <col customWidth="1" min="3" max="6" width="12.63"/>
  </cols>
  <sheetData>
    <row r="1" ht="15.75" customHeight="1">
      <c r="A1" s="3" t="s">
        <v>33</v>
      </c>
      <c r="B1" s="3" t="s">
        <v>34</v>
      </c>
      <c r="C1" s="3" t="s">
        <v>35</v>
      </c>
      <c r="D1" s="3" t="s">
        <v>36</v>
      </c>
      <c r="E1" s="3" t="s">
        <v>37</v>
      </c>
    </row>
    <row r="2" ht="15.75" customHeight="1">
      <c r="A2" s="3" t="s">
        <v>38</v>
      </c>
      <c r="B2" s="55" t="s">
        <v>39</v>
      </c>
      <c r="C2" s="56">
        <v>22.0</v>
      </c>
      <c r="D2" s="3" t="s">
        <v>40</v>
      </c>
      <c r="E2" s="3">
        <f>C2*0.5735</f>
        <v>12.617</v>
      </c>
    </row>
    <row r="3" ht="15.75" customHeight="1">
      <c r="A3" s="3" t="s">
        <v>41</v>
      </c>
      <c r="B3" s="55" t="s">
        <v>39</v>
      </c>
      <c r="C3" s="56">
        <v>3.5</v>
      </c>
      <c r="D3" s="3" t="s">
        <v>42</v>
      </c>
      <c r="E3" s="3">
        <f>C3*10.37</f>
        <v>36.295</v>
      </c>
    </row>
    <row r="4" ht="15.75" customHeight="1">
      <c r="A4" s="3" t="s">
        <v>43</v>
      </c>
      <c r="B4" s="55" t="s">
        <v>39</v>
      </c>
      <c r="C4" s="56">
        <v>2.3</v>
      </c>
      <c r="D4" s="3" t="s">
        <v>44</v>
      </c>
      <c r="E4" s="3">
        <f>0.138*C4</f>
        <v>0.3174</v>
      </c>
    </row>
    <row r="5" ht="15.75" customHeight="1">
      <c r="A5" s="3" t="s">
        <v>13</v>
      </c>
      <c r="B5" s="55" t="s">
        <v>39</v>
      </c>
      <c r="C5" s="56">
        <v>0.22</v>
      </c>
      <c r="D5" s="3" t="s">
        <v>13</v>
      </c>
      <c r="E5" s="3">
        <f>223.13 * C5</f>
        <v>49.0886</v>
      </c>
      <c r="F5" s="57"/>
    </row>
    <row r="6" ht="15.75" customHeight="1">
      <c r="A6" s="3" t="s">
        <v>45</v>
      </c>
      <c r="B6" s="55" t="s">
        <v>39</v>
      </c>
      <c r="C6" s="56">
        <v>43.0</v>
      </c>
      <c r="D6" s="3" t="s">
        <v>46</v>
      </c>
      <c r="E6" s="3">
        <f>0.2102*C6</f>
        <v>9.0386</v>
      </c>
    </row>
    <row r="7" ht="15.75" customHeight="1">
      <c r="A7" s="3" t="s">
        <v>47</v>
      </c>
      <c r="B7" s="3" t="s">
        <v>48</v>
      </c>
      <c r="C7" s="56">
        <v>0.4</v>
      </c>
      <c r="D7" s="3" t="s">
        <v>49</v>
      </c>
      <c r="E7" s="3">
        <f>C7 * 1.2</f>
        <v>0.48</v>
      </c>
      <c r="F7" s="57"/>
    </row>
    <row r="8" ht="15.75" customHeight="1">
      <c r="A8" s="3" t="s">
        <v>50</v>
      </c>
      <c r="B8" s="3" t="s">
        <v>51</v>
      </c>
      <c r="C8" s="56">
        <v>0.022</v>
      </c>
      <c r="D8" s="3" t="s">
        <v>52</v>
      </c>
      <c r="E8" s="3">
        <f>20.69* C8</f>
        <v>0.45518</v>
      </c>
    </row>
    <row r="9" ht="15.75" customHeight="1">
      <c r="A9" s="3" t="s">
        <v>53</v>
      </c>
      <c r="B9" s="58" t="s">
        <v>54</v>
      </c>
      <c r="C9" s="56">
        <v>12.0</v>
      </c>
      <c r="D9" s="3" t="s">
        <v>55</v>
      </c>
      <c r="E9" s="3">
        <f>4.51 * C9</f>
        <v>54.12</v>
      </c>
      <c r="G9" s="59">
        <v>0.0152462163</v>
      </c>
    </row>
    <row r="10" ht="15.75" customHeight="1">
      <c r="E10" s="60">
        <f>SUM(E2:E9)</f>
        <v>162.41178</v>
      </c>
    </row>
    <row r="11" ht="15.75" customHeight="1"/>
    <row r="12" ht="15.75" customHeight="1">
      <c r="G12" s="59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