
<file path=[Content_Types].xml><?xml version="1.0" encoding="utf-8"?>
<Types xmlns="http://schemas.openxmlformats.org/package/2006/content-types">
  <Default Extension="rels" ContentType="application/vnd.openxmlformats-package.relationships+xml"/>
  <Default Extension="xlsrvcdf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E0637322-95D0-46B7-9C76-82CF50DE0F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safio Dio" sheetId="1" r:id="rId1"/>
    <sheet name="Tabela de Apoio" sheetId="2" r:id="rId2"/>
  </sheets>
  <definedNames>
    <definedName name="aporte">'Desafio Dio'!$D$14:$D$14</definedName>
    <definedName name="patrimonio">'Desafio Dio'!$D$17:$D$17</definedName>
    <definedName name="qtd_anos">'Desafio Dio'!$D$15:$D$15</definedName>
    <definedName name="rendimento_carteira">'Desafio Dio'!$D$10:$D$10</definedName>
    <definedName name="salario">'Desafio Dio'!$D$9:$D$9</definedName>
    <definedName name="sugestao_investimento">'Desafio Dio'!$D$11:$D$11</definedName>
    <definedName name="taxa_mensal">'Desafio Dio'!$D$16:$D$16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C34" i="1"/>
  <c r="C35" i="1"/>
  <c r="C36" i="1"/>
  <c r="C37" i="1"/>
  <c r="C38" i="1"/>
  <c r="C33" i="1"/>
  <c r="G3" i="2"/>
  <c r="A9" i="2"/>
  <c r="A15" i="2"/>
  <c r="A16" i="2"/>
  <c r="A17" i="2"/>
  <c r="A18" i="2"/>
  <c r="A19" i="2"/>
  <c r="A14" i="2"/>
  <c r="A10" i="2"/>
  <c r="A11" i="2"/>
  <c r="A12" i="2"/>
  <c r="A13" i="2"/>
  <c r="A8" i="2"/>
  <c r="A3" i="2"/>
  <c r="A4" i="2"/>
  <c r="A5" i="2"/>
  <c r="A6" i="2"/>
  <c r="A7" i="2"/>
  <c r="A2" i="2"/>
  <c r="C30" i="1" a="1"/>
  <c r="C30" i="1"/>
  <c r="D17" i="1" a="1"/>
  <c r="D17" i="1"/>
  <c r="D18" i="1" s="1" a="1"/>
  <c r="D18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6" i="1"/>
  <c r="D26" i="1" s="1" a="1"/>
  <c r="D26" i="1" s="1"/>
  <c r="C21" i="1"/>
  <c r="D21" i="1" s="1" a="1"/>
  <c r="D21" i="1" s="1"/>
  <c r="I3" i="2" l="1"/>
  <c r="H3" i="2"/>
  <c r="D34" i="1"/>
  <c r="D35" i="1"/>
  <c r="D36" i="1"/>
  <c r="D37" i="1"/>
  <c r="D38" i="1"/>
  <c r="D33" i="1"/>
  <c r="D3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<sst xmlns="http://schemas.openxmlformats.org/spreadsheetml/2006/main" count="70" uniqueCount="35">
  <si>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</si>
  <si>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</si>
  <si>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</si>
  <si>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</si>
  <si>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</si>
  <si>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</si>
  <si>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</si>
  <si>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rendimeneto mensal?</t>
  </si>
  <si>
    <t>Patrimônio acumulado?</t>
  </si>
  <si>
    <t>Dividendos mensais?</t>
  </si>
  <si>
    <t>Cenários pré-calculados</t>
  </si>
  <si>
    <t>Dividendo</t>
  </si>
  <si>
    <t>Quanto em  2 anos?</t>
  </si>
  <si>
    <t>Quanto em  5 anos?</t>
  </si>
  <si>
    <t>Quanto em  10 anos?</t>
  </si>
  <si>
    <t>Quanto em  20 anos?</t>
  </si>
  <si>
    <t>Quanto em  25 anos?</t>
  </si>
  <si>
    <t>Quanto em  30 anos?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</si>
  <si>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</si>
  <si>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</si>
  <si>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</si>
  <si>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</si>
  <si>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</si>
  <si>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</si>
  <si>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</si>
  <si>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</si>
  <si>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</si>
  <si>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</si>
  <si>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</si>
  <si>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</si>
  <si>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</si>
  <si>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PERFIL</t>
  </si>
  <si>
    <t>%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</si>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</sst>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5" formatCode="&quot;R$&quot;\ #,##0.00"/>
    <numFmt numFmtId="167" formatCode="0.0%"/>
  </numFmts>
  <fonts count="7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18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0" borderId="0" xfId="0" applyAlignment="1">
      <alignment horizontal="center" vertical="center"/>
    </xf>
    <xf numFmtId="8" fontId="0" fillId="4" borderId="3" xfId="0" applyNumberFormat="1" applyFill="1" applyBorder="1" applyAlignment="1">
      <alignment horizontal="center" vertical="center"/>
    </xf>
    <xf numFmtId="8" fontId="0" fillId="4" borderId="6" xfId="0" applyNumberFormat="1" applyFill="1" applyBorder="1" applyAlignment="1">
      <alignment horizontal="center" vertical="center"/>
    </xf>
    <xf numFmtId="9" fontId="0" fillId="0" borderId="0" xfId="0" applyNumberFormat="1"/>
    <xf numFmtId="10" fontId="0" fillId="0" borderId="3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8" fontId="0" fillId="4" borderId="8" xfId="0" applyNumberForma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8" fontId="0" fillId="4" borderId="13" xfId="0" applyNumberFormat="1" applyFill="1" applyBorder="1" applyAlignment="1">
      <alignment horizontal="center" vertical="center"/>
    </xf>
    <xf numFmtId="8" fontId="0" fillId="4" borderId="15" xfId="0" applyNumberFormat="1" applyFill="1" applyBorder="1" applyAlignment="1">
      <alignment horizontal="center" vertical="center"/>
    </xf>
    <xf numFmtId="8" fontId="0" fillId="4" borderId="16" xfId="0" applyNumberForma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indent="2"/>
    </xf>
    <xf numFmtId="0" fontId="4" fillId="4" borderId="5" xfId="0" applyFont="1" applyFill="1" applyBorder="1" applyAlignment="1">
      <alignment horizontal="left" indent="2"/>
    </xf>
    <xf numFmtId="0" fontId="4" fillId="0" borderId="2" xfId="0" applyFont="1" applyBorder="1" applyAlignment="1">
      <alignment horizontal="left" indent="2"/>
    </xf>
    <xf numFmtId="0" fontId="4" fillId="0" borderId="1" xfId="0" applyFont="1" applyBorder="1" applyAlignment="1">
      <alignment horizontal="left" indent="2"/>
    </xf>
    <xf numFmtId="0" fontId="5" fillId="4" borderId="2" xfId="0" applyFont="1" applyFill="1" applyBorder="1" applyAlignment="1">
      <alignment horizontal="left" indent="2"/>
    </xf>
    <xf numFmtId="0" fontId="5" fillId="4" borderId="1" xfId="0" applyFont="1" applyFill="1" applyBorder="1" applyAlignment="1">
      <alignment horizontal="left" indent="2"/>
    </xf>
    <xf numFmtId="0" fontId="5" fillId="4" borderId="4" xfId="0" applyFont="1" applyFill="1" applyBorder="1" applyAlignment="1">
      <alignment horizontal="left" indent="2"/>
    </xf>
    <xf numFmtId="0" fontId="5" fillId="4" borderId="5" xfId="0" applyFont="1" applyFill="1" applyBorder="1" applyAlignment="1">
      <alignment horizontal="left" indent="2"/>
    </xf>
    <xf numFmtId="0" fontId="4" fillId="4" borderId="12" xfId="0" applyFont="1" applyFill="1" applyBorder="1" applyAlignment="1">
      <alignment horizontal="left" indent="2"/>
    </xf>
    <xf numFmtId="0" fontId="4" fillId="4" borderId="14" xfId="0" applyFont="1" applyFill="1" applyBorder="1" applyAlignment="1">
      <alignment horizontal="left" indent="2"/>
    </xf>
    <xf numFmtId="0" fontId="2" fillId="3" borderId="9" xfId="0" applyFont="1" applyFill="1" applyBorder="1" applyAlignment="1">
      <alignment horizontal="center" vertical="center" indent="2"/>
    </xf>
    <xf numFmtId="0" fontId="2" fillId="3" borderId="10" xfId="0" applyFont="1" applyFill="1" applyBorder="1" applyAlignment="1">
      <alignment horizontal="center" vertical="center" indent="2"/>
    </xf>
    <xf numFmtId="0" fontId="6" fillId="5" borderId="17" xfId="0" applyFont="1" applyFill="1" applyBorder="1" applyAlignment="1">
      <alignment horizontal="center" vertical="center" indent="2"/>
    </xf>
    <xf numFmtId="0" fontId="6" fillId="5" borderId="18" xfId="0" applyFont="1" applyFill="1" applyBorder="1" applyAlignment="1">
      <alignment horizontal="center" vertical="center" indent="2"/>
    </xf>
    <xf numFmtId="0" fontId="6" fillId="5" borderId="19" xfId="0" applyFont="1" applyFill="1" applyBorder="1" applyAlignment="1">
      <alignment horizontal="center" vertical="center" indent="2"/>
    </xf>
    <xf numFmtId="0" fontId="2" fillId="6" borderId="17" xfId="0" applyFont="1" applyFill="1" applyBorder="1" applyAlignment="1">
      <alignment horizontal="center" vertical="center" indent="2"/>
    </xf>
    <xf numFmtId="0" fontId="2" fillId="6" borderId="18" xfId="0" applyFont="1" applyFill="1" applyBorder="1" applyAlignment="1">
      <alignment horizontal="center" vertical="center" indent="2"/>
    </xf>
    <xf numFmtId="0" fontId="2" fillId="6" borderId="19" xfId="0" applyFont="1" applyFill="1" applyBorder="1" applyAlignment="1">
      <alignment horizontal="center" vertical="center" indent="2"/>
    </xf>
    <xf numFmtId="0" fontId="4" fillId="7" borderId="2" xfId="0" applyFont="1" applyFill="1" applyBorder="1" applyAlignment="1">
      <alignment horizontal="left" indent="2"/>
    </xf>
    <xf numFmtId="0" fontId="4" fillId="7" borderId="1" xfId="0" applyFont="1" applyFill="1" applyBorder="1" applyAlignment="1">
      <alignment horizontal="left" indent="2"/>
    </xf>
    <xf numFmtId="0" fontId="1" fillId="2" borderId="0" xfId="1"/>
    <xf numFmtId="9" fontId="0" fillId="0" borderId="0" xfId="0" applyNumberFormat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167" fontId="0" fillId="0" borderId="0" xfId="0" applyNumberFormat="1"/>
    <xf numFmtId="0" fontId="3" fillId="0" borderId="7" xfId="0" applyFont="1" applyBorder="1"/>
    <xf numFmtId="0" fontId="1" fillId="2" borderId="0" xfId="1" applyBorder="1"/>
    <xf numFmtId="9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9" fontId="0" fillId="0" borderId="0" xfId="0" applyNumberFormat="1" applyFill="1" applyBorder="1"/>
    <xf numFmtId="165" fontId="0" fillId="0" borderId="0" xfId="0" applyNumberFormat="1" applyFill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0" fontId="0" fillId="8" borderId="24" xfId="0" applyFill="1" applyBorder="1"/>
    <xf numFmtId="9" fontId="0" fillId="8" borderId="25" xfId="0" applyNumberFormat="1" applyFill="1" applyBorder="1"/>
    <xf numFmtId="165" fontId="0" fillId="8" borderId="26" xfId="0" applyNumberFormat="1" applyFill="1" applyBorder="1" applyAlignment="1">
      <alignment horizontal="center" vertical="center" wrapText="1"/>
    </xf>
    <xf numFmtId="165" fontId="0" fillId="4" borderId="6" xfId="0" applyNumberFormat="1" applyFont="1" applyFill="1" applyBorder="1" applyAlignment="1">
      <alignment horizontal="center" vertical="center"/>
    </xf>
    <xf numFmtId="165" fontId="0" fillId="4" borderId="0" xfId="0" applyNumberFormat="1" applyFill="1" applyBorder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'Desafio Dio'!$C$32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'Desafio Dio'!$B$33:$B$38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'Desafio Dio'!$C$33:$C$38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8-457C-B9A9-A8443EAA4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xlsrvcdf"/><Relationship Id="rId2" Type="http://schemas.openxmlformats.org/officeDocument/2006/relationships/chart" Target="../charts/chart1.xm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4</xdr:col>
      <xdr:colOff>466725</xdr:colOff>
      <xdr:row>6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22EB011-76BF-46E9-C1A8-E97CACE3B351}"/>
            </a:ext>
            <a:ext uri="{147F2762-F138-4A5C-976F-8EAC2B608ADB}">
              <a16:predDERef xmlns:a16="http://schemas.microsoft.com/office/drawing/2014/main" pred="{C3556E3D-0C55-1E0D-AA79-0F4643EA9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34513"/>
        <a:stretch>
          <a:fillRect/>
        </a:stretch>
      </xdr:blipFill>
      <xdr:spPr>
        <a:xfrm>
          <a:off x="28575" y="47625"/>
          <a:ext cx="6886575" cy="1209675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39</xdr:row>
      <xdr:rowOff>161925</xdr:rowOff>
    </xdr:from>
    <xdr:to>
      <xdr:col>3</xdr:col>
      <xdr:colOff>866775</xdr:colOff>
      <xdr:row>53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09E5FC-D449-0F5D-C253-B838E637FEAF}"/>
            </a:ext>
            <a:ext uri="{147F2762-F138-4A5C-976F-8EAC2B608ADB}">
              <a16:predDERef xmlns:a16="http://schemas.microsoft.com/office/drawing/2014/main" pred="{C22EB011-76BF-46E9-C1A8-E97CACE3B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2876550</xdr:colOff>
      <xdr:row>28</xdr:row>
      <xdr:rowOff>0</xdr:rowOff>
    </xdr:from>
    <xdr:to>
      <xdr:col>1</xdr:col>
      <xdr:colOff>3000375</xdr:colOff>
      <xdr:row>29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7DE1D1D-AF52-2E0D-01DF-4FC85E53CA77}"/>
            </a:ext>
            <a:ext uri="{147F2762-F138-4A5C-976F-8EAC2B608ADB}">
              <a16:predDERef xmlns:a16="http://schemas.microsoft.com/office/drawing/2014/main" pred="{B609E5FC-D449-0F5D-C253-B838E637F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52775" y="6010275"/>
          <a:ext cx="12382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showGridLines="0" tabSelected="1" topLeftCell="A22" workbookViewId="0">
      <selection activeCell="D28" sqref="D28"/>
    </sheetView>
  </sheetViews>
  <sheetFormatPr defaultColWidth="0" defaultRowHeight="0" customHeight="1" zeroHeight="1"/>
  <cols>
    <col min="1" max="1" width="4.140625" style="43" customWidth="1"/>
    <col min="2" max="2" width="46.28515625" style="1" customWidth="1"/>
    <col min="3" max="3" width="31.140625" style="1" bestFit="1" customWidth="1"/>
    <col min="4" max="4" width="15.140625" style="44" bestFit="1" customWidth="1"/>
    <col min="5" max="5" width="8.5703125" style="45" customWidth="1"/>
    <col min="6" max="6" width="3.140625" customWidth="1"/>
    <col min="7" max="7" width="1.85546875" customWidth="1"/>
    <col min="8" max="9" width="2" customWidth="1"/>
    <col min="10" max="12" width="9.140625" hidden="1" customWidth="1"/>
  </cols>
  <sheetData>
    <row r="1" spans="1:7" ht="15">
      <c r="A1" s="39"/>
      <c r="B1" s="40"/>
      <c r="C1" s="40"/>
      <c r="D1" s="41"/>
      <c r="E1" s="42"/>
    </row>
    <row r="2" spans="1:7" ht="15"/>
    <row r="3" spans="1:7" ht="15"/>
    <row r="4" spans="1:7" ht="15"/>
    <row r="5" spans="1:7" ht="15"/>
    <row r="6" spans="1:7" ht="15"/>
    <row r="7" spans="1:7" ht="15"/>
    <row r="8" spans="1:7" ht="24">
      <c r="B8" s="29" t="s">
        <v>0</v>
      </c>
      <c r="C8" s="30"/>
      <c r="D8" s="31"/>
    </row>
    <row r="9" spans="1:7" ht="15.75">
      <c r="B9" s="35" t="s">
        <v>1</v>
      </c>
      <c r="C9" s="36"/>
      <c r="D9" s="8">
        <v>2000</v>
      </c>
    </row>
    <row r="10" spans="1:7" ht="15.75">
      <c r="B10" s="35" t="s">
        <v>2</v>
      </c>
      <c r="C10" s="36"/>
      <c r="D10" s="7">
        <v>6.0000000000000001E-3</v>
      </c>
    </row>
    <row r="11" spans="1:7" ht="15.75">
      <c r="B11" s="17" t="s">
        <v>3</v>
      </c>
      <c r="C11" s="18"/>
      <c r="D11" s="68">
        <f>$D$9*30%</f>
        <v>600</v>
      </c>
    </row>
    <row r="12" spans="1:7" ht="15.75" customHeight="1"/>
    <row r="13" spans="1:7" ht="30" customHeight="1">
      <c r="B13" s="32" t="s">
        <v>4</v>
      </c>
      <c r="C13" s="33"/>
      <c r="D13" s="34"/>
    </row>
    <row r="14" spans="1:7" ht="15.75">
      <c r="B14" s="19" t="s">
        <v>5</v>
      </c>
      <c r="C14" s="20"/>
      <c r="D14" s="9">
        <v>200</v>
      </c>
    </row>
    <row r="15" spans="1:7" ht="15.75">
      <c r="B15" s="19" t="s">
        <v>6</v>
      </c>
      <c r="C15" s="20"/>
      <c r="D15" s="10">
        <v>5</v>
      </c>
    </row>
    <row r="16" spans="1:7" ht="15.75">
      <c r="B16" s="19" t="s">
        <v>7</v>
      </c>
      <c r="C16" s="20"/>
      <c r="D16" s="11">
        <v>1.0789999999999999E-2</v>
      </c>
      <c r="G16" s="1"/>
    </row>
    <row r="17" spans="1:8" ht="15.75">
      <c r="B17" s="21" t="s">
        <v>8</v>
      </c>
      <c r="C17" s="22"/>
      <c r="D17" s="4" cm="1">
        <f t="array" ref="D17">FV(taxa_mensal,qtd_anos*12,aporte*-1)</f>
        <v>16755.382799697527</v>
      </c>
    </row>
    <row r="18" spans="1:8" ht="15.75">
      <c r="B18" s="23" t="s">
        <v>9</v>
      </c>
      <c r="C18" s="24"/>
      <c r="D18" s="5" cm="1">
        <f t="array" ref="D18">patrimonio*rendimento_carteira</f>
        <v>100.53229679818516</v>
      </c>
    </row>
    <row r="19" spans="1:8" ht="15"/>
    <row r="20" spans="1:8" ht="33" customHeight="1">
      <c r="B20" s="27" t="s">
        <v>10</v>
      </c>
      <c r="C20" s="28"/>
      <c r="D20" s="13" t="s">
        <v>11</v>
      </c>
      <c r="F20" s="6"/>
    </row>
    <row r="21" spans="1:8" ht="15.75">
      <c r="A21" s="53">
        <v>2</v>
      </c>
      <c r="B21" s="25" t="s">
        <v>12</v>
      </c>
      <c r="C21" s="12">
        <f>FV($D$16,$A21*12,$D$14*-1)</f>
        <v>5445.5254595290435</v>
      </c>
      <c r="D21" s="14" cm="1">
        <f t="array" ref="D21">$C21*rendimento_carteira</f>
        <v>32.673152757174265</v>
      </c>
    </row>
    <row r="22" spans="1:8" ht="15.75">
      <c r="A22" s="53">
        <v>5</v>
      </c>
      <c r="B22" s="25" t="s">
        <v>13</v>
      </c>
      <c r="C22" s="12">
        <f>FV($D$16,$A22*12,$D$14*-1)</f>
        <v>16755.382799697527</v>
      </c>
      <c r="D22" s="14" cm="1">
        <f t="array" ref="D22">$C22*rendimento_carteira</f>
        <v>100.53229679818516</v>
      </c>
    </row>
    <row r="23" spans="1:8" ht="15.75">
      <c r="A23" s="53">
        <v>10</v>
      </c>
      <c r="B23" s="25" t="s">
        <v>14</v>
      </c>
      <c r="C23" s="12">
        <f>FV($D$16,$A23*12,$D$14*-1)</f>
        <v>48656.842506034438</v>
      </c>
      <c r="D23" s="14" cm="1">
        <f t="array" ref="D23">$C23*rendimento_carteira</f>
        <v>291.94105503620665</v>
      </c>
    </row>
    <row r="24" spans="1:8" ht="15.75">
      <c r="A24" s="53">
        <v>20</v>
      </c>
      <c r="B24" s="25" t="s">
        <v>15</v>
      </c>
      <c r="C24" s="12">
        <f>FV($D$16,$A24*12,$D$14*-1)</f>
        <v>225039.68001941612</v>
      </c>
      <c r="D24" s="14" cm="1">
        <f t="array" ref="D24">$C24*rendimento_carteira</f>
        <v>1350.2380801164968</v>
      </c>
    </row>
    <row r="25" spans="1:8" ht="15.75">
      <c r="A25" s="53">
        <v>25</v>
      </c>
      <c r="B25" s="25" t="s">
        <v>16</v>
      </c>
      <c r="C25" s="12">
        <f>FV($D$16,$A25*12,$D$14*-1)</f>
        <v>445220.33464764646</v>
      </c>
      <c r="D25" s="14" cm="1">
        <f t="array" ref="D25">$C25*rendimento_carteira</f>
        <v>2671.322007885879</v>
      </c>
    </row>
    <row r="26" spans="1:8" ht="15.75">
      <c r="A26" s="53">
        <v>30</v>
      </c>
      <c r="B26" s="26" t="s">
        <v>17</v>
      </c>
      <c r="C26" s="15">
        <f>FV($D$16,$A26*12,$D$14*-1)</f>
        <v>864433.93100094295</v>
      </c>
      <c r="D26" s="16" cm="1">
        <f t="array" ref="D26">$C26*rendimento_carteira</f>
        <v>5186.6035860056581</v>
      </c>
    </row>
    <row r="27" spans="1:8" ht="15"/>
    <row r="28" spans="1:8" ht="15"/>
    <row r="29" spans="1:8" ht="15">
      <c r="B29" s="54" t="s">
        <v>18</v>
      </c>
      <c r="C29" s="59" t="s">
        <v>19</v>
      </c>
      <c r="D29" s="59"/>
    </row>
    <row r="30" spans="1:8" ht="15">
      <c r="B30" s="2" t="s">
        <v>20</v>
      </c>
      <c r="C30" s="69" cm="1">
        <f t="array" ref="C30">aporte</f>
        <v>200</v>
      </c>
      <c r="D30" s="69"/>
    </row>
    <row r="31" spans="1:8" ht="15">
      <c r="H31" s="1"/>
    </row>
    <row r="32" spans="1:8" ht="15">
      <c r="B32" s="60" t="s">
        <v>21</v>
      </c>
      <c r="C32" s="61" t="s">
        <v>22</v>
      </c>
      <c r="D32" s="62" t="s">
        <v>23</v>
      </c>
    </row>
    <row r="33" spans="2:4" ht="15">
      <c r="B33" s="63" t="s">
        <v>24</v>
      </c>
      <c r="C33" s="55">
        <f>VLOOKUP($C$29&amp;"-"&amp;B33,'Tabela de Apoio'!$A:$D,4,FALSE)</f>
        <v>0.5</v>
      </c>
      <c r="D33" s="64">
        <f>C33*$C$30</f>
        <v>100</v>
      </c>
    </row>
    <row r="34" spans="2:4" ht="15">
      <c r="B34" s="63" t="s">
        <v>25</v>
      </c>
      <c r="C34" s="55">
        <f>VLOOKUP($C$29&amp;"-"&amp;B34,'Tabela de Apoio'!$A:$D,4,FALSE)</f>
        <v>0.1</v>
      </c>
      <c r="D34" s="64">
        <f t="shared" ref="D34:D38" si="0">C34*$C$30</f>
        <v>20</v>
      </c>
    </row>
    <row r="35" spans="2:4" ht="15">
      <c r="B35" s="63" t="s">
        <v>26</v>
      </c>
      <c r="C35" s="55">
        <f>VLOOKUP($C$29&amp;"-"&amp;B35,'Tabela de Apoio'!$A:$D,4,FALSE)</f>
        <v>0.05</v>
      </c>
      <c r="D35" s="64">
        <f t="shared" si="0"/>
        <v>10</v>
      </c>
    </row>
    <row r="36" spans="2:4" ht="15">
      <c r="B36" s="63" t="s">
        <v>27</v>
      </c>
      <c r="C36" s="55">
        <f>VLOOKUP($C$29&amp;"-"&amp;B36,'Tabela de Apoio'!$A:$D,4,FALSE)</f>
        <v>0.05</v>
      </c>
      <c r="D36" s="64">
        <f t="shared" si="0"/>
        <v>10</v>
      </c>
    </row>
    <row r="37" spans="2:4" ht="15">
      <c r="B37" s="63" t="s">
        <v>28</v>
      </c>
      <c r="C37" s="55">
        <f>VLOOKUP($C$29&amp;"-"&amp;B37,'Tabela de Apoio'!$A:$D,4,FALSE)</f>
        <v>0.2</v>
      </c>
      <c r="D37" s="64">
        <f t="shared" si="0"/>
        <v>40</v>
      </c>
    </row>
    <row r="38" spans="2:4" ht="15">
      <c r="B38" s="63" t="s">
        <v>29</v>
      </c>
      <c r="C38" s="55">
        <f>VLOOKUP($C$29&amp;"-"&amp;B38,'Tabela de Apoio'!$A:$D,4,FALSE)</f>
        <v>0.1</v>
      </c>
      <c r="D38" s="64">
        <f t="shared" si="0"/>
        <v>20</v>
      </c>
    </row>
    <row r="39" spans="2:4" ht="15">
      <c r="B39" s="65"/>
      <c r="C39" s="66"/>
      <c r="D39" s="67">
        <f>SUM(D33:D38)</f>
        <v>200</v>
      </c>
    </row>
    <row r="40" spans="2:4" ht="15">
      <c r="B40" s="56"/>
      <c r="C40" s="57"/>
      <c r="D40" s="58"/>
    </row>
    <row r="41" spans="2:4" ht="15">
      <c r="B41" s="56"/>
      <c r="C41" s="57"/>
      <c r="D41" s="58"/>
    </row>
    <row r="42" spans="2:4" ht="15">
      <c r="B42" s="56"/>
      <c r="C42" s="57"/>
      <c r="D42" s="58"/>
    </row>
    <row r="43" spans="2:4" ht="15">
      <c r="B43" s="56"/>
      <c r="C43" s="57"/>
      <c r="D43" s="58"/>
    </row>
    <row r="44" spans="2:4" ht="15">
      <c r="B44" s="56"/>
      <c r="C44" s="57"/>
      <c r="D44" s="58"/>
    </row>
    <row r="45" spans="2:4" ht="15">
      <c r="B45" s="56"/>
      <c r="C45" s="57"/>
      <c r="D45" s="58"/>
    </row>
    <row r="46" spans="2:4" ht="15">
      <c r="B46" s="56"/>
      <c r="C46" s="57"/>
      <c r="D46" s="58"/>
    </row>
    <row r="47" spans="2:4" ht="15">
      <c r="B47" s="56"/>
      <c r="C47" s="57"/>
      <c r="D47" s="58"/>
    </row>
    <row r="48" spans="2:4" ht="15">
      <c r="B48" s="56"/>
      <c r="C48" s="57"/>
      <c r="D48" s="58"/>
    </row>
    <row r="49" spans="2:4" ht="15">
      <c r="B49" s="56"/>
      <c r="C49" s="57"/>
      <c r="D49" s="58"/>
    </row>
    <row r="50" spans="2:4" ht="15">
      <c r="B50" s="56"/>
      <c r="C50" s="57"/>
      <c r="D50" s="58"/>
    </row>
    <row r="51" spans="2:4" ht="15">
      <c r="B51" s="56"/>
      <c r="C51" s="57"/>
      <c r="D51" s="58"/>
    </row>
    <row r="52" spans="2:4" ht="15">
      <c r="B52" s="56"/>
      <c r="C52" s="57"/>
      <c r="D52" s="58"/>
    </row>
    <row r="53" spans="2:4" ht="15">
      <c r="B53" s="56"/>
      <c r="C53" s="57"/>
      <c r="D53" s="58"/>
    </row>
    <row r="54" spans="2:4" ht="15">
      <c r="B54" s="56"/>
      <c r="C54" s="57"/>
      <c r="D54" s="58"/>
    </row>
  </sheetData>
  <mergeCells count="13">
    <mergeCell ref="C29:D29"/>
    <mergeCell ref="C30:D30"/>
    <mergeCell ref="B9:C9"/>
    <mergeCell ref="B10:C10"/>
    <mergeCell ref="B11:C11"/>
    <mergeCell ref="B13:D13"/>
    <mergeCell ref="B8:D8"/>
    <mergeCell ref="B20:C20"/>
    <mergeCell ref="B14:C14"/>
    <mergeCell ref="B15:C15"/>
    <mergeCell ref="B16:C16"/>
    <mergeCell ref="B17:C17"/>
    <mergeCell ref="B18:C18"/>
  </mergeCells>
  <dataValidations count="1">
    <dataValidation type="list" allowBlank="1" showInputMessage="1" showErrorMessage="1" sqref="C29" xr:uid="{E5A85307-10F5-470D-8DFF-06EF108F73EE}">
      <formula1>"Conservador,Moderado,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A410-FBFD-40D2-AED6-00B202DD1440}">
  <dimension ref="A1:I19"/>
  <sheetViews>
    <sheetView workbookViewId="0">
      <selection activeCell="G22" sqref="G22"/>
    </sheetView>
  </sheetViews>
  <sheetFormatPr defaultRowHeight="15"/>
  <cols>
    <col min="1" max="1" width="31.140625" bestFit="1" customWidth="1"/>
    <col min="2" max="2" width="12.7109375" customWidth="1"/>
    <col min="3" max="3" width="17.85546875" customWidth="1"/>
    <col min="4" max="4" width="9.140625" style="38"/>
    <col min="7" max="7" width="17.140625" bestFit="1" customWidth="1"/>
  </cols>
  <sheetData>
    <row r="1" spans="1:9">
      <c r="A1" t="s">
        <v>30</v>
      </c>
      <c r="B1" t="s">
        <v>31</v>
      </c>
      <c r="C1" s="3" t="s">
        <v>21</v>
      </c>
      <c r="D1" s="38" t="s">
        <v>32</v>
      </c>
    </row>
    <row r="2" spans="1:9">
      <c r="A2" t="str">
        <f>B2&amp;"-"&amp;C2</f>
        <v>Conservador-PAPEL</v>
      </c>
      <c r="B2" t="s">
        <v>33</v>
      </c>
      <c r="C2" s="3" t="s">
        <v>24</v>
      </c>
      <c r="D2" s="38">
        <v>0.3</v>
      </c>
    </row>
    <row r="3" spans="1:9">
      <c r="A3" t="str">
        <f t="shared" ref="A3:A7" si="0">B3&amp;"-"&amp;C3</f>
        <v>Conservador-TIJOLO</v>
      </c>
      <c r="B3" t="s">
        <v>33</v>
      </c>
      <c r="C3" s="3" t="s">
        <v>25</v>
      </c>
      <c r="D3" s="38">
        <v>0.5</v>
      </c>
      <c r="G3" s="37" t="str">
        <f>B9&amp;"-"&amp;C9</f>
        <v>Moderado-TIJOLO</v>
      </c>
      <c r="H3" s="52">
        <f>VLOOKUP(G3,$A:$D,4,FALSE)</f>
        <v>0.35</v>
      </c>
      <c r="I3" s="52" t="str">
        <f>VLOOKUP(G3,$A:$D,2,FALSE)</f>
        <v>Moderado</v>
      </c>
    </row>
    <row r="4" spans="1:9">
      <c r="A4" t="str">
        <f t="shared" si="0"/>
        <v>Conservador-HÍBRIDOS</v>
      </c>
      <c r="B4" t="s">
        <v>33</v>
      </c>
      <c r="C4" s="3" t="s">
        <v>26</v>
      </c>
      <c r="D4" s="38">
        <v>0.1</v>
      </c>
    </row>
    <row r="5" spans="1:9">
      <c r="A5" t="str">
        <f t="shared" si="0"/>
        <v>Conservador-FOFs</v>
      </c>
      <c r="B5" t="s">
        <v>33</v>
      </c>
      <c r="C5" s="3" t="s">
        <v>27</v>
      </c>
      <c r="D5" s="38">
        <v>0.1</v>
      </c>
    </row>
    <row r="6" spans="1:9">
      <c r="A6" t="str">
        <f t="shared" si="0"/>
        <v>Conservador-DESENVOLVIMENTO</v>
      </c>
      <c r="B6" t="s">
        <v>33</v>
      </c>
      <c r="C6" s="3" t="s">
        <v>28</v>
      </c>
      <c r="D6" s="38">
        <v>0</v>
      </c>
    </row>
    <row r="7" spans="1:9">
      <c r="A7" t="str">
        <f t="shared" si="0"/>
        <v>Conservador-HOTELARIAS</v>
      </c>
      <c r="B7" t="s">
        <v>33</v>
      </c>
      <c r="C7" s="3" t="s">
        <v>29</v>
      </c>
      <c r="D7" s="38">
        <v>0</v>
      </c>
    </row>
    <row r="8" spans="1:9">
      <c r="A8" s="39" t="str">
        <f>B8&amp;"-"&amp;C8</f>
        <v>Moderado-PAPEL</v>
      </c>
      <c r="B8" s="40" t="s">
        <v>34</v>
      </c>
      <c r="C8" s="41" t="s">
        <v>24</v>
      </c>
      <c r="D8" s="49">
        <v>0.32</v>
      </c>
    </row>
    <row r="9" spans="1:9">
      <c r="A9" s="43" t="str">
        <f>B9&amp;"-"&amp;C9</f>
        <v>Moderado-TIJOLO</v>
      </c>
      <c r="B9" s="1" t="s">
        <v>34</v>
      </c>
      <c r="C9" s="44" t="s">
        <v>25</v>
      </c>
      <c r="D9" s="50">
        <v>0.35</v>
      </c>
    </row>
    <row r="10" spans="1:9">
      <c r="A10" s="43" t="str">
        <f t="shared" ref="A10:A13" si="1">B10&amp;"-"&amp;C10</f>
        <v>Moderado-HÍBRIDOS</v>
      </c>
      <c r="B10" s="1" t="s">
        <v>34</v>
      </c>
      <c r="C10" s="44" t="s">
        <v>26</v>
      </c>
      <c r="D10" s="50">
        <v>0.08</v>
      </c>
    </row>
    <row r="11" spans="1:9">
      <c r="A11" s="43" t="str">
        <f t="shared" si="1"/>
        <v>Moderado-FOFs</v>
      </c>
      <c r="B11" s="1" t="s">
        <v>34</v>
      </c>
      <c r="C11" s="44" t="s">
        <v>27</v>
      </c>
      <c r="D11" s="50">
        <v>0.05</v>
      </c>
    </row>
    <row r="12" spans="1:9">
      <c r="A12" s="43" t="str">
        <f t="shared" si="1"/>
        <v>Moderado-DESENVOLVIMENTO</v>
      </c>
      <c r="B12" s="1" t="s">
        <v>34</v>
      </c>
      <c r="C12" s="44" t="s">
        <v>28</v>
      </c>
      <c r="D12" s="50">
        <v>0.1</v>
      </c>
    </row>
    <row r="13" spans="1:9">
      <c r="A13" s="46" t="str">
        <f t="shared" si="1"/>
        <v>Moderado-HOTELARIAS</v>
      </c>
      <c r="B13" s="47" t="s">
        <v>34</v>
      </c>
      <c r="C13" s="48" t="s">
        <v>29</v>
      </c>
      <c r="D13" s="51">
        <v>0.1</v>
      </c>
    </row>
    <row r="14" spans="1:9">
      <c r="A14" t="str">
        <f>B14&amp;"-"&amp;C14</f>
        <v>Agressivo-PAPEL</v>
      </c>
      <c r="B14" t="s">
        <v>19</v>
      </c>
      <c r="C14" s="3" t="s">
        <v>24</v>
      </c>
      <c r="D14" s="38">
        <v>0.5</v>
      </c>
    </row>
    <row r="15" spans="1:9">
      <c r="A15" t="str">
        <f t="shared" ref="A15:A19" si="2">B15&amp;"-"&amp;C15</f>
        <v>Agressivo-TIJOLO</v>
      </c>
      <c r="B15" t="s">
        <v>19</v>
      </c>
      <c r="C15" s="3" t="s">
        <v>25</v>
      </c>
      <c r="D15" s="38">
        <v>0.1</v>
      </c>
    </row>
    <row r="16" spans="1:9">
      <c r="A16" t="str">
        <f t="shared" si="2"/>
        <v>Agressivo-HÍBRIDOS</v>
      </c>
      <c r="B16" t="s">
        <v>19</v>
      </c>
      <c r="C16" s="3" t="s">
        <v>26</v>
      </c>
      <c r="D16" s="38">
        <v>0.05</v>
      </c>
    </row>
    <row r="17" spans="1:4">
      <c r="A17" t="str">
        <f t="shared" si="2"/>
        <v>Agressivo-FOFs</v>
      </c>
      <c r="B17" t="s">
        <v>19</v>
      </c>
      <c r="C17" s="3" t="s">
        <v>27</v>
      </c>
      <c r="D17" s="38">
        <v>0.05</v>
      </c>
    </row>
    <row r="18" spans="1:4">
      <c r="A18" t="str">
        <f t="shared" si="2"/>
        <v>Agressivo-DESENVOLVIMENTO</v>
      </c>
      <c r="B18" t="s">
        <v>19</v>
      </c>
      <c r="C18" s="3" t="s">
        <v>28</v>
      </c>
      <c r="D18" s="38">
        <v>0.2</v>
      </c>
    </row>
    <row r="19" spans="1:4">
      <c r="A19" t="str">
        <f t="shared" si="2"/>
        <v>Agressivo-HOTELARIAS</v>
      </c>
      <c r="B19" t="s">
        <v>19</v>
      </c>
      <c r="C19" s="3" t="s">
        <v>29</v>
      </c>
      <c r="D19" s="3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2025-06-20T17:38:29Z</dcterms:created>
  <dcterms:modified xsi:type="dcterms:W3CDTF">2025-06-20T20:36:20Z</dcterms:modified>
  <cp:category/>
  <cp:contentStatus/>
</cp:coreProperties>
</file>