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分析シート" sheetId="1" r:id="rId1"/>
  </sheets>
  <calcPr calcId="124519"/>
</workbook>
</file>

<file path=xl/calcChain.xml><?xml version="1.0" encoding="utf-8"?>
<calcChain xmlns="http://schemas.openxmlformats.org/spreadsheetml/2006/main">
  <c r="G9" i="1"/>
  <c r="L13"/>
  <c r="L12"/>
  <c r="L11"/>
  <c r="L10"/>
  <c r="L9"/>
  <c r="L8"/>
  <c r="L7"/>
  <c r="L6"/>
  <c r="L5"/>
  <c r="L4"/>
  <c r="K13"/>
  <c r="K12"/>
  <c r="K11"/>
  <c r="K10"/>
  <c r="K9"/>
  <c r="K8"/>
  <c r="K7"/>
  <c r="K6"/>
  <c r="K5"/>
  <c r="K4"/>
  <c r="G8"/>
  <c r="G7"/>
  <c r="G6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K14" l="1"/>
  <c r="G4"/>
  <c r="G5" s="1"/>
  <c r="D53" l="1"/>
  <c r="D49"/>
  <c r="D45"/>
  <c r="D41"/>
  <c r="D37"/>
  <c r="D33"/>
  <c r="D29"/>
  <c r="D25"/>
  <c r="D21"/>
  <c r="D17"/>
  <c r="D13"/>
  <c r="D9"/>
  <c r="D5"/>
  <c r="D52"/>
  <c r="D48"/>
  <c r="D44"/>
  <c r="D40"/>
  <c r="D36"/>
  <c r="D32"/>
  <c r="D28"/>
  <c r="D24"/>
  <c r="D20"/>
  <c r="D16"/>
  <c r="D12"/>
  <c r="D8"/>
  <c r="D4"/>
  <c r="D51"/>
  <c r="D47"/>
  <c r="D43"/>
  <c r="D39"/>
  <c r="D35"/>
  <c r="D31"/>
  <c r="D27"/>
  <c r="D23"/>
  <c r="D19"/>
  <c r="D15"/>
  <c r="D11"/>
  <c r="D7"/>
  <c r="G10"/>
  <c r="D50"/>
  <c r="D46"/>
  <c r="D42"/>
  <c r="D38"/>
  <c r="D34"/>
  <c r="D30"/>
  <c r="D26"/>
  <c r="D22"/>
  <c r="D18"/>
  <c r="D14"/>
  <c r="D10"/>
  <c r="D6"/>
</calcChain>
</file>

<file path=xl/sharedStrings.xml><?xml version="1.0" encoding="utf-8"?>
<sst xmlns="http://schemas.openxmlformats.org/spreadsheetml/2006/main" count="85" uniqueCount="83">
  <si>
    <t>氏名</t>
    <rPh sb="0" eb="2">
      <t>シメイ</t>
    </rPh>
    <phoneticPr fontId="1"/>
  </si>
  <si>
    <t>得点</t>
    <rPh sb="0" eb="2">
      <t>トクテン</t>
    </rPh>
    <phoneticPr fontId="1"/>
  </si>
  <si>
    <t>偏差値</t>
    <rPh sb="0" eb="3">
      <t>ヘンサチ</t>
    </rPh>
    <phoneticPr fontId="1"/>
  </si>
  <si>
    <t>科目</t>
    <rPh sb="0" eb="2">
      <t>カモク</t>
    </rPh>
    <phoneticPr fontId="1"/>
  </si>
  <si>
    <t>実施日</t>
    <rPh sb="0" eb="2">
      <t>ジッシ</t>
    </rPh>
    <rPh sb="2" eb="3">
      <t>ヒ</t>
    </rPh>
    <phoneticPr fontId="1"/>
  </si>
  <si>
    <t>NO</t>
    <phoneticPr fontId="1"/>
  </si>
  <si>
    <t>氏名／得点を入力する。</t>
    <rPh sb="0" eb="2">
      <t>シメイ</t>
    </rPh>
    <rPh sb="3" eb="5">
      <t>トクテン</t>
    </rPh>
    <rPh sb="6" eb="8">
      <t>ニュウリョク</t>
    </rPh>
    <phoneticPr fontId="1"/>
  </si>
  <si>
    <t>使い方</t>
    <rPh sb="0" eb="1">
      <t>ツカ</t>
    </rPh>
    <rPh sb="2" eb="3">
      <t>カタ</t>
    </rPh>
    <phoneticPr fontId="1"/>
  </si>
  <si>
    <t>分析</t>
    <rPh sb="0" eb="2">
      <t>ブンセキ</t>
    </rPh>
    <phoneticPr fontId="1"/>
  </si>
  <si>
    <t>平均点</t>
    <rPh sb="0" eb="3">
      <t>ヘイキンテン</t>
    </rPh>
    <phoneticPr fontId="1"/>
  </si>
  <si>
    <t>中央値（得点）</t>
    <rPh sb="0" eb="2">
      <t>チュウオウ</t>
    </rPh>
    <rPh sb="2" eb="3">
      <t>チ</t>
    </rPh>
    <rPh sb="4" eb="6">
      <t>トクテン</t>
    </rPh>
    <phoneticPr fontId="1"/>
  </si>
  <si>
    <t>最頻値（得点）</t>
    <rPh sb="0" eb="3">
      <t>サイヒンチ</t>
    </rPh>
    <rPh sb="4" eb="6">
      <t>トクテン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</si>
  <si>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</si>
  <si>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</si>
  <si>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受験人数</t>
    <rPh sb="0" eb="2">
      <t>ジュケン</t>
    </rPh>
    <rPh sb="2" eb="4">
      <t>ニンズウ</t>
    </rPh>
    <phoneticPr fontId="1"/>
  </si>
  <si>
    <t>人</t>
    <rPh sb="0" eb="1">
      <t>ニン</t>
    </rPh>
    <phoneticPr fontId="1"/>
  </si>
  <si>
    <t>点</t>
    <rPh sb="0" eb="1">
      <t>テン</t>
    </rPh>
    <phoneticPr fontId="1"/>
  </si>
  <si>
    <t>0-9</t>
    <phoneticPr fontId="1"/>
  </si>
  <si>
    <t>10-19</t>
    <phoneticPr fontId="1"/>
  </si>
  <si>
    <t>20-29</t>
    <phoneticPr fontId="1"/>
  </si>
  <si>
    <t>30-39</t>
    <phoneticPr fontId="1"/>
  </si>
  <si>
    <t>40-49</t>
    <phoneticPr fontId="1"/>
  </si>
  <si>
    <t>50-59</t>
    <phoneticPr fontId="1"/>
  </si>
  <si>
    <t>60-69</t>
    <phoneticPr fontId="1"/>
  </si>
  <si>
    <t>70-79</t>
    <phoneticPr fontId="1"/>
  </si>
  <si>
    <t>80-89</t>
    <phoneticPr fontId="1"/>
  </si>
  <si>
    <t>90-100</t>
    <phoneticPr fontId="1"/>
  </si>
  <si>
    <t>合計</t>
    <rPh sb="0" eb="2">
      <t>ゴウケイ</t>
    </rPh>
    <phoneticPr fontId="1"/>
  </si>
  <si>
    <t>階級値</t>
    <rPh sb="0" eb="3">
      <t>カイキュウチ</t>
    </rPh>
    <phoneticPr fontId="1"/>
  </si>
  <si>
    <t>人数（度数）</t>
    <rPh sb="0" eb="2">
      <t>ニンズウ</t>
    </rPh>
    <rPh sb="3" eb="5">
      <t>ドスウ</t>
    </rPh>
    <phoneticPr fontId="1"/>
  </si>
  <si>
    <t>得点レンジ</t>
    <rPh sb="0" eb="2">
      <t>トクテン</t>
    </rPh>
    <phoneticPr fontId="1"/>
  </si>
  <si>
    <t>変動係数</t>
    <rPh sb="0" eb="2">
      <t>ヘンドウ</t>
    </rPh>
    <rPh sb="2" eb="4">
      <t>ケイスウ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</si>
  <si>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</si>
  <si>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</si>
  <si>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</si>
  <si>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</si>
  <si>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</si>
  <si>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</si>
  <si>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</si>
  <si>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</si>
  <si>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</si>
  <si>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</si>
  <si>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</si>
  <si>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</si>
  <si>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</si>
  <si>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</si>
  <si>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</si>
  <si>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</si>
  <si>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</si>
  <si>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</si>
  <si>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</si>
  <si>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</si>
  <si>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</si>
  <si>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</si>
  <si>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</si>
  <si>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</si>
  <si>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</si>
  <si>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</si>
  <si>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AA</t>
    <phoneticPr fontId="1"/>
  </si>
  <si>
    <t>AB</t>
    <phoneticPr fontId="1"/>
  </si>
  <si>
    <t>AC</t>
    <phoneticPr fontId="1"/>
  </si>
  <si>
    <t>AD</t>
    <phoneticPr fontId="1"/>
  </si>
  <si>
    <t>AE</t>
    <phoneticPr fontId="1"/>
  </si>
  <si>
    <t>AF</t>
    <phoneticPr fontId="1"/>
  </si>
  <si>
    <t>AG</t>
    <phoneticPr fontId="1"/>
  </si>
  <si>
    <t>AH</t>
    <phoneticPr fontId="1"/>
  </si>
  <si>
    <t>AI</t>
    <phoneticPr fontId="1"/>
  </si>
  <si>
    <t>AJ</t>
    <phoneticPr fontId="1"/>
  </si>
  <si>
    <t>AK</t>
    <phoneticPr fontId="1"/>
  </si>
  <si>
    <t>AL</t>
    <phoneticPr fontId="1"/>
  </si>
  <si>
    <t>AM</t>
    <phoneticPr fontId="1"/>
  </si>
  <si>
    <t>AN</t>
    <phoneticPr fontId="1"/>
  </si>
  <si>
    <t>AO</t>
    <phoneticPr fontId="1"/>
  </si>
  <si>
    <t>AP</t>
    <phoneticPr fontId="1"/>
  </si>
  <si>
    <t>AQ</t>
    <phoneticPr fontId="1"/>
  </si>
  <si>
    <t>AR</t>
    <phoneticPr fontId="1"/>
  </si>
  <si>
    <t>AS</t>
    <phoneticPr fontId="1"/>
  </si>
  <si>
    <t>AT</t>
    <phoneticPr fontId="1"/>
  </si>
  <si>
    <t>AU</t>
    <phoneticPr fontId="1"/>
  </si>
  <si>
    <t>AV</t>
    <phoneticPr fontId="1"/>
  </si>
  <si>
    <t>AW</t>
    <phoneticPr fontId="1"/>
  </si>
  <si>
    <t>AX</t>
    <phoneticPr fontId="1"/>
  </si>
  <si>
    <t>SAMPLE</t>
    <phoneticPr fontId="1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</si>
</sst>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76" fontId="0" fillId="0" borderId="1" xfId="0" quotePrefix="1" applyNumberFormat="1" applyBorder="1" applyAlignment="1">
      <alignment vertical="center"/>
    </xf>
    <xf numFmtId="56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得点レンジ別人数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371978438756536"/>
          <c:y val="0.18590820378221953"/>
          <c:w val="0.86564257472930972"/>
          <c:h val="0.60471162258563838"/>
        </c:manualLayout>
      </c:layout>
      <c:barChart>
        <c:barDir val="col"/>
        <c:grouping val="clustered"/>
        <c:ser>
          <c:idx val="0"/>
          <c:order val="0"/>
          <c:tx>
            <c:strRef>
              <c:f>分析シート!$K$3</c:f>
              <c:strCache>
                <c:ptCount val="1"/>
                <c:pt idx="0">
                  <c:v>人数（度数）</c:v>
                </c:pt>
              </c:strCache>
            </c:strRef>
          </c:tx>
          <c:dLbls>
            <c:showVal val="1"/>
          </c:dLbls>
          <c:cat>
            <c:strRef>
              <c:f>分析シート!$J$4:$J$13</c:f>
              <c:strCache>
                <c:ptCount val="1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90-100</c:v>
                </c:pt>
              </c:strCache>
            </c:strRef>
          </c:cat>
          <c:val>
            <c:numRef>
              <c:f>分析シート!$K$4:$K$13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9</c:v>
                </c:pt>
                <c:pt idx="6">
                  <c:v>12</c:v>
                </c:pt>
                <c:pt idx="7">
                  <c:v>9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dLbls/>
        <c:gapWidth val="0"/>
        <c:axId val="144584704"/>
        <c:axId val="144586240"/>
      </c:barChart>
      <c:catAx>
        <c:axId val="144584704"/>
        <c:scaling>
          <c:orientation val="minMax"/>
        </c:scaling>
        <c:axPos val="b"/>
        <c:tickLblPos val="nextTo"/>
        <c:crossAx val="144586240"/>
        <c:crosses val="autoZero"/>
        <c:auto val="1"/>
        <c:lblAlgn val="ctr"/>
        <c:lblOffset val="100"/>
      </c:catAx>
      <c:valAx>
        <c:axId val="144586240"/>
        <c:scaling>
          <c:orientation val="minMax"/>
        </c:scaling>
        <c:axPos val="l"/>
        <c:majorGridlines/>
        <c:numFmt formatCode="General" sourceLinked="1"/>
        <c:tickLblPos val="nextTo"/>
        <c:crossAx val="14458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0501722274573626E-2"/>
          <c:y val="4.768591426071743E-2"/>
          <c:w val="0.18116156372948311"/>
          <c:h val="7.7277407631738335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2</xdr:row>
      <xdr:rowOff>0</xdr:rowOff>
    </xdr:from>
    <xdr:to>
      <xdr:col>17</xdr:col>
      <xdr:colOff>590550</xdr:colOff>
      <xdr:row>14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3"/>
  <sheetViews>
    <sheetView tabSelected="1" workbookViewId="0">
      <selection sqref="A1:B1"/>
    </sheetView>
  </sheetViews>
  <sheetFormatPr defaultRowHeight="19.5" customHeight="1"/>
  <cols>
    <col min="1" max="1" width="4" style="1" customWidth="1"/>
    <col min="2" max="2" width="17.5" style="1" customWidth="1"/>
    <col min="3" max="3" width="12.5" style="1" customWidth="1"/>
    <col min="4" max="4" width="12.25" style="1" customWidth="1"/>
    <col min="5" max="5" width="3" style="1" customWidth="1"/>
    <col min="6" max="6" width="13.875" style="1" customWidth="1"/>
    <col min="7" max="7" width="9" style="1"/>
    <col min="8" max="8" width="4.875" style="1" customWidth="1"/>
    <col min="9" max="9" width="3.125" style="1" customWidth="1"/>
    <col min="10" max="10" width="10" style="1" customWidth="1"/>
    <col min="11" max="11" width="10.75" style="1" customWidth="1"/>
    <col min="12" max="12" width="9.875" style="1" customWidth="1"/>
    <col min="13" max="16384" width="9" style="1"/>
  </cols>
  <sheetData>
    <row r="1" spans="1:12" ht="19.5" customHeight="1">
      <c r="A1" s="8" t="s">
        <v>3</v>
      </c>
      <c r="B1" s="9"/>
      <c r="C1" s="11" t="s">
        <v>82</v>
      </c>
      <c r="D1" s="11"/>
      <c r="F1" s="1" t="s">
        <v>7</v>
      </c>
    </row>
    <row r="2" spans="1:12" ht="19.5" customHeight="1">
      <c r="A2" s="8" t="s">
        <v>4</v>
      </c>
      <c r="B2" s="9"/>
      <c r="C2" s="12">
        <v>43130</v>
      </c>
      <c r="D2" s="11"/>
      <c r="F2" s="1" t="s">
        <v>6</v>
      </c>
    </row>
    <row r="3" spans="1:12" ht="19.5" customHeight="1">
      <c r="A3" s="3" t="s">
        <v>5</v>
      </c>
      <c r="B3" s="4" t="s">
        <v>0</v>
      </c>
      <c r="C3" s="3" t="s">
        <v>1</v>
      </c>
      <c r="D3" s="3" t="s">
        <v>2</v>
      </c>
      <c r="F3" s="3" t="s">
        <v>8</v>
      </c>
      <c r="G3" s="3"/>
      <c r="J3" s="3" t="s">
        <v>30</v>
      </c>
      <c r="K3" s="3" t="s">
        <v>29</v>
      </c>
      <c r="L3" s="3" t="s">
        <v>28</v>
      </c>
    </row>
    <row r="4" spans="1:12" ht="19.5" customHeight="1">
      <c r="A4" s="2">
        <f>IF(B4&lt;&gt;"",1,"")</f>
        <v>1</v>
      </c>
      <c r="B4" s="10" t="s">
        <v>32</v>
      </c>
      <c r="C4" s="10">
        <v>58</v>
      </c>
      <c r="D4" s="2">
        <f>ROUND(50+(10*((C4-$G$5)/$G$9)),0)</f>
        <v>50</v>
      </c>
      <c r="F4" s="2" t="s">
        <v>14</v>
      </c>
      <c r="G4" s="2">
        <f>COUNTIF(C4:C53,"&gt;=0")</f>
        <v>50</v>
      </c>
      <c r="H4" s="1" t="s">
        <v>15</v>
      </c>
      <c r="J4" s="6" t="s">
        <v>17</v>
      </c>
      <c r="K4" s="2">
        <f>COUNTIF($C$4:$C$53,"&gt;=0")-COUNTIF($C$4:$C$53,"&gt;9")</f>
        <v>0</v>
      </c>
      <c r="L4" s="5">
        <f>(0+9)/2</f>
        <v>4.5</v>
      </c>
    </row>
    <row r="5" spans="1:12" ht="19.5" customHeight="1">
      <c r="A5" s="2">
        <f>IF(B5&lt;&gt;"",A4+1,"")</f>
        <v>2</v>
      </c>
      <c r="B5" s="10" t="s">
        <v>33</v>
      </c>
      <c r="C5" s="10">
        <v>95</v>
      </c>
      <c r="D5" s="2">
        <f>ROUND(50+(10*((C5-$G$5)/$G$9)),0)</f>
        <v>70</v>
      </c>
      <c r="F5" s="2" t="s">
        <v>9</v>
      </c>
      <c r="G5" s="2">
        <f>ROUND(SUM(C4:C53)/G4,0)</f>
        <v>58</v>
      </c>
      <c r="H5" s="1" t="s">
        <v>16</v>
      </c>
      <c r="J5" s="7" t="s">
        <v>18</v>
      </c>
      <c r="K5" s="2">
        <f>COUNTIF($C$4:$C$53,"&gt;=10")-COUNTIF($C$4:$C$53,"&gt;19")</f>
        <v>2</v>
      </c>
      <c r="L5" s="5">
        <f>(10+19)/2</f>
        <v>14.5</v>
      </c>
    </row>
    <row r="6" spans="1:12" ht="19.5" customHeight="1">
      <c r="A6" s="2">
        <f t="shared" ref="A6:A51" si="0">IF(B6&lt;&gt;"",A5+1,"")</f>
        <v>3</v>
      </c>
      <c r="B6" s="10" t="s">
        <v>34</v>
      </c>
      <c r="C6" s="10">
        <v>63</v>
      </c>
      <c r="D6" s="2">
        <f t="shared" ref="D6:D53" si="1">ROUND(50+(10*((C6-$G$5)/$G$9)),0)</f>
        <v>53</v>
      </c>
      <c r="F6" s="2" t="s">
        <v>10</v>
      </c>
      <c r="G6" s="2">
        <f>MEDIAN(C4:C53)</f>
        <v>61.5</v>
      </c>
      <c r="H6" s="1" t="s">
        <v>16</v>
      </c>
      <c r="J6" s="7" t="s">
        <v>19</v>
      </c>
      <c r="K6" s="2">
        <f>COUNTIF($C$4:$C$53,"&gt;=20")-COUNTIF($C$4:$C$53,"&gt;29")</f>
        <v>4</v>
      </c>
      <c r="L6" s="5">
        <f>(20+29)/2</f>
        <v>24.5</v>
      </c>
    </row>
    <row r="7" spans="1:12" ht="19.5" customHeight="1">
      <c r="A7" s="2">
        <f t="shared" si="0"/>
        <v>4</v>
      </c>
      <c r="B7" s="10" t="s">
        <v>35</v>
      </c>
      <c r="C7" s="10">
        <v>55</v>
      </c>
      <c r="D7" s="2">
        <f t="shared" si="1"/>
        <v>48</v>
      </c>
      <c r="F7" s="2" t="s">
        <v>11</v>
      </c>
      <c r="G7" s="2">
        <f>MODE(C4:C53)</f>
        <v>63</v>
      </c>
      <c r="H7" s="1" t="s">
        <v>16</v>
      </c>
      <c r="J7" s="7" t="s">
        <v>20</v>
      </c>
      <c r="K7" s="2">
        <f>COUNTIF($C$4:$C$53,"&gt;=30")-COUNTIF($C$4:$C$53,"&gt;39")</f>
        <v>3</v>
      </c>
      <c r="L7" s="5">
        <f>(30+39)/2</f>
        <v>34.5</v>
      </c>
    </row>
    <row r="8" spans="1:12" ht="19.5" customHeight="1">
      <c r="A8" s="2">
        <f t="shared" si="0"/>
        <v>5</v>
      </c>
      <c r="B8" s="10" t="s">
        <v>36</v>
      </c>
      <c r="C8" s="10">
        <v>29</v>
      </c>
      <c r="D8" s="2">
        <f t="shared" si="1"/>
        <v>34</v>
      </c>
      <c r="F8" s="2" t="s">
        <v>12</v>
      </c>
      <c r="G8" s="2">
        <f>VARP(C4:C53)</f>
        <v>338.63839999999999</v>
      </c>
      <c r="J8" s="7" t="s">
        <v>21</v>
      </c>
      <c r="K8" s="2">
        <f>COUNTIF($C$4:$C$53,"&gt;=40")-COUNTIF($C$4:$C$53,"&gt;49")</f>
        <v>5</v>
      </c>
      <c r="L8" s="5">
        <f>(40+49)/2</f>
        <v>44.5</v>
      </c>
    </row>
    <row r="9" spans="1:12" ht="19.5" customHeight="1">
      <c r="A9" s="2">
        <f t="shared" si="0"/>
        <v>6</v>
      </c>
      <c r="B9" s="10" t="s">
        <v>37</v>
      </c>
      <c r="C9" s="10">
        <v>17</v>
      </c>
      <c r="D9" s="2">
        <f t="shared" si="1"/>
        <v>28</v>
      </c>
      <c r="F9" s="2" t="s">
        <v>13</v>
      </c>
      <c r="G9" s="2">
        <f>STDEVP(C4:C53)</f>
        <v>18.402130311461224</v>
      </c>
      <c r="J9" s="7" t="s">
        <v>22</v>
      </c>
      <c r="K9" s="2">
        <f>COUNTIF($C$4:$C$53,"&gt;=50")-COUNTIF($C$4:$C$53,"&gt;59")</f>
        <v>9</v>
      </c>
      <c r="L9" s="5">
        <f>(50+59)/2</f>
        <v>54.5</v>
      </c>
    </row>
    <row r="10" spans="1:12" ht="19.5" customHeight="1">
      <c r="A10" s="2">
        <f t="shared" si="0"/>
        <v>7</v>
      </c>
      <c r="B10" s="10" t="s">
        <v>38</v>
      </c>
      <c r="C10" s="10">
        <v>57</v>
      </c>
      <c r="D10" s="2">
        <f t="shared" si="1"/>
        <v>49</v>
      </c>
      <c r="F10" s="2" t="s">
        <v>31</v>
      </c>
      <c r="G10" s="2">
        <f>G9/G5</f>
        <v>0.31727810881829699</v>
      </c>
      <c r="J10" s="7" t="s">
        <v>23</v>
      </c>
      <c r="K10" s="2">
        <f>COUNTIF($C$4:$C$53,"&gt;=60")-COUNTIF($C$4:$C$53,"&gt;69")</f>
        <v>12</v>
      </c>
      <c r="L10" s="5">
        <f>(60+69)/2</f>
        <v>64.5</v>
      </c>
    </row>
    <row r="11" spans="1:12" ht="19.5" customHeight="1">
      <c r="A11" s="2">
        <f t="shared" si="0"/>
        <v>8</v>
      </c>
      <c r="B11" s="10" t="s">
        <v>39</v>
      </c>
      <c r="C11" s="10">
        <v>58</v>
      </c>
      <c r="D11" s="2">
        <f t="shared" si="1"/>
        <v>50</v>
      </c>
      <c r="J11" s="7" t="s">
        <v>24</v>
      </c>
      <c r="K11" s="2">
        <f>COUNTIF($C$4:$C$53,"&gt;=70")-COUNTIF($C$4:$C$53,"&gt;79")</f>
        <v>9</v>
      </c>
      <c r="L11" s="5">
        <f>(70+79)/2</f>
        <v>74.5</v>
      </c>
    </row>
    <row r="12" spans="1:12" ht="19.5" customHeight="1">
      <c r="A12" s="2">
        <f t="shared" si="0"/>
        <v>9</v>
      </c>
      <c r="B12" s="10" t="s">
        <v>40</v>
      </c>
      <c r="C12" s="10">
        <v>17</v>
      </c>
      <c r="D12" s="2">
        <f t="shared" si="1"/>
        <v>28</v>
      </c>
      <c r="J12" s="7" t="s">
        <v>25</v>
      </c>
      <c r="K12" s="2">
        <f>COUNTIF($C$4:$C$53,"&gt;=80")-COUNTIF($C$4:$C$53,"&gt;89")</f>
        <v>5</v>
      </c>
      <c r="L12" s="5">
        <f>(80+89)/2</f>
        <v>84.5</v>
      </c>
    </row>
    <row r="13" spans="1:12" ht="19.5" customHeight="1">
      <c r="A13" s="2">
        <f t="shared" si="0"/>
        <v>10</v>
      </c>
      <c r="B13" s="10" t="s">
        <v>41</v>
      </c>
      <c r="C13" s="10">
        <v>55</v>
      </c>
      <c r="D13" s="2">
        <f t="shared" si="1"/>
        <v>48</v>
      </c>
      <c r="J13" s="7" t="s">
        <v>26</v>
      </c>
      <c r="K13" s="2">
        <f>COUNTIF($C$4:$C$53,"&gt;=90")</f>
        <v>1</v>
      </c>
      <c r="L13" s="5">
        <f>(90+100)/2</f>
        <v>95</v>
      </c>
    </row>
    <row r="14" spans="1:12" ht="19.5" customHeight="1">
      <c r="A14" s="2">
        <f t="shared" si="0"/>
        <v>11</v>
      </c>
      <c r="B14" s="10" t="s">
        <v>42</v>
      </c>
      <c r="C14" s="10">
        <v>24</v>
      </c>
      <c r="D14" s="2">
        <f t="shared" si="1"/>
        <v>32</v>
      </c>
      <c r="J14" s="2" t="s">
        <v>27</v>
      </c>
      <c r="K14" s="2">
        <f>SUM(K4:K13)</f>
        <v>50</v>
      </c>
      <c r="L14" s="2"/>
    </row>
    <row r="15" spans="1:12" ht="19.5" customHeight="1">
      <c r="A15" s="2">
        <f t="shared" si="0"/>
        <v>12</v>
      </c>
      <c r="B15" s="10" t="s">
        <v>43</v>
      </c>
      <c r="C15" s="10">
        <v>47</v>
      </c>
      <c r="D15" s="2">
        <f t="shared" si="1"/>
        <v>44</v>
      </c>
    </row>
    <row r="16" spans="1:12" ht="19.5" customHeight="1">
      <c r="A16" s="2">
        <f t="shared" si="0"/>
        <v>13</v>
      </c>
      <c r="B16" s="10" t="s">
        <v>44</v>
      </c>
      <c r="C16" s="10">
        <v>70</v>
      </c>
      <c r="D16" s="2">
        <f t="shared" si="1"/>
        <v>57</v>
      </c>
    </row>
    <row r="17" spans="1:4" ht="19.5" customHeight="1">
      <c r="A17" s="2">
        <f t="shared" si="0"/>
        <v>14</v>
      </c>
      <c r="B17" s="10" t="s">
        <v>45</v>
      </c>
      <c r="C17" s="10">
        <v>50</v>
      </c>
      <c r="D17" s="2">
        <f t="shared" si="1"/>
        <v>46</v>
      </c>
    </row>
    <row r="18" spans="1:4" ht="19.5" customHeight="1">
      <c r="A18" s="2">
        <f t="shared" si="0"/>
        <v>15</v>
      </c>
      <c r="B18" s="10" t="s">
        <v>46</v>
      </c>
      <c r="C18" s="10">
        <v>81</v>
      </c>
      <c r="D18" s="2">
        <f t="shared" si="1"/>
        <v>62</v>
      </c>
    </row>
    <row r="19" spans="1:4" ht="19.5" customHeight="1">
      <c r="A19" s="2">
        <f t="shared" si="0"/>
        <v>16</v>
      </c>
      <c r="B19" s="10" t="s">
        <v>47</v>
      </c>
      <c r="C19" s="10">
        <v>41</v>
      </c>
      <c r="D19" s="2">
        <f t="shared" si="1"/>
        <v>41</v>
      </c>
    </row>
    <row r="20" spans="1:4" ht="19.5" customHeight="1">
      <c r="A20" s="2">
        <f t="shared" si="0"/>
        <v>17</v>
      </c>
      <c r="B20" s="10" t="s">
        <v>48</v>
      </c>
      <c r="C20" s="10">
        <v>28</v>
      </c>
      <c r="D20" s="2">
        <f t="shared" si="1"/>
        <v>34</v>
      </c>
    </row>
    <row r="21" spans="1:4" ht="19.5" customHeight="1">
      <c r="A21" s="2">
        <f t="shared" si="0"/>
        <v>18</v>
      </c>
      <c r="B21" s="10" t="s">
        <v>49</v>
      </c>
      <c r="C21" s="10">
        <v>61</v>
      </c>
      <c r="D21" s="2">
        <f t="shared" si="1"/>
        <v>52</v>
      </c>
    </row>
    <row r="22" spans="1:4" ht="19.5" customHeight="1">
      <c r="A22" s="2">
        <f t="shared" si="0"/>
        <v>19</v>
      </c>
      <c r="B22" s="10" t="s">
        <v>50</v>
      </c>
      <c r="C22" s="10">
        <v>79</v>
      </c>
      <c r="D22" s="2">
        <f t="shared" si="1"/>
        <v>61</v>
      </c>
    </row>
    <row r="23" spans="1:4" ht="19.5" customHeight="1">
      <c r="A23" s="2">
        <f t="shared" si="0"/>
        <v>20</v>
      </c>
      <c r="B23" s="10" t="s">
        <v>51</v>
      </c>
      <c r="C23" s="10">
        <v>71</v>
      </c>
      <c r="D23" s="2">
        <f t="shared" si="1"/>
        <v>57</v>
      </c>
    </row>
    <row r="24" spans="1:4" ht="19.5" customHeight="1">
      <c r="A24" s="2">
        <f t="shared" si="0"/>
        <v>21</v>
      </c>
      <c r="B24" s="10" t="s">
        <v>52</v>
      </c>
      <c r="C24" s="10">
        <v>74</v>
      </c>
      <c r="D24" s="2">
        <f t="shared" si="1"/>
        <v>59</v>
      </c>
    </row>
    <row r="25" spans="1:4" ht="19.5" customHeight="1">
      <c r="A25" s="2">
        <f t="shared" si="0"/>
        <v>22</v>
      </c>
      <c r="B25" s="10" t="s">
        <v>53</v>
      </c>
      <c r="C25" s="10">
        <v>34</v>
      </c>
      <c r="D25" s="2">
        <f t="shared" si="1"/>
        <v>37</v>
      </c>
    </row>
    <row r="26" spans="1:4" ht="19.5" customHeight="1">
      <c r="A26" s="2">
        <f t="shared" si="0"/>
        <v>23</v>
      </c>
      <c r="B26" s="10" t="s">
        <v>54</v>
      </c>
      <c r="C26" s="10">
        <v>45</v>
      </c>
      <c r="D26" s="2">
        <f t="shared" si="1"/>
        <v>43</v>
      </c>
    </row>
    <row r="27" spans="1:4" ht="19.5" customHeight="1">
      <c r="A27" s="2">
        <f t="shared" si="0"/>
        <v>24</v>
      </c>
      <c r="B27" s="10" t="s">
        <v>55</v>
      </c>
      <c r="C27" s="10">
        <v>80</v>
      </c>
      <c r="D27" s="2">
        <f t="shared" si="1"/>
        <v>62</v>
      </c>
    </row>
    <row r="28" spans="1:4" ht="19.5" customHeight="1">
      <c r="A28" s="2">
        <f t="shared" si="0"/>
        <v>25</v>
      </c>
      <c r="B28" s="10" t="s">
        <v>56</v>
      </c>
      <c r="C28" s="10">
        <v>65</v>
      </c>
      <c r="D28" s="2">
        <f t="shared" si="1"/>
        <v>54</v>
      </c>
    </row>
    <row r="29" spans="1:4" ht="19.5" customHeight="1">
      <c r="A29" s="2">
        <f t="shared" si="0"/>
        <v>26</v>
      </c>
      <c r="B29" s="10" t="s">
        <v>57</v>
      </c>
      <c r="C29" s="10">
        <v>85</v>
      </c>
      <c r="D29" s="2">
        <f t="shared" si="1"/>
        <v>65</v>
      </c>
    </row>
    <row r="30" spans="1:4" ht="19.5" customHeight="1">
      <c r="A30" s="2">
        <f t="shared" si="0"/>
        <v>27</v>
      </c>
      <c r="B30" s="10" t="s">
        <v>58</v>
      </c>
      <c r="C30" s="10">
        <v>62</v>
      </c>
      <c r="D30" s="2">
        <f t="shared" si="1"/>
        <v>52</v>
      </c>
    </row>
    <row r="31" spans="1:4" ht="19.5" customHeight="1">
      <c r="A31" s="2">
        <f t="shared" si="0"/>
        <v>28</v>
      </c>
      <c r="B31" s="10" t="s">
        <v>59</v>
      </c>
      <c r="C31" s="10">
        <v>63</v>
      </c>
      <c r="D31" s="2">
        <f t="shared" si="1"/>
        <v>53</v>
      </c>
    </row>
    <row r="32" spans="1:4" ht="19.5" customHeight="1">
      <c r="A32" s="2">
        <f t="shared" si="0"/>
        <v>29</v>
      </c>
      <c r="B32" s="10" t="s">
        <v>60</v>
      </c>
      <c r="C32" s="10">
        <v>80</v>
      </c>
      <c r="D32" s="2">
        <f t="shared" si="1"/>
        <v>62</v>
      </c>
    </row>
    <row r="33" spans="1:4" ht="19.5" customHeight="1">
      <c r="A33" s="2">
        <f t="shared" si="0"/>
        <v>30</v>
      </c>
      <c r="B33" s="10" t="s">
        <v>61</v>
      </c>
      <c r="C33" s="10">
        <v>73</v>
      </c>
      <c r="D33" s="2">
        <f t="shared" si="1"/>
        <v>58</v>
      </c>
    </row>
    <row r="34" spans="1:4" ht="19.5" customHeight="1">
      <c r="A34" s="2">
        <f t="shared" si="0"/>
        <v>31</v>
      </c>
      <c r="B34" s="10" t="s">
        <v>62</v>
      </c>
      <c r="C34" s="10">
        <v>72</v>
      </c>
      <c r="D34" s="2">
        <f t="shared" si="1"/>
        <v>58</v>
      </c>
    </row>
    <row r="35" spans="1:4" ht="19.5" customHeight="1">
      <c r="A35" s="2">
        <f t="shared" si="0"/>
        <v>32</v>
      </c>
      <c r="B35" s="10" t="s">
        <v>63</v>
      </c>
      <c r="C35" s="10">
        <v>65</v>
      </c>
      <c r="D35" s="2">
        <f t="shared" si="1"/>
        <v>54</v>
      </c>
    </row>
    <row r="36" spans="1:4" ht="19.5" customHeight="1">
      <c r="A36" s="2">
        <f t="shared" si="0"/>
        <v>33</v>
      </c>
      <c r="B36" s="10" t="s">
        <v>64</v>
      </c>
      <c r="C36" s="10">
        <v>45</v>
      </c>
      <c r="D36" s="2">
        <f t="shared" si="1"/>
        <v>43</v>
      </c>
    </row>
    <row r="37" spans="1:4" ht="19.5" customHeight="1">
      <c r="A37" s="2">
        <f t="shared" si="0"/>
        <v>34</v>
      </c>
      <c r="B37" s="10" t="s">
        <v>65</v>
      </c>
      <c r="C37" s="10">
        <v>57</v>
      </c>
      <c r="D37" s="2">
        <f t="shared" si="1"/>
        <v>49</v>
      </c>
    </row>
    <row r="38" spans="1:4" ht="19.5" customHeight="1">
      <c r="A38" s="2">
        <f t="shared" si="0"/>
        <v>35</v>
      </c>
      <c r="B38" s="10" t="s">
        <v>66</v>
      </c>
      <c r="C38" s="10">
        <v>70</v>
      </c>
      <c r="D38" s="2">
        <f t="shared" si="1"/>
        <v>57</v>
      </c>
    </row>
    <row r="39" spans="1:4" ht="19.5" customHeight="1">
      <c r="A39" s="2">
        <f t="shared" si="0"/>
        <v>36</v>
      </c>
      <c r="B39" s="10" t="s">
        <v>67</v>
      </c>
      <c r="C39" s="10">
        <v>63</v>
      </c>
      <c r="D39" s="2">
        <f t="shared" si="1"/>
        <v>53</v>
      </c>
    </row>
    <row r="40" spans="1:4" ht="19.5" customHeight="1">
      <c r="A40" s="2">
        <f t="shared" si="0"/>
        <v>37</v>
      </c>
      <c r="B40" s="10" t="s">
        <v>68</v>
      </c>
      <c r="C40" s="10">
        <v>78</v>
      </c>
      <c r="D40" s="2">
        <f t="shared" si="1"/>
        <v>61</v>
      </c>
    </row>
    <row r="41" spans="1:4" ht="19.5" customHeight="1">
      <c r="A41" s="2">
        <f t="shared" si="0"/>
        <v>38</v>
      </c>
      <c r="B41" s="10" t="s">
        <v>69</v>
      </c>
      <c r="C41" s="10">
        <v>65</v>
      </c>
      <c r="D41" s="2">
        <f t="shared" si="1"/>
        <v>54</v>
      </c>
    </row>
    <row r="42" spans="1:4" ht="19.5" customHeight="1">
      <c r="A42" s="2">
        <f t="shared" si="0"/>
        <v>39</v>
      </c>
      <c r="B42" s="10" t="s">
        <v>70</v>
      </c>
      <c r="C42" s="10">
        <v>49</v>
      </c>
      <c r="D42" s="2">
        <f t="shared" si="1"/>
        <v>45</v>
      </c>
    </row>
    <row r="43" spans="1:4" ht="19.5" customHeight="1">
      <c r="A43" s="2">
        <f t="shared" si="0"/>
        <v>40</v>
      </c>
      <c r="B43" s="10" t="s">
        <v>71</v>
      </c>
      <c r="C43" s="10">
        <v>63</v>
      </c>
      <c r="D43" s="2">
        <f t="shared" si="1"/>
        <v>53</v>
      </c>
    </row>
    <row r="44" spans="1:4" ht="19.5" customHeight="1">
      <c r="A44" s="2">
        <f t="shared" si="0"/>
        <v>41</v>
      </c>
      <c r="B44" s="10" t="s">
        <v>72</v>
      </c>
      <c r="C44" s="10">
        <v>75</v>
      </c>
      <c r="D44" s="2">
        <f t="shared" si="1"/>
        <v>59</v>
      </c>
    </row>
    <row r="45" spans="1:4" ht="19.5" customHeight="1">
      <c r="A45" s="2">
        <f t="shared" si="0"/>
        <v>42</v>
      </c>
      <c r="B45" s="10" t="s">
        <v>73</v>
      </c>
      <c r="C45" s="10">
        <v>24</v>
      </c>
      <c r="D45" s="2">
        <f t="shared" si="1"/>
        <v>32</v>
      </c>
    </row>
    <row r="46" spans="1:4" ht="19.5" customHeight="1">
      <c r="A46" s="2">
        <f t="shared" si="0"/>
        <v>43</v>
      </c>
      <c r="B46" s="10" t="s">
        <v>74</v>
      </c>
      <c r="C46" s="10">
        <v>68</v>
      </c>
      <c r="D46" s="2">
        <f t="shared" si="1"/>
        <v>55</v>
      </c>
    </row>
    <row r="47" spans="1:4" ht="19.5" customHeight="1">
      <c r="A47" s="2">
        <f t="shared" si="0"/>
        <v>44</v>
      </c>
      <c r="B47" s="10" t="s">
        <v>75</v>
      </c>
      <c r="C47" s="10">
        <v>38</v>
      </c>
      <c r="D47" s="2">
        <f t="shared" si="1"/>
        <v>39</v>
      </c>
    </row>
    <row r="48" spans="1:4" ht="19.5" customHeight="1">
      <c r="A48" s="2">
        <f t="shared" si="0"/>
        <v>45</v>
      </c>
      <c r="B48" s="10" t="s">
        <v>76</v>
      </c>
      <c r="C48" s="10">
        <v>52</v>
      </c>
      <c r="D48" s="2">
        <f t="shared" si="1"/>
        <v>47</v>
      </c>
    </row>
    <row r="49" spans="1:4" ht="19.5" customHeight="1">
      <c r="A49" s="2">
        <f t="shared" si="0"/>
        <v>46</v>
      </c>
      <c r="B49" s="10" t="s">
        <v>77</v>
      </c>
      <c r="C49" s="10">
        <v>84</v>
      </c>
      <c r="D49" s="2">
        <f t="shared" si="1"/>
        <v>64</v>
      </c>
    </row>
    <row r="50" spans="1:4" ht="19.5" customHeight="1">
      <c r="A50" s="2">
        <f t="shared" si="0"/>
        <v>47</v>
      </c>
      <c r="B50" s="10" t="s">
        <v>78</v>
      </c>
      <c r="C50" s="10">
        <v>34</v>
      </c>
      <c r="D50" s="2">
        <f t="shared" si="1"/>
        <v>37</v>
      </c>
    </row>
    <row r="51" spans="1:4" ht="19.5" customHeight="1">
      <c r="A51" s="2">
        <f t="shared" si="0"/>
        <v>48</v>
      </c>
      <c r="B51" s="10" t="s">
        <v>79</v>
      </c>
      <c r="C51" s="10">
        <v>66</v>
      </c>
      <c r="D51" s="2">
        <f t="shared" si="1"/>
        <v>54</v>
      </c>
    </row>
    <row r="52" spans="1:4" ht="19.5" customHeight="1">
      <c r="A52" s="2">
        <f t="shared" ref="A52" si="2">IF(B52&lt;&gt;"",A51+1,"")</f>
        <v>49</v>
      </c>
      <c r="B52" s="10" t="s">
        <v>80</v>
      </c>
      <c r="C52" s="10">
        <v>52</v>
      </c>
      <c r="D52" s="2">
        <f t="shared" si="1"/>
        <v>47</v>
      </c>
    </row>
    <row r="53" spans="1:4" ht="19.5" customHeight="1">
      <c r="A53" s="2">
        <f>IF(B53&lt;&gt;"",A52+1,"")</f>
        <v>50</v>
      </c>
      <c r="B53" s="10" t="s">
        <v>81</v>
      </c>
      <c r="C53" s="10">
        <v>61</v>
      </c>
      <c r="D53" s="2">
        <f t="shared" si="1"/>
        <v>52</v>
      </c>
    </row>
  </sheetData>
  <sheetProtection sheet="1" objects="1" scenarios="1"/>
  <mergeCells count="4">
    <mergeCell ref="C1:D1"/>
    <mergeCell ref="C2:D2"/>
    <mergeCell ref="A1:B1"/>
    <mergeCell ref="A2:B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分析シート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2018-01-29T14:11:57Z</dcterms:modified>
</cp:coreProperties>
</file>