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6" yWindow="96" windowWidth="14628" windowHeight="8472"/>
  </bookViews>
  <sheets>
    <sheet name="150h" sheetId="4" r:id="rId1"/>
    <sheet name="heures cumulatives" sheetId="1" r:id="rId2"/>
  </sheets>
  <calcPr calcId="125725"/>
</workbook>
</file>

<file path=xl/calcChain.xml><?xml version="1.0" encoding="utf-8"?>
<calcChain xmlns="http://schemas.openxmlformats.org/spreadsheetml/2006/main">
  <c r="H51" i="4"/>
  <c r="H49"/>
  <c r="L48"/>
  <c r="J45"/>
  <c r="J43"/>
  <c r="I41"/>
  <c r="I38"/>
  <c r="I37"/>
  <c r="L34"/>
  <c r="L33"/>
  <c r="L30"/>
  <c r="I29"/>
  <c r="K17"/>
  <c r="J16"/>
  <c r="I15"/>
  <c r="H12"/>
  <c r="K10"/>
  <c r="K39"/>
  <c r="J10"/>
  <c r="K31" l="1"/>
  <c r="J31"/>
  <c r="H28" l="1"/>
  <c r="K17" i="1" l="1"/>
  <c r="J17" i="4"/>
  <c r="K48" l="1"/>
  <c r="I20"/>
  <c r="I14"/>
  <c r="I32" l="1"/>
  <c r="K33" l="1"/>
  <c r="E54" i="1"/>
  <c r="H54"/>
  <c r="E54" i="4"/>
  <c r="H54"/>
  <c r="H53" i="1"/>
  <c r="H53" i="4"/>
  <c r="I52" i="1"/>
  <c r="I52" i="4"/>
  <c r="H51" i="1"/>
  <c r="H49"/>
  <c r="J48"/>
  <c r="K48" s="1"/>
  <c r="L48" s="1"/>
  <c r="J48" i="4"/>
  <c r="J45" i="1" l="1"/>
  <c r="J43"/>
  <c r="I41"/>
  <c r="K39"/>
  <c r="I38"/>
  <c r="I37"/>
  <c r="K34"/>
  <c r="L34" s="1"/>
  <c r="K34" i="4"/>
  <c r="K33" i="1"/>
  <c r="L33" s="1"/>
  <c r="I32"/>
  <c r="J31"/>
  <c r="J17"/>
  <c r="J10"/>
  <c r="K30"/>
  <c r="L30" s="1"/>
  <c r="K30" i="4"/>
  <c r="I29" i="1"/>
  <c r="H28"/>
  <c r="H18" i="4" l="1"/>
  <c r="H11" i="1"/>
  <c r="H11" i="4"/>
  <c r="I21" i="1"/>
  <c r="I21" i="4"/>
  <c r="I20" i="1"/>
  <c r="H19"/>
  <c r="H19" i="4"/>
  <c r="H18" i="1"/>
  <c r="J16"/>
  <c r="I15" l="1"/>
  <c r="I14"/>
  <c r="H13"/>
  <c r="H13" i="4"/>
  <c r="H12" i="1"/>
  <c r="E53" i="4"/>
  <c r="E52"/>
  <c r="E51"/>
  <c r="E50"/>
  <c r="E49"/>
  <c r="E48"/>
  <c r="E47"/>
  <c r="E45"/>
  <c r="E44"/>
  <c r="E43"/>
  <c r="E41"/>
  <c r="E40"/>
  <c r="E39"/>
  <c r="E38"/>
  <c r="E37"/>
  <c r="E34"/>
  <c r="E33"/>
  <c r="E32"/>
  <c r="E31"/>
  <c r="E30"/>
  <c r="E29"/>
  <c r="E28"/>
  <c r="E21"/>
  <c r="E20"/>
  <c r="E19"/>
  <c r="E18"/>
  <c r="E17"/>
  <c r="E16"/>
  <c r="E15"/>
  <c r="E14"/>
  <c r="E13"/>
  <c r="E12"/>
  <c r="E11"/>
  <c r="E10"/>
  <c r="L7"/>
  <c r="K7"/>
  <c r="J7"/>
  <c r="I7"/>
  <c r="H7"/>
  <c r="G7"/>
  <c r="E11" i="1" l="1"/>
  <c r="E12"/>
  <c r="E13"/>
  <c r="E14"/>
  <c r="E15"/>
  <c r="E16"/>
  <c r="E17"/>
  <c r="E18"/>
  <c r="E19"/>
  <c r="E20"/>
  <c r="E21"/>
  <c r="E28"/>
  <c r="E29"/>
  <c r="E30"/>
  <c r="E31"/>
  <c r="E32"/>
  <c r="E33"/>
  <c r="E34"/>
  <c r="E37"/>
  <c r="E38"/>
  <c r="E39"/>
  <c r="E40"/>
  <c r="E41"/>
  <c r="E43"/>
  <c r="E44"/>
  <c r="E45"/>
  <c r="E47"/>
  <c r="E48"/>
  <c r="E49"/>
  <c r="E50"/>
  <c r="E51"/>
  <c r="E52"/>
  <c r="E53"/>
  <c r="E10"/>
  <c r="H7" l="1"/>
  <c r="I7"/>
  <c r="J7"/>
  <c r="K7"/>
  <c r="L7"/>
  <c r="G7"/>
</calcChain>
</file>

<file path=xl/comments1.xml><?xml version="1.0" encoding="utf-8"?>
<comments xmlns="http://schemas.openxmlformats.org/spreadsheetml/2006/main">
  <authors>
    <author>isabelle</author>
    <author>Utilisateur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réel = 09-09-12 au 07-09-13 (Donc, exclure les heures paie 19 du 1er au 7 sept. Pour suivi du 150h
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d'échelon le 24/04/14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d'échelon le 22/02/14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d'échelon 18/11/2013</t>
        </r>
      </text>
    </comment>
    <comment ref="K31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échelon 15/04/14</t>
        </r>
      </text>
    </comment>
    <comment ref="L33" authorId="1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hausse d'échelon 8/12/2013</t>
        </r>
      </text>
    </comment>
    <comment ref="L34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au 1er novembre 2013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d'échelon 25/11/2013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d'échelon 30/01/2014</t>
        </r>
      </text>
    </comment>
  </commentList>
</comments>
</file>

<file path=xl/comments2.xml><?xml version="1.0" encoding="utf-8"?>
<comments xmlns="http://schemas.openxmlformats.org/spreadsheetml/2006/main">
  <authors>
    <author>isabelle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réel = 09-09-12 au 07-09-13 (Donc, exclure les heures paie 19 du 1er au 7 sept. Pour suivi du 150h
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d'échelon 18/11/2013</t>
        </r>
      </text>
    </comment>
    <comment ref="L34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au 1er novembre 2013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d'échelon 25/11/2013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isabelle:</t>
        </r>
        <r>
          <rPr>
            <sz val="9"/>
            <color indexed="81"/>
            <rFont val="Tahoma"/>
            <family val="2"/>
          </rPr>
          <t xml:space="preserve">
hausse d'échelon 30/01/2014</t>
        </r>
      </text>
    </comment>
  </commentList>
</comments>
</file>

<file path=xl/sharedStrings.xml><?xml version="1.0" encoding="utf-8"?>
<sst xmlns="http://schemas.openxmlformats.org/spreadsheetml/2006/main" count="270" uniqueCount="128">
  <si>
    <t>Suivi des heures du service incendie</t>
  </si>
  <si>
    <t>Changement d'échelon à chaque 150h travaillées</t>
  </si>
  <si>
    <t>Maurice Dubé</t>
  </si>
  <si>
    <t>Échelon 1</t>
  </si>
  <si>
    <t>Échelon 2</t>
  </si>
  <si>
    <t>Échelon 3</t>
  </si>
  <si>
    <t>Échelon 4</t>
  </si>
  <si>
    <t>Échelon 5</t>
  </si>
  <si>
    <t>Échelon 6</t>
  </si>
  <si>
    <t>Échelon 7</t>
  </si>
  <si>
    <t>taux intervention pompier</t>
  </si>
  <si>
    <t>s/o</t>
  </si>
  <si>
    <t>taux intervention lieutenant (+5%)</t>
  </si>
  <si>
    <t>301h et +</t>
  </si>
  <si>
    <t>151-300h</t>
  </si>
  <si>
    <t>76-150h</t>
  </si>
  <si>
    <t>0-75h</t>
  </si>
  <si>
    <t>Jacques Lavoie, lt</t>
  </si>
  <si>
    <t># employé</t>
  </si>
  <si>
    <t>Nom</t>
  </si>
  <si>
    <t>07-03</t>
  </si>
  <si>
    <t>07-09</t>
  </si>
  <si>
    <t>07-15</t>
  </si>
  <si>
    <t>Régis Gagnon</t>
  </si>
  <si>
    <t>07-16</t>
  </si>
  <si>
    <t>Robin Guy</t>
  </si>
  <si>
    <t>07-27</t>
  </si>
  <si>
    <t>07-45</t>
  </si>
  <si>
    <t>07-48</t>
  </si>
  <si>
    <t>07-49</t>
  </si>
  <si>
    <t>07-52</t>
  </si>
  <si>
    <t>07-55</t>
  </si>
  <si>
    <t>07-57</t>
  </si>
  <si>
    <t>07-60</t>
  </si>
  <si>
    <t>07-63</t>
  </si>
  <si>
    <t>07-64</t>
  </si>
  <si>
    <t>07-65</t>
  </si>
  <si>
    <t>07-67</t>
  </si>
  <si>
    <t>07-69</t>
  </si>
  <si>
    <t>07-71</t>
  </si>
  <si>
    <t>07-72</t>
  </si>
  <si>
    <t>07-75</t>
  </si>
  <si>
    <t>07-77</t>
  </si>
  <si>
    <t>07-81</t>
  </si>
  <si>
    <t>07-84</t>
  </si>
  <si>
    <t>07-85</t>
  </si>
  <si>
    <t>07-86</t>
  </si>
  <si>
    <t>07-92</t>
  </si>
  <si>
    <t>07-95</t>
  </si>
  <si>
    <t>07-96</t>
  </si>
  <si>
    <t>07-97</t>
  </si>
  <si>
    <t>07-98</t>
  </si>
  <si>
    <t>07-99</t>
  </si>
  <si>
    <t>07-100</t>
  </si>
  <si>
    <t>07-101</t>
  </si>
  <si>
    <t>07-102</t>
  </si>
  <si>
    <t>07-103</t>
  </si>
  <si>
    <t>07-104</t>
  </si>
  <si>
    <t>07-105</t>
  </si>
  <si>
    <t>07-106</t>
  </si>
  <si>
    <t>07-107</t>
  </si>
  <si>
    <t>07-108</t>
  </si>
  <si>
    <t>07-109</t>
  </si>
  <si>
    <t>07-110</t>
  </si>
  <si>
    <t>Julien Carrier</t>
  </si>
  <si>
    <t>Dany Lévesque, lt</t>
  </si>
  <si>
    <t>Sylvain Smith</t>
  </si>
  <si>
    <t>Jean-Yves Ouellet</t>
  </si>
  <si>
    <t>Cédric Charest</t>
  </si>
  <si>
    <t>Mathieu Bérubé</t>
  </si>
  <si>
    <t>Éric Tardif</t>
  </si>
  <si>
    <t>Dave St-Laurent, lt</t>
  </si>
  <si>
    <t>Donald Dubé</t>
  </si>
  <si>
    <t>Dolorès Bélanger, lt</t>
  </si>
  <si>
    <t>Robin Ross</t>
  </si>
  <si>
    <t>Denis Couillard</t>
  </si>
  <si>
    <t>Réal Bélanger</t>
  </si>
  <si>
    <t>Martin Côté</t>
  </si>
  <si>
    <t>Olivier Harton, lte</t>
  </si>
  <si>
    <t>Jean-Pierre Sergerie</t>
  </si>
  <si>
    <t>Katie Duhamel</t>
  </si>
  <si>
    <t>Richard Ducasse, lt</t>
  </si>
  <si>
    <t>Alexandre Fortin, lte</t>
  </si>
  <si>
    <t>Vincent Tremblay</t>
  </si>
  <si>
    <t>Michel Desrosiers</t>
  </si>
  <si>
    <t>Guillaume Dupont</t>
  </si>
  <si>
    <t>Jean-François B. Caron, PR</t>
  </si>
  <si>
    <t>Serge Richard</t>
  </si>
  <si>
    <t>Vincent Dubé, lt</t>
  </si>
  <si>
    <t>Antoine Rioux-Pigeon</t>
  </si>
  <si>
    <t>Renaud Gagnon</t>
  </si>
  <si>
    <t>Alain D'Amours, recrue*</t>
  </si>
  <si>
    <t>Lisette Deschênes, recrue*</t>
  </si>
  <si>
    <t>Cédric Bélanger, recrue*</t>
  </si>
  <si>
    <t>Karine Roussel, recrue*</t>
  </si>
  <si>
    <t>Jennifer Smith, recrue*</t>
  </si>
  <si>
    <t>Olivier Roussel, recrue*</t>
  </si>
  <si>
    <t>Simon Boucher, recrue*</t>
  </si>
  <si>
    <t>* section 3 réussie (exam 15-06-2013). Fait exam section 4 le 3-11-2013. En attente des résultats</t>
  </si>
  <si>
    <t>Salaire au</t>
  </si>
  <si>
    <t>Katie Lepage, recrue**</t>
  </si>
  <si>
    <t>Steeve Fortin, recrue**</t>
  </si>
  <si>
    <t>** section 1 complétée</t>
  </si>
  <si>
    <t>Heures travaillées</t>
  </si>
  <si>
    <t>du 01/09/12 au 31/08/13</t>
  </si>
  <si>
    <t>(Ste-Angèle exclu de l'entente)</t>
  </si>
  <si>
    <t>19.38$/20.35$</t>
  </si>
  <si>
    <t>Éric Todd Harwood-Jones</t>
  </si>
  <si>
    <t>Stéphane Boucher</t>
  </si>
  <si>
    <t>04-</t>
  </si>
  <si>
    <t>Alain Sergerie</t>
  </si>
  <si>
    <t>Chang. D'échelon</t>
  </si>
  <si>
    <t>après 150 heures</t>
  </si>
  <si>
    <t>Gabriel Corriveau, chef</t>
  </si>
  <si>
    <t>aux 24 mois</t>
  </si>
  <si>
    <t>embauché 25/04/2006</t>
  </si>
  <si>
    <t>embauché 16/07/2012</t>
  </si>
  <si>
    <t>embauché 17/10/2011</t>
  </si>
  <si>
    <t>embauché 18/04/2011</t>
  </si>
  <si>
    <t>embauché 21/06/2010</t>
  </si>
  <si>
    <t>aux 24 mois (17/10/13)</t>
  </si>
  <si>
    <t>aux 24 mois (16/07/2014)</t>
  </si>
  <si>
    <t>embauché 12/05/2006</t>
  </si>
  <si>
    <t>06-</t>
  </si>
  <si>
    <t>Steeve Caron</t>
  </si>
  <si>
    <t>RECRUE</t>
  </si>
  <si>
    <t>EMBAUCHE</t>
  </si>
  <si>
    <t>aux 24 mois (au max d'échelon)</t>
  </si>
</sst>
</file>

<file path=xl/styles.xml><?xml version="1.0" encoding="utf-8"?>
<styleSheet xmlns="http://schemas.openxmlformats.org/spreadsheetml/2006/main">
  <numFmts count="2">
    <numFmt numFmtId="8" formatCode="#,##0.00\ &quot;$&quot;_);[Red]\(#,##0.00\ &quot;$&quot;\)"/>
    <numFmt numFmtId="164" formatCode="#,##0.00\ &quot;$&quot;"/>
  </numFmts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99009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0" fillId="0" borderId="0" xfId="0" applyNumberForma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0" fontId="1" fillId="0" borderId="0" xfId="0" applyFont="1"/>
    <xf numFmtId="0" fontId="10" fillId="0" borderId="0" xfId="0" applyFont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5" fillId="0" borderId="1" xfId="0" applyFont="1" applyBorder="1"/>
    <xf numFmtId="0" fontId="9" fillId="0" borderId="1" xfId="0" applyFont="1" applyBorder="1" applyAlignment="1">
      <alignment horizontal="center"/>
    </xf>
    <xf numFmtId="49" fontId="1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8" fontId="0" fillId="0" borderId="1" xfId="0" applyNumberFormat="1" applyFill="1" applyBorder="1" applyAlignment="1">
      <alignment horizontal="center"/>
    </xf>
    <xf numFmtId="0" fontId="0" fillId="0" borderId="1" xfId="0" applyFont="1" applyBorder="1"/>
    <xf numFmtId="0" fontId="0" fillId="3" borderId="1" xfId="0" applyFont="1" applyFill="1" applyBorder="1"/>
    <xf numFmtId="0" fontId="1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  <color rgb="FF660066"/>
      <color rgb="FF990099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9"/>
  <sheetViews>
    <sheetView tabSelected="1" workbookViewId="0">
      <pane xSplit="5" ySplit="14" topLeftCell="H39" activePane="bottomRight" state="frozen"/>
      <selection pane="topRight" activeCell="E1" sqref="E1"/>
      <selection pane="bottomLeft" activeCell="A15" sqref="A15"/>
      <selection pane="bottomRight" activeCell="A4" sqref="A4"/>
    </sheetView>
  </sheetViews>
  <sheetFormatPr baseColWidth="10" defaultRowHeight="14.4"/>
  <cols>
    <col min="2" max="2" width="22.6640625" customWidth="1"/>
    <col min="3" max="3" width="12.88671875" style="2" customWidth="1"/>
    <col min="4" max="4" width="22.6640625" style="2" customWidth="1"/>
    <col min="5" max="5" width="16.109375" style="10" hidden="1" customWidth="1"/>
    <col min="6" max="12" width="11.5546875" style="2"/>
  </cols>
  <sheetData>
    <row r="1" spans="1:12">
      <c r="A1" s="1" t="s">
        <v>0</v>
      </c>
    </row>
    <row r="2" spans="1:12">
      <c r="A2" s="1" t="s">
        <v>1</v>
      </c>
    </row>
    <row r="3" spans="1:12">
      <c r="A3" s="9" t="s">
        <v>105</v>
      </c>
    </row>
    <row r="4" spans="1:12" s="2" customFormat="1">
      <c r="C4" s="26" t="s">
        <v>99</v>
      </c>
      <c r="D4" s="26" t="s">
        <v>103</v>
      </c>
      <c r="E4" s="31" t="s">
        <v>111</v>
      </c>
      <c r="F4" s="26" t="s">
        <v>3</v>
      </c>
      <c r="G4" s="26" t="s">
        <v>4</v>
      </c>
      <c r="H4" s="26" t="s">
        <v>5</v>
      </c>
      <c r="I4" s="26" t="s">
        <v>6</v>
      </c>
      <c r="J4" s="26" t="s">
        <v>7</v>
      </c>
      <c r="K4" s="26" t="s">
        <v>8</v>
      </c>
      <c r="L4" s="26" t="s">
        <v>9</v>
      </c>
    </row>
    <row r="5" spans="1:12" s="4" customFormat="1">
      <c r="A5" s="3"/>
      <c r="C5" s="27">
        <v>41518</v>
      </c>
      <c r="D5" s="28" t="s">
        <v>104</v>
      </c>
      <c r="E5" s="32" t="s">
        <v>112</v>
      </c>
      <c r="F5" s="34" t="s">
        <v>125</v>
      </c>
      <c r="G5" s="34" t="s">
        <v>126</v>
      </c>
      <c r="H5" s="34" t="s">
        <v>16</v>
      </c>
      <c r="I5" s="34" t="s">
        <v>15</v>
      </c>
      <c r="J5" s="34" t="s">
        <v>14</v>
      </c>
      <c r="K5" s="34" t="s">
        <v>13</v>
      </c>
      <c r="L5" s="34"/>
    </row>
    <row r="6" spans="1:12">
      <c r="A6" t="s">
        <v>10</v>
      </c>
      <c r="C6" s="29"/>
      <c r="D6" s="29"/>
      <c r="E6" s="32"/>
      <c r="F6" s="35">
        <v>12.15</v>
      </c>
      <c r="G6" s="35">
        <v>15.94</v>
      </c>
      <c r="H6" s="35">
        <v>16.739999999999998</v>
      </c>
      <c r="I6" s="35">
        <v>17.579999999999998</v>
      </c>
      <c r="J6" s="35">
        <v>18.46</v>
      </c>
      <c r="K6" s="35">
        <v>19.38</v>
      </c>
      <c r="L6" s="35">
        <v>20.350000000000001</v>
      </c>
    </row>
    <row r="7" spans="1:12">
      <c r="A7" t="s">
        <v>12</v>
      </c>
      <c r="C7" s="29"/>
      <c r="D7" s="29"/>
      <c r="E7" s="32"/>
      <c r="F7" s="29" t="s">
        <v>11</v>
      </c>
      <c r="G7" s="35">
        <f>G6*1.05</f>
        <v>16.737000000000002</v>
      </c>
      <c r="H7" s="35">
        <f t="shared" ref="H7:L7" si="0">H6*1.05</f>
        <v>17.576999999999998</v>
      </c>
      <c r="I7" s="35">
        <f t="shared" si="0"/>
        <v>18.459</v>
      </c>
      <c r="J7" s="35">
        <f t="shared" si="0"/>
        <v>19.383000000000003</v>
      </c>
      <c r="K7" s="35">
        <f t="shared" si="0"/>
        <v>20.349</v>
      </c>
      <c r="L7" s="35">
        <f t="shared" si="0"/>
        <v>21.367500000000003</v>
      </c>
    </row>
    <row r="8" spans="1:12">
      <c r="C8" s="29"/>
      <c r="D8" s="29"/>
      <c r="E8" s="32"/>
      <c r="F8" s="29"/>
      <c r="G8" s="35"/>
      <c r="H8" s="35"/>
      <c r="I8" s="35"/>
      <c r="J8" s="35"/>
      <c r="K8" s="35"/>
      <c r="L8" s="35"/>
    </row>
    <row r="9" spans="1:12">
      <c r="A9" s="7" t="s">
        <v>18</v>
      </c>
      <c r="B9" s="7" t="s">
        <v>19</v>
      </c>
      <c r="C9" s="36"/>
      <c r="D9" s="30"/>
      <c r="E9" s="33"/>
      <c r="F9" s="36"/>
      <c r="G9" s="36"/>
      <c r="H9" s="36"/>
      <c r="I9" s="36"/>
      <c r="J9" s="36"/>
      <c r="K9" s="36"/>
      <c r="L9" s="36"/>
    </row>
    <row r="10" spans="1:12">
      <c r="A10" s="11" t="s">
        <v>20</v>
      </c>
      <c r="B10" s="42" t="s">
        <v>2</v>
      </c>
      <c r="C10" s="37">
        <v>18.46</v>
      </c>
      <c r="D10" s="13">
        <v>151</v>
      </c>
      <c r="E10" s="14">
        <f>D10+150</f>
        <v>301</v>
      </c>
      <c r="F10" s="13"/>
      <c r="G10" s="13"/>
      <c r="H10" s="13"/>
      <c r="I10" s="13"/>
      <c r="J10" s="38">
        <f>-3+3+3+3+8+6+18+3+9.25+18+9+9+13.75+16.75+15+6+3+9+6-5.75</f>
        <v>150</v>
      </c>
      <c r="K10" s="13">
        <f>5.75+15</f>
        <v>20.75</v>
      </c>
      <c r="L10" s="13"/>
    </row>
    <row r="11" spans="1:12">
      <c r="A11" s="11" t="s">
        <v>21</v>
      </c>
      <c r="B11" s="15" t="s">
        <v>17</v>
      </c>
      <c r="C11" s="37">
        <v>17.579999999999998</v>
      </c>
      <c r="D11" s="16">
        <v>1</v>
      </c>
      <c r="E11" s="14">
        <f t="shared" ref="E11:E53" si="1">D11+150</f>
        <v>151</v>
      </c>
      <c r="F11" s="13"/>
      <c r="G11" s="13"/>
      <c r="H11" s="13">
        <f>0</f>
        <v>0</v>
      </c>
      <c r="I11" s="13"/>
      <c r="J11" s="13"/>
      <c r="K11" s="13"/>
      <c r="L11" s="13"/>
    </row>
    <row r="12" spans="1:12">
      <c r="A12" s="11" t="s">
        <v>22</v>
      </c>
      <c r="B12" s="42" t="s">
        <v>23</v>
      </c>
      <c r="C12" s="37">
        <v>16.739999999999998</v>
      </c>
      <c r="D12" s="13">
        <v>51</v>
      </c>
      <c r="E12" s="14">
        <f t="shared" si="1"/>
        <v>201</v>
      </c>
      <c r="F12" s="13"/>
      <c r="G12" s="13"/>
      <c r="H12" s="13">
        <f>6.5+6+3+16.75+6+9+3+3+6+6</f>
        <v>65.25</v>
      </c>
      <c r="I12" s="13"/>
      <c r="J12" s="13"/>
      <c r="K12" s="13"/>
      <c r="L12" s="13"/>
    </row>
    <row r="13" spans="1:12">
      <c r="A13" s="11" t="s">
        <v>24</v>
      </c>
      <c r="B13" s="42" t="s">
        <v>25</v>
      </c>
      <c r="C13" s="37">
        <v>16.739999999999998</v>
      </c>
      <c r="D13" s="13">
        <v>23</v>
      </c>
      <c r="E13" s="14">
        <f t="shared" si="1"/>
        <v>173</v>
      </c>
      <c r="F13" s="13"/>
      <c r="G13" s="13"/>
      <c r="H13" s="13">
        <f>2.5</f>
        <v>2.5</v>
      </c>
      <c r="I13" s="13"/>
      <c r="J13" s="13"/>
      <c r="K13" s="13"/>
      <c r="L13" s="13"/>
    </row>
    <row r="14" spans="1:12">
      <c r="A14" s="11" t="s">
        <v>26</v>
      </c>
      <c r="B14" s="42" t="s">
        <v>64</v>
      </c>
      <c r="C14" s="37">
        <v>17.579999999999998</v>
      </c>
      <c r="D14" s="13">
        <v>75</v>
      </c>
      <c r="E14" s="14">
        <f t="shared" si="1"/>
        <v>225</v>
      </c>
      <c r="F14" s="13"/>
      <c r="G14" s="13"/>
      <c r="H14" s="38"/>
      <c r="I14" s="13">
        <f>3+10.5+7.75</f>
        <v>21.25</v>
      </c>
      <c r="J14" s="13"/>
      <c r="K14" s="13"/>
      <c r="L14" s="13"/>
    </row>
    <row r="15" spans="1:12">
      <c r="A15" s="11" t="s">
        <v>27</v>
      </c>
      <c r="B15" s="15" t="s">
        <v>65</v>
      </c>
      <c r="C15" s="37">
        <v>18.46</v>
      </c>
      <c r="D15" s="16">
        <v>125</v>
      </c>
      <c r="E15" s="14">
        <f t="shared" si="1"/>
        <v>275</v>
      </c>
      <c r="F15" s="13"/>
      <c r="G15" s="13"/>
      <c r="H15" s="13"/>
      <c r="I15" s="13">
        <f>3+4.5+4.75+6+5.5+3+2.5+3+6+3.5+3+3+7</f>
        <v>54.75</v>
      </c>
      <c r="J15" s="13"/>
      <c r="K15" s="13"/>
      <c r="L15" s="13"/>
    </row>
    <row r="16" spans="1:12">
      <c r="A16" s="11" t="s">
        <v>28</v>
      </c>
      <c r="B16" s="42" t="s">
        <v>66</v>
      </c>
      <c r="C16" s="37">
        <v>18.46</v>
      </c>
      <c r="D16" s="13">
        <v>223</v>
      </c>
      <c r="E16" s="14">
        <f t="shared" si="1"/>
        <v>373</v>
      </c>
      <c r="F16" s="13"/>
      <c r="G16" s="13"/>
      <c r="H16" s="13"/>
      <c r="I16" s="13"/>
      <c r="J16" s="13">
        <f>6+11+9+9+6+3+9+22+9+10.25+10.5+16.25+3+3+12</f>
        <v>139</v>
      </c>
      <c r="K16" s="13"/>
      <c r="L16" s="13"/>
    </row>
    <row r="17" spans="1:12">
      <c r="A17" s="11" t="s">
        <v>29</v>
      </c>
      <c r="B17" s="42" t="s">
        <v>67</v>
      </c>
      <c r="C17" s="37">
        <v>18.46</v>
      </c>
      <c r="D17" s="13">
        <v>156</v>
      </c>
      <c r="E17" s="14">
        <f t="shared" si="1"/>
        <v>306</v>
      </c>
      <c r="F17" s="13"/>
      <c r="G17" s="13"/>
      <c r="H17" s="13"/>
      <c r="I17" s="13"/>
      <c r="J17" s="38">
        <f>-3+3+5.5+4.5+17+14+13+14+34+16.25+13.75+18.25-0.25</f>
        <v>150</v>
      </c>
      <c r="K17" s="13">
        <f>0.25+16.25</f>
        <v>16.5</v>
      </c>
      <c r="L17" s="13"/>
    </row>
    <row r="18" spans="1:12">
      <c r="A18" s="11" t="s">
        <v>30</v>
      </c>
      <c r="B18" s="42" t="s">
        <v>68</v>
      </c>
      <c r="C18" s="37">
        <v>16.739999999999998</v>
      </c>
      <c r="D18" s="13">
        <v>13</v>
      </c>
      <c r="E18" s="14">
        <f t="shared" si="1"/>
        <v>163</v>
      </c>
      <c r="F18" s="13"/>
      <c r="G18" s="13"/>
      <c r="H18" s="13">
        <f>0</f>
        <v>0</v>
      </c>
      <c r="I18" s="13"/>
      <c r="J18" s="13"/>
      <c r="K18" s="13"/>
      <c r="L18" s="13"/>
    </row>
    <row r="19" spans="1:12">
      <c r="A19" s="11" t="s">
        <v>31</v>
      </c>
      <c r="B19" s="42" t="s">
        <v>69</v>
      </c>
      <c r="C19" s="37">
        <v>16.739999999999998</v>
      </c>
      <c r="D19" s="13">
        <v>9</v>
      </c>
      <c r="E19" s="14">
        <f t="shared" si="1"/>
        <v>159</v>
      </c>
      <c r="F19" s="13"/>
      <c r="G19" s="13"/>
      <c r="H19" s="13">
        <f>3</f>
        <v>3</v>
      </c>
      <c r="I19" s="13"/>
      <c r="J19" s="13"/>
      <c r="K19" s="13"/>
      <c r="L19" s="13"/>
    </row>
    <row r="20" spans="1:12">
      <c r="A20" s="11" t="s">
        <v>32</v>
      </c>
      <c r="B20" s="42" t="s">
        <v>70</v>
      </c>
      <c r="C20" s="37">
        <v>17.579999999999998</v>
      </c>
      <c r="D20" s="13">
        <v>109</v>
      </c>
      <c r="E20" s="14">
        <f t="shared" si="1"/>
        <v>259</v>
      </c>
      <c r="F20" s="13"/>
      <c r="G20" s="13"/>
      <c r="H20" s="13"/>
      <c r="I20" s="13">
        <f>3+5+3+3+6.5</f>
        <v>20.5</v>
      </c>
      <c r="J20" s="13"/>
      <c r="K20" s="13"/>
      <c r="L20" s="13"/>
    </row>
    <row r="21" spans="1:12">
      <c r="A21" s="11" t="s">
        <v>33</v>
      </c>
      <c r="B21" s="15" t="s">
        <v>71</v>
      </c>
      <c r="C21" s="37">
        <v>18.46</v>
      </c>
      <c r="D21" s="16">
        <v>123</v>
      </c>
      <c r="E21" s="14">
        <f t="shared" si="1"/>
        <v>273</v>
      </c>
      <c r="F21" s="13"/>
      <c r="G21" s="13"/>
      <c r="H21" s="13"/>
      <c r="I21" s="13">
        <f>0</f>
        <v>0</v>
      </c>
      <c r="J21" s="13"/>
      <c r="K21" s="13"/>
      <c r="L21" s="13"/>
    </row>
    <row r="22" spans="1:12">
      <c r="A22" s="17" t="s">
        <v>34</v>
      </c>
      <c r="B22" s="42" t="s">
        <v>72</v>
      </c>
      <c r="C22" s="37">
        <v>17.579999999999998</v>
      </c>
      <c r="D22" s="39" t="s">
        <v>115</v>
      </c>
      <c r="E22" s="14" t="s">
        <v>114</v>
      </c>
      <c r="F22" s="13"/>
      <c r="G22" s="13"/>
      <c r="H22" s="13"/>
      <c r="I22" s="13"/>
      <c r="J22" s="13"/>
      <c r="K22" s="13"/>
      <c r="L22" s="13"/>
    </row>
    <row r="23" spans="1:12">
      <c r="A23" s="17" t="s">
        <v>35</v>
      </c>
      <c r="B23" s="15" t="s">
        <v>73</v>
      </c>
      <c r="C23" s="40">
        <v>18.46</v>
      </c>
      <c r="D23" s="39" t="s">
        <v>115</v>
      </c>
      <c r="E23" s="14" t="s">
        <v>114</v>
      </c>
      <c r="F23" s="13"/>
      <c r="G23" s="13"/>
      <c r="H23" s="13"/>
      <c r="I23" s="13"/>
      <c r="J23" s="13"/>
      <c r="K23" s="13"/>
      <c r="L23" s="13"/>
    </row>
    <row r="24" spans="1:12">
      <c r="A24" s="17" t="s">
        <v>36</v>
      </c>
      <c r="B24" s="15" t="s">
        <v>113</v>
      </c>
      <c r="C24" s="40">
        <v>18.46</v>
      </c>
      <c r="D24" s="39" t="s">
        <v>115</v>
      </c>
      <c r="E24" s="14" t="s">
        <v>114</v>
      </c>
      <c r="F24" s="13"/>
      <c r="G24" s="13"/>
      <c r="H24" s="13"/>
      <c r="I24" s="13"/>
      <c r="J24" s="13"/>
      <c r="K24" s="13"/>
      <c r="L24" s="13"/>
    </row>
    <row r="25" spans="1:12">
      <c r="A25" s="17" t="s">
        <v>37</v>
      </c>
      <c r="B25" s="42" t="s">
        <v>74</v>
      </c>
      <c r="C25" s="40">
        <v>17.579999999999998</v>
      </c>
      <c r="D25" s="39" t="s">
        <v>115</v>
      </c>
      <c r="E25" s="14" t="s">
        <v>114</v>
      </c>
      <c r="F25" s="13"/>
      <c r="G25" s="13"/>
      <c r="H25" s="13"/>
      <c r="I25" s="13"/>
      <c r="J25" s="13"/>
      <c r="K25" s="13"/>
      <c r="L25" s="13"/>
    </row>
    <row r="26" spans="1:12">
      <c r="A26" s="17" t="s">
        <v>38</v>
      </c>
      <c r="B26" s="42" t="s">
        <v>75</v>
      </c>
      <c r="C26" s="40">
        <v>17.579999999999998</v>
      </c>
      <c r="D26" s="39" t="s">
        <v>122</v>
      </c>
      <c r="E26" s="14" t="s">
        <v>114</v>
      </c>
      <c r="F26" s="13"/>
      <c r="G26" s="13"/>
      <c r="H26" s="13"/>
      <c r="I26" s="13"/>
      <c r="J26" s="13"/>
      <c r="K26" s="13"/>
      <c r="L26" s="13"/>
    </row>
    <row r="27" spans="1:12">
      <c r="A27" s="17" t="s">
        <v>39</v>
      </c>
      <c r="B27" s="42" t="s">
        <v>76</v>
      </c>
      <c r="C27" s="40">
        <v>17.579999999999998</v>
      </c>
      <c r="D27" s="39" t="s">
        <v>122</v>
      </c>
      <c r="E27" s="14" t="s">
        <v>114</v>
      </c>
      <c r="F27" s="13"/>
      <c r="G27" s="13"/>
      <c r="H27" s="13"/>
      <c r="I27" s="13"/>
      <c r="J27" s="13"/>
      <c r="K27" s="13"/>
      <c r="L27" s="13"/>
    </row>
    <row r="28" spans="1:12">
      <c r="A28" s="11" t="s">
        <v>40</v>
      </c>
      <c r="B28" s="42" t="s">
        <v>107</v>
      </c>
      <c r="C28" s="37">
        <v>16.739999999999998</v>
      </c>
      <c r="D28" s="13">
        <v>3</v>
      </c>
      <c r="E28" s="14">
        <f t="shared" si="1"/>
        <v>153</v>
      </c>
      <c r="F28" s="13"/>
      <c r="G28" s="13"/>
      <c r="H28" s="13">
        <f>3+3+11.25+10.25+10.75+4+6</f>
        <v>48.25</v>
      </c>
      <c r="I28" s="13"/>
      <c r="J28" s="13"/>
      <c r="K28" s="13"/>
      <c r="L28" s="13"/>
    </row>
    <row r="29" spans="1:12">
      <c r="A29" s="11" t="s">
        <v>41</v>
      </c>
      <c r="B29" s="42" t="s">
        <v>77</v>
      </c>
      <c r="C29" s="37">
        <v>17.579999999999998</v>
      </c>
      <c r="D29" s="13">
        <v>79</v>
      </c>
      <c r="E29" s="14">
        <f t="shared" si="1"/>
        <v>229</v>
      </c>
      <c r="F29" s="13"/>
      <c r="G29" s="13"/>
      <c r="H29" s="13"/>
      <c r="I29" s="13">
        <f>3+3+3+11.25+10+10.75+9+3+3+3+3+7.25+11</f>
        <v>80.25</v>
      </c>
      <c r="J29" s="13"/>
      <c r="K29" s="13"/>
      <c r="L29" s="13"/>
    </row>
    <row r="30" spans="1:12">
      <c r="A30" s="11" t="s">
        <v>42</v>
      </c>
      <c r="B30" s="42" t="s">
        <v>78</v>
      </c>
      <c r="C30" s="13" t="s">
        <v>106</v>
      </c>
      <c r="D30" s="13">
        <v>345</v>
      </c>
      <c r="E30" s="14">
        <f t="shared" si="1"/>
        <v>495</v>
      </c>
      <c r="F30" s="13"/>
      <c r="G30" s="13"/>
      <c r="H30" s="13"/>
      <c r="I30" s="13"/>
      <c r="J30" s="13"/>
      <c r="K30" s="13">
        <f>-3+3+17.25+12+25.25+50.75+41.75+12-9</f>
        <v>150</v>
      </c>
      <c r="L30" s="38">
        <f>12-3+3.25+9+26+13+27.5+20.5+35+22-14+17+18+21+23</f>
        <v>230.25</v>
      </c>
    </row>
    <row r="31" spans="1:12">
      <c r="A31" s="11" t="s">
        <v>43</v>
      </c>
      <c r="B31" s="42" t="s">
        <v>79</v>
      </c>
      <c r="C31" s="37">
        <v>18.46</v>
      </c>
      <c r="D31" s="13">
        <v>219</v>
      </c>
      <c r="E31" s="14">
        <f t="shared" si="1"/>
        <v>369</v>
      </c>
      <c r="F31" s="13"/>
      <c r="G31" s="13"/>
      <c r="H31" s="13"/>
      <c r="I31" s="13"/>
      <c r="J31" s="38">
        <f>-6+6+7.75+9+12+14+21.25+6+5.25+10+19+6+16+10.25+9+6-1.5</f>
        <v>150</v>
      </c>
      <c r="K31" s="13">
        <f>1.5</f>
        <v>1.5</v>
      </c>
      <c r="L31" s="38"/>
    </row>
    <row r="32" spans="1:12">
      <c r="A32" s="11" t="s">
        <v>44</v>
      </c>
      <c r="B32" s="42" t="s">
        <v>80</v>
      </c>
      <c r="C32" s="37">
        <v>17.579999999999998</v>
      </c>
      <c r="D32" s="13">
        <v>85</v>
      </c>
      <c r="E32" s="14">
        <f t="shared" si="1"/>
        <v>235</v>
      </c>
      <c r="F32" s="13"/>
      <c r="G32" s="13"/>
      <c r="H32" s="13"/>
      <c r="I32" s="13">
        <f>3+1.5</f>
        <v>4.5</v>
      </c>
      <c r="J32" s="13"/>
      <c r="K32" s="13"/>
      <c r="L32" s="38"/>
    </row>
    <row r="33" spans="1:12">
      <c r="A33" s="11" t="s">
        <v>45</v>
      </c>
      <c r="B33" s="15" t="s">
        <v>81</v>
      </c>
      <c r="C33" s="37">
        <v>20.350000000000001</v>
      </c>
      <c r="D33" s="16">
        <v>746</v>
      </c>
      <c r="E33" s="14">
        <f t="shared" si="1"/>
        <v>896</v>
      </c>
      <c r="F33" s="13"/>
      <c r="G33" s="13"/>
      <c r="H33" s="13"/>
      <c r="I33" s="13"/>
      <c r="J33" s="13"/>
      <c r="K33" s="13">
        <f>-3+3+6+7+20+27.75+34+35.75+36-16.5</f>
        <v>150</v>
      </c>
      <c r="L33" s="38">
        <f>16.5+20+26+23.25+60.75+75+45.25+62.25+45.08+64.5+50.5+74.5</f>
        <v>563.57999999999993</v>
      </c>
    </row>
    <row r="34" spans="1:12">
      <c r="A34" s="11" t="s">
        <v>46</v>
      </c>
      <c r="B34" s="42" t="s">
        <v>82</v>
      </c>
      <c r="C34" s="13" t="s">
        <v>106</v>
      </c>
      <c r="D34" s="13">
        <v>893</v>
      </c>
      <c r="E34" s="14">
        <f t="shared" si="1"/>
        <v>1043</v>
      </c>
      <c r="F34" s="13"/>
      <c r="G34" s="13"/>
      <c r="H34" s="13"/>
      <c r="I34" s="13"/>
      <c r="J34" s="13"/>
      <c r="K34" s="13">
        <f>-11+15.75-4.75+62.5+34.5+27+29.75-3.75</f>
        <v>150</v>
      </c>
      <c r="L34" s="38">
        <f>3.75+32.5+9+6.25+24+20.5+16+23.75+27.5+55.5+22-14+14+15+28+34.25</f>
        <v>318</v>
      </c>
    </row>
    <row r="35" spans="1:12">
      <c r="A35" s="17" t="s">
        <v>47</v>
      </c>
      <c r="B35" s="19" t="s">
        <v>91</v>
      </c>
      <c r="C35" s="40">
        <v>17.579999999999998</v>
      </c>
      <c r="D35" s="38" t="s">
        <v>119</v>
      </c>
      <c r="E35" s="14" t="s">
        <v>114</v>
      </c>
      <c r="F35" s="13"/>
      <c r="G35" s="13"/>
      <c r="H35" s="13"/>
      <c r="I35" s="13"/>
      <c r="J35" s="13"/>
      <c r="K35" s="13"/>
      <c r="L35" s="13"/>
    </row>
    <row r="36" spans="1:12">
      <c r="A36" s="17" t="s">
        <v>48</v>
      </c>
      <c r="B36" s="19" t="s">
        <v>92</v>
      </c>
      <c r="C36" s="40">
        <v>17.579999999999998</v>
      </c>
      <c r="D36" s="38" t="s">
        <v>118</v>
      </c>
      <c r="E36" s="14" t="s">
        <v>114</v>
      </c>
      <c r="F36" s="13"/>
      <c r="G36" s="13"/>
      <c r="H36" s="13"/>
      <c r="I36" s="13"/>
      <c r="J36" s="13"/>
      <c r="K36" s="13"/>
      <c r="L36" s="13"/>
    </row>
    <row r="37" spans="1:12">
      <c r="A37" s="11" t="s">
        <v>49</v>
      </c>
      <c r="B37" s="42" t="s">
        <v>83</v>
      </c>
      <c r="C37" s="37">
        <v>17.579999999999998</v>
      </c>
      <c r="D37" s="13">
        <v>110</v>
      </c>
      <c r="E37" s="14">
        <f t="shared" si="1"/>
        <v>260</v>
      </c>
      <c r="F37" s="13"/>
      <c r="G37" s="13"/>
      <c r="H37" s="13"/>
      <c r="I37" s="45">
        <f>-3+7.75-4.75+6+9+9+3+9.25+11.25+9+12+16+15+9.5+9+6+3+12.25</f>
        <v>139.25</v>
      </c>
      <c r="J37" s="13"/>
      <c r="K37" s="13"/>
      <c r="L37" s="13"/>
    </row>
    <row r="38" spans="1:12">
      <c r="A38" s="11" t="s">
        <v>50</v>
      </c>
      <c r="B38" s="42" t="s">
        <v>84</v>
      </c>
      <c r="C38" s="37">
        <v>17.579999999999998</v>
      </c>
      <c r="D38" s="13">
        <v>145</v>
      </c>
      <c r="E38" s="14">
        <f t="shared" si="1"/>
        <v>295</v>
      </c>
      <c r="F38" s="13"/>
      <c r="G38" s="13"/>
      <c r="H38" s="13"/>
      <c r="I38" s="13">
        <f>-3+3+3+6+3+6+3.25+2.25+3+3+9+4.5+6+6+3+3+9.25</f>
        <v>70.25</v>
      </c>
      <c r="J38" s="13"/>
      <c r="K38" s="13"/>
      <c r="L38" s="13"/>
    </row>
    <row r="39" spans="1:12">
      <c r="A39" s="11" t="s">
        <v>51</v>
      </c>
      <c r="B39" s="19" t="s">
        <v>93</v>
      </c>
      <c r="C39" s="37">
        <v>19.38</v>
      </c>
      <c r="D39" s="16">
        <v>352</v>
      </c>
      <c r="E39" s="14">
        <f t="shared" si="1"/>
        <v>502</v>
      </c>
      <c r="F39" s="13"/>
      <c r="G39" s="13"/>
      <c r="H39" s="13"/>
      <c r="I39" s="13"/>
      <c r="J39" s="13"/>
      <c r="K39" s="13">
        <f>8+7+12+3+6+3</f>
        <v>39</v>
      </c>
      <c r="L39" s="13"/>
    </row>
    <row r="40" spans="1:12">
      <c r="A40" s="11" t="s">
        <v>52</v>
      </c>
      <c r="B40" s="21" t="s">
        <v>100</v>
      </c>
      <c r="C40" s="13"/>
      <c r="D40" s="22"/>
      <c r="E40" s="14">
        <f t="shared" si="1"/>
        <v>150</v>
      </c>
      <c r="F40" s="13"/>
      <c r="G40" s="13"/>
      <c r="H40" s="13"/>
      <c r="I40" s="13"/>
      <c r="J40" s="13"/>
      <c r="K40" s="13"/>
      <c r="L40" s="13"/>
    </row>
    <row r="41" spans="1:12">
      <c r="A41" s="11" t="s">
        <v>53</v>
      </c>
      <c r="B41" s="23" t="s">
        <v>94</v>
      </c>
      <c r="C41" s="37">
        <v>17.579999999999998</v>
      </c>
      <c r="D41" s="24">
        <v>78</v>
      </c>
      <c r="E41" s="14">
        <f t="shared" si="1"/>
        <v>228</v>
      </c>
      <c r="F41" s="13"/>
      <c r="G41" s="13"/>
      <c r="H41" s="13"/>
      <c r="I41" s="13">
        <f>10+3+3+1.5+6+3+10</f>
        <v>36.5</v>
      </c>
      <c r="J41" s="13"/>
      <c r="K41" s="13"/>
      <c r="L41" s="13"/>
    </row>
    <row r="42" spans="1:12">
      <c r="A42" s="17" t="s">
        <v>54</v>
      </c>
      <c r="B42" s="23" t="s">
        <v>95</v>
      </c>
      <c r="C42" s="41">
        <v>15.94</v>
      </c>
      <c r="D42" s="13" t="s">
        <v>117</v>
      </c>
      <c r="E42" s="14" t="s">
        <v>114</v>
      </c>
      <c r="F42" s="13"/>
      <c r="G42" s="13"/>
      <c r="H42" s="13"/>
      <c r="I42" s="13"/>
      <c r="J42" s="13"/>
      <c r="K42" s="13"/>
      <c r="L42" s="13"/>
    </row>
    <row r="43" spans="1:12">
      <c r="A43" s="11" t="s">
        <v>55</v>
      </c>
      <c r="B43" s="23" t="s">
        <v>96</v>
      </c>
      <c r="C43" s="37">
        <v>18.46</v>
      </c>
      <c r="D43" s="24">
        <v>283</v>
      </c>
      <c r="E43" s="14">
        <f t="shared" si="1"/>
        <v>433</v>
      </c>
      <c r="F43" s="13"/>
      <c r="G43" s="13"/>
      <c r="H43" s="13"/>
      <c r="I43" s="13"/>
      <c r="J43" s="45">
        <f>-3+3+8.5+6.5+7.75+7+3+6.25+8.25+13.25+13.75+10.25+15+3+3+3+22.25</f>
        <v>130.75</v>
      </c>
      <c r="K43" s="13"/>
      <c r="L43" s="13"/>
    </row>
    <row r="44" spans="1:12">
      <c r="A44" s="11" t="s">
        <v>56</v>
      </c>
      <c r="B44" s="21" t="s">
        <v>101</v>
      </c>
      <c r="C44" s="13"/>
      <c r="D44" s="22"/>
      <c r="E44" s="14">
        <f t="shared" si="1"/>
        <v>150</v>
      </c>
      <c r="F44" s="13"/>
      <c r="G44" s="13"/>
      <c r="H44" s="13"/>
      <c r="I44" s="13"/>
      <c r="J44" s="13"/>
      <c r="K44" s="13"/>
      <c r="L44" s="13"/>
    </row>
    <row r="45" spans="1:12">
      <c r="A45" s="11" t="s">
        <v>57</v>
      </c>
      <c r="B45" s="19" t="s">
        <v>97</v>
      </c>
      <c r="C45" s="37">
        <v>18.46</v>
      </c>
      <c r="D45" s="16">
        <v>278</v>
      </c>
      <c r="E45" s="14">
        <f t="shared" si="1"/>
        <v>428</v>
      </c>
      <c r="F45" s="13"/>
      <c r="G45" s="13"/>
      <c r="H45" s="13"/>
      <c r="I45" s="13"/>
      <c r="J45" s="13">
        <f>3+10+3+12+10+6+18.25+15+6+6+3+6+6.25</f>
        <v>104.5</v>
      </c>
      <c r="K45" s="13"/>
      <c r="L45" s="13"/>
    </row>
    <row r="46" spans="1:12">
      <c r="A46" s="17" t="s">
        <v>58</v>
      </c>
      <c r="B46" s="42" t="s">
        <v>85</v>
      </c>
      <c r="C46" s="41">
        <v>15.94</v>
      </c>
      <c r="D46" s="13" t="s">
        <v>116</v>
      </c>
      <c r="E46" s="14" t="s">
        <v>114</v>
      </c>
      <c r="F46" s="13"/>
      <c r="G46" s="13"/>
      <c r="H46" s="13"/>
      <c r="I46" s="13"/>
      <c r="J46" s="13"/>
      <c r="K46" s="13"/>
      <c r="L46" s="13"/>
    </row>
    <row r="47" spans="1:12">
      <c r="A47" s="11" t="s">
        <v>59</v>
      </c>
      <c r="B47" s="43" t="s">
        <v>86</v>
      </c>
      <c r="C47" s="13"/>
      <c r="D47" s="13"/>
      <c r="E47" s="14">
        <f t="shared" si="1"/>
        <v>150</v>
      </c>
      <c r="F47" s="13"/>
      <c r="G47" s="13"/>
      <c r="H47" s="13"/>
      <c r="I47" s="13"/>
      <c r="J47" s="13"/>
      <c r="K47" s="13"/>
      <c r="L47" s="13"/>
    </row>
    <row r="48" spans="1:12">
      <c r="A48" s="11" t="s">
        <v>60</v>
      </c>
      <c r="B48" s="42" t="s">
        <v>87</v>
      </c>
      <c r="C48" s="37">
        <v>18.46</v>
      </c>
      <c r="D48" s="13">
        <v>245</v>
      </c>
      <c r="E48" s="14">
        <f t="shared" si="1"/>
        <v>395</v>
      </c>
      <c r="F48" s="13"/>
      <c r="G48" s="13"/>
      <c r="H48" s="13"/>
      <c r="I48" s="13"/>
      <c r="J48" s="13">
        <f>-6+6+6.25+6+45.75+36+38.5+31-13.5</f>
        <v>150</v>
      </c>
      <c r="K48" s="38">
        <f>13.5+37.25+20.5+27.5+33.25+40.5-22.5</f>
        <v>150</v>
      </c>
      <c r="L48" s="13">
        <f>22.5+37.25+28.25+17+12+9+3+20.5</f>
        <v>149.5</v>
      </c>
    </row>
    <row r="49" spans="1:12">
      <c r="A49" s="11" t="s">
        <v>61</v>
      </c>
      <c r="B49" s="15" t="s">
        <v>88</v>
      </c>
      <c r="C49" s="37">
        <v>17.579999999999998</v>
      </c>
      <c r="D49" s="16">
        <v>41</v>
      </c>
      <c r="E49" s="14">
        <f t="shared" si="1"/>
        <v>191</v>
      </c>
      <c r="F49" s="13"/>
      <c r="G49" s="13"/>
      <c r="H49" s="13">
        <f>-3+7.75-4.75+6+6+3+2.5+6.25+8.25+2.5+6+11.25+3+6.75+3+9+6+6</f>
        <v>85.5</v>
      </c>
      <c r="I49" s="13"/>
      <c r="J49" s="13"/>
      <c r="K49" s="13"/>
      <c r="L49" s="13"/>
    </row>
    <row r="50" spans="1:12">
      <c r="A50" s="11" t="s">
        <v>62</v>
      </c>
      <c r="B50" s="42" t="s">
        <v>89</v>
      </c>
      <c r="C50" s="13"/>
      <c r="D50" s="13"/>
      <c r="E50" s="14">
        <f t="shared" si="1"/>
        <v>150</v>
      </c>
      <c r="F50" s="13"/>
      <c r="G50" s="13"/>
      <c r="H50" s="13"/>
      <c r="I50" s="13"/>
      <c r="J50" s="13"/>
      <c r="K50" s="13"/>
      <c r="L50" s="13"/>
    </row>
    <row r="51" spans="1:12">
      <c r="A51" s="11" t="s">
        <v>63</v>
      </c>
      <c r="B51" s="42" t="s">
        <v>90</v>
      </c>
      <c r="C51" s="37">
        <v>16.739999999999998</v>
      </c>
      <c r="D51" s="13">
        <v>6</v>
      </c>
      <c r="E51" s="14">
        <f t="shared" si="1"/>
        <v>156</v>
      </c>
      <c r="F51" s="13"/>
      <c r="G51" s="13"/>
      <c r="H51" s="13">
        <f>-6+6+9+13.5+9+3+3.25+2.25+16+3+6+10.5+16.25+6+9+3+14.25</f>
        <v>124</v>
      </c>
      <c r="I51" s="13"/>
      <c r="J51" s="13"/>
      <c r="K51" s="13"/>
      <c r="L51" s="13"/>
    </row>
    <row r="52" spans="1:12">
      <c r="A52" s="11" t="s">
        <v>109</v>
      </c>
      <c r="B52" s="42" t="s">
        <v>110</v>
      </c>
      <c r="C52" s="37">
        <v>17.579999999999998</v>
      </c>
      <c r="D52" s="13">
        <v>78</v>
      </c>
      <c r="E52" s="14">
        <f t="shared" si="1"/>
        <v>228</v>
      </c>
      <c r="F52" s="13"/>
      <c r="G52" s="13"/>
      <c r="H52" s="13"/>
      <c r="I52" s="13">
        <f>0</f>
        <v>0</v>
      </c>
      <c r="J52" s="13"/>
      <c r="K52" s="13"/>
      <c r="L52" s="13"/>
    </row>
    <row r="53" spans="1:12">
      <c r="A53" s="11" t="s">
        <v>109</v>
      </c>
      <c r="B53" s="42" t="s">
        <v>108</v>
      </c>
      <c r="C53" s="37">
        <v>16.739999999999998</v>
      </c>
      <c r="D53" s="13">
        <v>25</v>
      </c>
      <c r="E53" s="14">
        <f t="shared" si="1"/>
        <v>175</v>
      </c>
      <c r="F53" s="13"/>
      <c r="G53" s="13"/>
      <c r="H53" s="13">
        <f>0</f>
        <v>0</v>
      </c>
      <c r="I53" s="13"/>
      <c r="J53" s="13"/>
      <c r="K53" s="13"/>
      <c r="L53" s="13"/>
    </row>
    <row r="54" spans="1:12">
      <c r="A54" s="11" t="s">
        <v>123</v>
      </c>
      <c r="B54" s="12" t="s">
        <v>124</v>
      </c>
      <c r="C54" s="37">
        <v>16.739999999999998</v>
      </c>
      <c r="D54" s="13">
        <v>0</v>
      </c>
      <c r="E54" s="14">
        <f t="shared" ref="E54" si="2">D54+150</f>
        <v>150</v>
      </c>
      <c r="F54" s="13"/>
      <c r="G54" s="13"/>
      <c r="H54" s="13">
        <f>0</f>
        <v>0</v>
      </c>
      <c r="I54" s="13"/>
      <c r="J54" s="13"/>
      <c r="K54" s="13"/>
      <c r="L54" s="13"/>
    </row>
    <row r="55" spans="1:12">
      <c r="A55" s="5"/>
    </row>
    <row r="56" spans="1:12">
      <c r="A56" s="6" t="s">
        <v>98</v>
      </c>
    </row>
    <row r="57" spans="1:12">
      <c r="A57" s="8" t="s">
        <v>102</v>
      </c>
    </row>
    <row r="58" spans="1:12">
      <c r="A58" s="5"/>
    </row>
    <row r="59" spans="1:12">
      <c r="A59" s="5"/>
    </row>
    <row r="60" spans="1:12">
      <c r="A60" s="5"/>
    </row>
    <row r="61" spans="1:12">
      <c r="A61" s="5"/>
    </row>
    <row r="62" spans="1:12">
      <c r="A62" s="5"/>
    </row>
    <row r="63" spans="1:12">
      <c r="A63" s="5"/>
    </row>
    <row r="64" spans="1:12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</sheetData>
  <pageMargins left="0.70866141732283472" right="0.70866141732283472" top="0.74803149606299213" bottom="0.74803149606299213" header="0.31496062992125984" footer="0.31496062992125984"/>
  <pageSetup paperSize="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99"/>
  <sheetViews>
    <sheetView workbookViewId="0">
      <pane xSplit="5" ySplit="14" topLeftCell="J15" activePane="bottomRight" state="frozen"/>
      <selection pane="topRight" activeCell="E1" sqref="E1"/>
      <selection pane="bottomLeft" activeCell="A15" sqref="A15"/>
      <selection pane="bottomRight" activeCell="K18" sqref="K18"/>
    </sheetView>
  </sheetViews>
  <sheetFormatPr baseColWidth="10" defaultRowHeight="14.4"/>
  <cols>
    <col min="2" max="2" width="22.6640625" customWidth="1"/>
    <col min="3" max="3" width="12.88671875" style="2" customWidth="1"/>
    <col min="4" max="4" width="22.6640625" style="2" customWidth="1"/>
    <col min="5" max="5" width="19.5546875" style="10" customWidth="1"/>
    <col min="6" max="12" width="11.5546875" style="2"/>
  </cols>
  <sheetData>
    <row r="1" spans="1:12">
      <c r="A1" s="1" t="s">
        <v>0</v>
      </c>
    </row>
    <row r="2" spans="1:12">
      <c r="A2" s="1" t="s">
        <v>1</v>
      </c>
    </row>
    <row r="3" spans="1:12">
      <c r="A3" s="9" t="s">
        <v>105</v>
      </c>
    </row>
    <row r="4" spans="1:12" s="2" customFormat="1">
      <c r="C4" s="26" t="s">
        <v>99</v>
      </c>
      <c r="D4" s="26" t="s">
        <v>103</v>
      </c>
      <c r="E4" s="31" t="s">
        <v>111</v>
      </c>
      <c r="F4" s="26" t="s">
        <v>3</v>
      </c>
      <c r="G4" s="26" t="s">
        <v>4</v>
      </c>
      <c r="H4" s="26" t="s">
        <v>5</v>
      </c>
      <c r="I4" s="26" t="s">
        <v>6</v>
      </c>
      <c r="J4" s="26" t="s">
        <v>7</v>
      </c>
      <c r="K4" s="26" t="s">
        <v>8</v>
      </c>
      <c r="L4" s="26" t="s">
        <v>9</v>
      </c>
    </row>
    <row r="5" spans="1:12" s="4" customFormat="1">
      <c r="A5" s="3"/>
      <c r="C5" s="27">
        <v>41518</v>
      </c>
      <c r="D5" s="28" t="s">
        <v>104</v>
      </c>
      <c r="E5" s="32" t="s">
        <v>112</v>
      </c>
      <c r="F5" s="34" t="s">
        <v>125</v>
      </c>
      <c r="G5" s="34" t="s">
        <v>126</v>
      </c>
      <c r="H5" s="34" t="s">
        <v>16</v>
      </c>
      <c r="I5" s="34" t="s">
        <v>15</v>
      </c>
      <c r="J5" s="34" t="s">
        <v>14</v>
      </c>
      <c r="K5" s="34" t="s">
        <v>13</v>
      </c>
      <c r="L5" s="34"/>
    </row>
    <row r="6" spans="1:12">
      <c r="A6" t="s">
        <v>10</v>
      </c>
      <c r="C6" s="29"/>
      <c r="D6" s="29"/>
      <c r="E6" s="32"/>
      <c r="F6" s="35">
        <v>12.15</v>
      </c>
      <c r="G6" s="35">
        <v>15.94</v>
      </c>
      <c r="H6" s="35">
        <v>16.739999999999998</v>
      </c>
      <c r="I6" s="35">
        <v>17.579999999999998</v>
      </c>
      <c r="J6" s="35">
        <v>18.46</v>
      </c>
      <c r="K6" s="35">
        <v>19.38</v>
      </c>
      <c r="L6" s="35">
        <v>20.350000000000001</v>
      </c>
    </row>
    <row r="7" spans="1:12">
      <c r="A7" t="s">
        <v>12</v>
      </c>
      <c r="C7" s="29"/>
      <c r="D7" s="29"/>
      <c r="E7" s="32"/>
      <c r="F7" s="29" t="s">
        <v>11</v>
      </c>
      <c r="G7" s="35">
        <f>G6*1.05</f>
        <v>16.737000000000002</v>
      </c>
      <c r="H7" s="35">
        <f t="shared" ref="H7:L7" si="0">H6*1.05</f>
        <v>17.576999999999998</v>
      </c>
      <c r="I7" s="35">
        <f t="shared" si="0"/>
        <v>18.459</v>
      </c>
      <c r="J7" s="35">
        <f t="shared" si="0"/>
        <v>19.383000000000003</v>
      </c>
      <c r="K7" s="35">
        <f t="shared" si="0"/>
        <v>20.349</v>
      </c>
      <c r="L7" s="35">
        <f t="shared" si="0"/>
        <v>21.367500000000003</v>
      </c>
    </row>
    <row r="8" spans="1:12">
      <c r="C8" s="29"/>
      <c r="D8" s="29"/>
      <c r="E8" s="32"/>
      <c r="F8" s="29"/>
      <c r="G8" s="35"/>
      <c r="H8" s="35"/>
      <c r="I8" s="35"/>
      <c r="J8" s="35"/>
      <c r="K8" s="35"/>
      <c r="L8" s="35"/>
    </row>
    <row r="9" spans="1:12">
      <c r="A9" s="7" t="s">
        <v>18</v>
      </c>
      <c r="B9" s="7" t="s">
        <v>19</v>
      </c>
      <c r="C9" s="36"/>
      <c r="D9" s="30"/>
      <c r="E9" s="33"/>
      <c r="F9" s="36"/>
      <c r="G9" s="36"/>
      <c r="H9" s="36"/>
      <c r="I9" s="36"/>
      <c r="J9" s="36"/>
      <c r="K9" s="36"/>
      <c r="L9" s="36"/>
    </row>
    <row r="10" spans="1:12">
      <c r="A10" s="11" t="s">
        <v>20</v>
      </c>
      <c r="B10" s="42" t="s">
        <v>2</v>
      </c>
      <c r="C10" s="37">
        <v>18.46</v>
      </c>
      <c r="D10" s="13">
        <v>151</v>
      </c>
      <c r="E10" s="14">
        <f>D10+150</f>
        <v>301</v>
      </c>
      <c r="F10" s="13"/>
      <c r="G10" s="13"/>
      <c r="H10" s="13"/>
      <c r="I10" s="13"/>
      <c r="J10" s="13">
        <f>D10+'150h'!J10</f>
        <v>301</v>
      </c>
      <c r="K10" s="13"/>
      <c r="L10" s="13"/>
    </row>
    <row r="11" spans="1:12">
      <c r="A11" s="11" t="s">
        <v>21</v>
      </c>
      <c r="B11" s="15" t="s">
        <v>17</v>
      </c>
      <c r="C11" s="37">
        <v>17.579999999999998</v>
      </c>
      <c r="D11" s="16">
        <v>1</v>
      </c>
      <c r="E11" s="14">
        <f t="shared" ref="E11:E53" si="1">D11+150</f>
        <v>151</v>
      </c>
      <c r="F11" s="13"/>
      <c r="G11" s="13"/>
      <c r="H11" s="13">
        <f>D11+'150h'!H11</f>
        <v>1</v>
      </c>
      <c r="I11" s="13"/>
      <c r="J11" s="13"/>
      <c r="K11" s="13"/>
      <c r="L11" s="13"/>
    </row>
    <row r="12" spans="1:12">
      <c r="A12" s="11" t="s">
        <v>22</v>
      </c>
      <c r="B12" s="42" t="s">
        <v>23</v>
      </c>
      <c r="C12" s="37">
        <v>16.739999999999998</v>
      </c>
      <c r="D12" s="13">
        <v>51</v>
      </c>
      <c r="E12" s="14">
        <f t="shared" si="1"/>
        <v>201</v>
      </c>
      <c r="F12" s="13"/>
      <c r="G12" s="13"/>
      <c r="H12" s="13">
        <f>D12+'150h'!H12</f>
        <v>116.25</v>
      </c>
      <c r="I12" s="13"/>
      <c r="J12" s="13"/>
      <c r="K12" s="13"/>
      <c r="L12" s="13"/>
    </row>
    <row r="13" spans="1:12">
      <c r="A13" s="11" t="s">
        <v>24</v>
      </c>
      <c r="B13" s="42" t="s">
        <v>25</v>
      </c>
      <c r="C13" s="37">
        <v>16.739999999999998</v>
      </c>
      <c r="D13" s="13">
        <v>23</v>
      </c>
      <c r="E13" s="14">
        <f t="shared" si="1"/>
        <v>173</v>
      </c>
      <c r="F13" s="13"/>
      <c r="G13" s="13"/>
      <c r="H13" s="13">
        <f>D13+'150h'!H13</f>
        <v>25.5</v>
      </c>
      <c r="I13" s="13"/>
      <c r="J13" s="13"/>
      <c r="K13" s="13"/>
      <c r="L13" s="13"/>
    </row>
    <row r="14" spans="1:12">
      <c r="A14" s="11" t="s">
        <v>26</v>
      </c>
      <c r="B14" s="42" t="s">
        <v>64</v>
      </c>
      <c r="C14" s="37">
        <v>17.579999999999998</v>
      </c>
      <c r="D14" s="13">
        <v>75</v>
      </c>
      <c r="E14" s="14">
        <f t="shared" si="1"/>
        <v>225</v>
      </c>
      <c r="F14" s="13"/>
      <c r="G14" s="13"/>
      <c r="H14" s="38"/>
      <c r="I14" s="13">
        <f>D14+'150h'!I14</f>
        <v>96.25</v>
      </c>
      <c r="J14" s="13"/>
      <c r="K14" s="13"/>
      <c r="L14" s="13"/>
    </row>
    <row r="15" spans="1:12">
      <c r="A15" s="11" t="s">
        <v>27</v>
      </c>
      <c r="B15" s="15" t="s">
        <v>65</v>
      </c>
      <c r="C15" s="37">
        <v>18.46</v>
      </c>
      <c r="D15" s="16">
        <v>125</v>
      </c>
      <c r="E15" s="14">
        <f t="shared" si="1"/>
        <v>275</v>
      </c>
      <c r="F15" s="13"/>
      <c r="G15" s="13"/>
      <c r="H15" s="13"/>
      <c r="I15" s="13">
        <f>D15+'150h'!I15</f>
        <v>179.75</v>
      </c>
      <c r="J15" s="13"/>
      <c r="K15" s="13"/>
      <c r="L15" s="13"/>
    </row>
    <row r="16" spans="1:12">
      <c r="A16" s="11" t="s">
        <v>28</v>
      </c>
      <c r="B16" s="42" t="s">
        <v>66</v>
      </c>
      <c r="C16" s="37">
        <v>18.46</v>
      </c>
      <c r="D16" s="13">
        <v>223</v>
      </c>
      <c r="E16" s="14">
        <f t="shared" si="1"/>
        <v>373</v>
      </c>
      <c r="F16" s="13"/>
      <c r="G16" s="13"/>
      <c r="H16" s="13"/>
      <c r="I16" s="13"/>
      <c r="J16" s="13">
        <f>D16+'150h'!J16</f>
        <v>362</v>
      </c>
      <c r="K16" s="13"/>
      <c r="L16" s="13"/>
    </row>
    <row r="17" spans="1:12">
      <c r="A17" s="11" t="s">
        <v>29</v>
      </c>
      <c r="B17" s="42" t="s">
        <v>67</v>
      </c>
      <c r="C17" s="37">
        <v>18.46</v>
      </c>
      <c r="D17" s="13">
        <v>156</v>
      </c>
      <c r="E17" s="14">
        <f t="shared" si="1"/>
        <v>306</v>
      </c>
      <c r="F17" s="13"/>
      <c r="G17" s="13"/>
      <c r="H17" s="13"/>
      <c r="I17" s="13"/>
      <c r="J17" s="13">
        <f>D17+'150h'!J17</f>
        <v>306</v>
      </c>
      <c r="K17" s="13">
        <f>E17+'150h'!K17</f>
        <v>322.5</v>
      </c>
      <c r="L17" s="13"/>
    </row>
    <row r="18" spans="1:12">
      <c r="A18" s="11" t="s">
        <v>30</v>
      </c>
      <c r="B18" s="42" t="s">
        <v>68</v>
      </c>
      <c r="C18" s="37">
        <v>16.739999999999998</v>
      </c>
      <c r="D18" s="13">
        <v>13</v>
      </c>
      <c r="E18" s="14">
        <f t="shared" si="1"/>
        <v>163</v>
      </c>
      <c r="F18" s="13"/>
      <c r="G18" s="13"/>
      <c r="H18" s="13">
        <f>D18+'150h'!H18</f>
        <v>13</v>
      </c>
      <c r="I18" s="13"/>
      <c r="J18" s="13"/>
      <c r="K18" s="13"/>
      <c r="L18" s="13"/>
    </row>
    <row r="19" spans="1:12">
      <c r="A19" s="11" t="s">
        <v>31</v>
      </c>
      <c r="B19" s="42" t="s">
        <v>69</v>
      </c>
      <c r="C19" s="37">
        <v>16.739999999999998</v>
      </c>
      <c r="D19" s="13">
        <v>9</v>
      </c>
      <c r="E19" s="14">
        <f t="shared" si="1"/>
        <v>159</v>
      </c>
      <c r="F19" s="13"/>
      <c r="G19" s="13"/>
      <c r="H19" s="13">
        <f>D19+'150h'!H19</f>
        <v>12</v>
      </c>
      <c r="I19" s="13"/>
      <c r="J19" s="13"/>
      <c r="K19" s="13"/>
      <c r="L19" s="13"/>
    </row>
    <row r="20" spans="1:12">
      <c r="A20" s="11" t="s">
        <v>32</v>
      </c>
      <c r="B20" s="42" t="s">
        <v>70</v>
      </c>
      <c r="C20" s="37">
        <v>17.579999999999998</v>
      </c>
      <c r="D20" s="13">
        <v>109</v>
      </c>
      <c r="E20" s="14">
        <f t="shared" si="1"/>
        <v>259</v>
      </c>
      <c r="F20" s="13"/>
      <c r="G20" s="13"/>
      <c r="H20" s="13"/>
      <c r="I20" s="13">
        <f>D20+'150h'!I20</f>
        <v>129.5</v>
      </c>
      <c r="J20" s="13"/>
      <c r="K20" s="13"/>
      <c r="L20" s="13"/>
    </row>
    <row r="21" spans="1:12">
      <c r="A21" s="11" t="s">
        <v>33</v>
      </c>
      <c r="B21" s="15" t="s">
        <v>71</v>
      </c>
      <c r="C21" s="37">
        <v>18.46</v>
      </c>
      <c r="D21" s="16">
        <v>123</v>
      </c>
      <c r="E21" s="14">
        <f t="shared" si="1"/>
        <v>273</v>
      </c>
      <c r="F21" s="13"/>
      <c r="G21" s="13"/>
      <c r="H21" s="13"/>
      <c r="I21" s="13">
        <f>D21+'150h'!I21</f>
        <v>123</v>
      </c>
      <c r="J21" s="13"/>
      <c r="K21" s="13"/>
      <c r="L21" s="13"/>
    </row>
    <row r="22" spans="1:12">
      <c r="A22" s="17" t="s">
        <v>34</v>
      </c>
      <c r="B22" s="42" t="s">
        <v>72</v>
      </c>
      <c r="C22" s="37">
        <v>17.579999999999998</v>
      </c>
      <c r="D22" s="13"/>
      <c r="E22" s="44" t="s">
        <v>127</v>
      </c>
      <c r="F22" s="13"/>
      <c r="G22" s="13"/>
      <c r="H22" s="13"/>
      <c r="I22" s="13"/>
      <c r="J22" s="13"/>
      <c r="K22" s="13"/>
      <c r="L22" s="13"/>
    </row>
    <row r="23" spans="1:12">
      <c r="A23" s="17" t="s">
        <v>35</v>
      </c>
      <c r="B23" s="15" t="s">
        <v>73</v>
      </c>
      <c r="C23" s="40">
        <v>18.46</v>
      </c>
      <c r="D23" s="18"/>
      <c r="E23" s="44" t="s">
        <v>127</v>
      </c>
      <c r="F23" s="13"/>
      <c r="G23" s="13"/>
      <c r="H23" s="13"/>
      <c r="I23" s="13"/>
      <c r="J23" s="13"/>
      <c r="K23" s="13"/>
      <c r="L23" s="13"/>
    </row>
    <row r="24" spans="1:12">
      <c r="A24" s="17" t="s">
        <v>36</v>
      </c>
      <c r="B24" s="15" t="s">
        <v>113</v>
      </c>
      <c r="C24" s="40">
        <v>18.46</v>
      </c>
      <c r="D24" s="18"/>
      <c r="E24" s="44" t="s">
        <v>127</v>
      </c>
      <c r="F24" s="13"/>
      <c r="G24" s="13"/>
      <c r="H24" s="13"/>
      <c r="I24" s="13"/>
      <c r="J24" s="13"/>
      <c r="K24" s="13"/>
      <c r="L24" s="13"/>
    </row>
    <row r="25" spans="1:12">
      <c r="A25" s="17" t="s">
        <v>37</v>
      </c>
      <c r="B25" s="42" t="s">
        <v>74</v>
      </c>
      <c r="C25" s="40">
        <v>17.579999999999998</v>
      </c>
      <c r="D25" s="13"/>
      <c r="E25" s="44" t="s">
        <v>127</v>
      </c>
      <c r="F25" s="13"/>
      <c r="G25" s="13"/>
      <c r="H25" s="13"/>
      <c r="I25" s="13"/>
      <c r="J25" s="13"/>
      <c r="K25" s="13"/>
      <c r="L25" s="13"/>
    </row>
    <row r="26" spans="1:12">
      <c r="A26" s="17" t="s">
        <v>38</v>
      </c>
      <c r="B26" s="42" t="s">
        <v>75</v>
      </c>
      <c r="C26" s="37">
        <v>17.579999999999998</v>
      </c>
      <c r="D26" s="13"/>
      <c r="E26" s="44" t="s">
        <v>127</v>
      </c>
      <c r="F26" s="13"/>
      <c r="G26" s="13"/>
      <c r="H26" s="13"/>
      <c r="I26" s="13"/>
      <c r="J26" s="13"/>
      <c r="K26" s="13"/>
      <c r="L26" s="13"/>
    </row>
    <row r="27" spans="1:12">
      <c r="A27" s="17" t="s">
        <v>39</v>
      </c>
      <c r="B27" s="42" t="s">
        <v>76</v>
      </c>
      <c r="C27" s="37">
        <v>17.579999999999998</v>
      </c>
      <c r="D27" s="13"/>
      <c r="E27" s="44" t="s">
        <v>127</v>
      </c>
      <c r="F27" s="13"/>
      <c r="G27" s="13"/>
      <c r="H27" s="13"/>
      <c r="I27" s="13"/>
      <c r="J27" s="13"/>
      <c r="K27" s="13"/>
      <c r="L27" s="13"/>
    </row>
    <row r="28" spans="1:12">
      <c r="A28" s="11" t="s">
        <v>40</v>
      </c>
      <c r="B28" s="42" t="s">
        <v>107</v>
      </c>
      <c r="C28" s="37">
        <v>16.739999999999998</v>
      </c>
      <c r="D28" s="13">
        <v>3</v>
      </c>
      <c r="E28" s="14">
        <f t="shared" si="1"/>
        <v>153</v>
      </c>
      <c r="F28" s="13"/>
      <c r="G28" s="13"/>
      <c r="H28" s="13">
        <f>D28+'150h'!H28</f>
        <v>51.25</v>
      </c>
      <c r="I28" s="13"/>
      <c r="J28" s="13"/>
      <c r="K28" s="13"/>
      <c r="L28" s="13"/>
    </row>
    <row r="29" spans="1:12">
      <c r="A29" s="11" t="s">
        <v>41</v>
      </c>
      <c r="B29" s="42" t="s">
        <v>77</v>
      </c>
      <c r="C29" s="37">
        <v>17.579999999999998</v>
      </c>
      <c r="D29" s="13">
        <v>79</v>
      </c>
      <c r="E29" s="14">
        <f t="shared" si="1"/>
        <v>229</v>
      </c>
      <c r="F29" s="13"/>
      <c r="G29" s="13"/>
      <c r="H29" s="13"/>
      <c r="I29" s="13">
        <f>D29+'150h'!I29</f>
        <v>159.25</v>
      </c>
      <c r="J29" s="13"/>
      <c r="K29" s="13"/>
      <c r="L29" s="13"/>
    </row>
    <row r="30" spans="1:12">
      <c r="A30" s="11" t="s">
        <v>42</v>
      </c>
      <c r="B30" s="42" t="s">
        <v>78</v>
      </c>
      <c r="C30" s="13" t="s">
        <v>106</v>
      </c>
      <c r="D30" s="13">
        <v>345</v>
      </c>
      <c r="E30" s="14">
        <f t="shared" si="1"/>
        <v>495</v>
      </c>
      <c r="F30" s="13"/>
      <c r="G30" s="13"/>
      <c r="H30" s="13"/>
      <c r="I30" s="13"/>
      <c r="J30" s="13"/>
      <c r="K30" s="13">
        <f>D30+'150h'!K30</f>
        <v>495</v>
      </c>
      <c r="L30" s="13">
        <f>K30+'150h'!L30</f>
        <v>725.25</v>
      </c>
    </row>
    <row r="31" spans="1:12">
      <c r="A31" s="11" t="s">
        <v>43</v>
      </c>
      <c r="B31" s="42" t="s">
        <v>79</v>
      </c>
      <c r="C31" s="37">
        <v>18.46</v>
      </c>
      <c r="D31" s="13">
        <v>219</v>
      </c>
      <c r="E31" s="14">
        <f t="shared" si="1"/>
        <v>369</v>
      </c>
      <c r="F31" s="13"/>
      <c r="G31" s="13"/>
      <c r="H31" s="13"/>
      <c r="I31" s="13"/>
      <c r="J31" s="13">
        <f>D31+'150h'!J31</f>
        <v>369</v>
      </c>
      <c r="K31" s="13"/>
      <c r="L31" s="13"/>
    </row>
    <row r="32" spans="1:12">
      <c r="A32" s="11" t="s">
        <v>44</v>
      </c>
      <c r="B32" s="42" t="s">
        <v>80</v>
      </c>
      <c r="C32" s="37">
        <v>17.579999999999998</v>
      </c>
      <c r="D32" s="13">
        <v>85</v>
      </c>
      <c r="E32" s="14">
        <f t="shared" si="1"/>
        <v>235</v>
      </c>
      <c r="F32" s="13"/>
      <c r="G32" s="13"/>
      <c r="H32" s="13"/>
      <c r="I32" s="13">
        <f>D32+'150h'!I32</f>
        <v>89.5</v>
      </c>
      <c r="J32" s="13"/>
      <c r="K32" s="13"/>
      <c r="L32" s="13"/>
    </row>
    <row r="33" spans="1:12">
      <c r="A33" s="11" t="s">
        <v>45</v>
      </c>
      <c r="B33" s="15" t="s">
        <v>81</v>
      </c>
      <c r="C33" s="37">
        <v>20.350000000000001</v>
      </c>
      <c r="D33" s="16">
        <v>746</v>
      </c>
      <c r="E33" s="14">
        <f t="shared" si="1"/>
        <v>896</v>
      </c>
      <c r="F33" s="13"/>
      <c r="G33" s="13"/>
      <c r="H33" s="13"/>
      <c r="I33" s="13"/>
      <c r="J33" s="13"/>
      <c r="K33" s="13">
        <f>D33+'150h'!K33</f>
        <v>896</v>
      </c>
      <c r="L33" s="13">
        <f>K33+'150h'!L33</f>
        <v>1459.58</v>
      </c>
    </row>
    <row r="34" spans="1:12">
      <c r="A34" s="11" t="s">
        <v>46</v>
      </c>
      <c r="B34" s="42" t="s">
        <v>82</v>
      </c>
      <c r="C34" s="13" t="s">
        <v>106</v>
      </c>
      <c r="D34" s="13">
        <v>893</v>
      </c>
      <c r="E34" s="14">
        <f t="shared" si="1"/>
        <v>1043</v>
      </c>
      <c r="F34" s="13"/>
      <c r="G34" s="13"/>
      <c r="H34" s="13"/>
      <c r="I34" s="13"/>
      <c r="J34" s="13"/>
      <c r="K34" s="13">
        <f>D34+'150h'!K34</f>
        <v>1043</v>
      </c>
      <c r="L34" s="13">
        <f>K34+'150h'!L34</f>
        <v>1361</v>
      </c>
    </row>
    <row r="35" spans="1:12">
      <c r="A35" s="17" t="s">
        <v>47</v>
      </c>
      <c r="B35" s="19" t="s">
        <v>91</v>
      </c>
      <c r="C35" s="40">
        <v>17.579999999999998</v>
      </c>
      <c r="D35" s="20"/>
      <c r="E35" s="44" t="s">
        <v>127</v>
      </c>
      <c r="F35" s="13"/>
      <c r="G35" s="13"/>
      <c r="H35" s="13"/>
      <c r="I35" s="13"/>
      <c r="J35" s="13"/>
      <c r="K35" s="13"/>
      <c r="L35" s="13"/>
    </row>
    <row r="36" spans="1:12">
      <c r="A36" s="17" t="s">
        <v>48</v>
      </c>
      <c r="B36" s="19" t="s">
        <v>92</v>
      </c>
      <c r="C36" s="40">
        <v>17.579999999999998</v>
      </c>
      <c r="D36" s="20"/>
      <c r="E36" s="44" t="s">
        <v>127</v>
      </c>
      <c r="F36" s="13"/>
      <c r="G36" s="13"/>
      <c r="H36" s="13"/>
      <c r="I36" s="13"/>
      <c r="J36" s="13"/>
      <c r="K36" s="13"/>
      <c r="L36" s="13"/>
    </row>
    <row r="37" spans="1:12">
      <c r="A37" s="11" t="s">
        <v>49</v>
      </c>
      <c r="B37" s="42" t="s">
        <v>83</v>
      </c>
      <c r="C37" s="41">
        <v>17.579999999999998</v>
      </c>
      <c r="D37" s="13">
        <v>110</v>
      </c>
      <c r="E37" s="14">
        <f t="shared" si="1"/>
        <v>260</v>
      </c>
      <c r="F37" s="13"/>
      <c r="G37" s="13"/>
      <c r="H37" s="13"/>
      <c r="I37" s="13">
        <f>D37+'150h'!I37</f>
        <v>249.25</v>
      </c>
      <c r="J37" s="13"/>
      <c r="K37" s="13"/>
      <c r="L37" s="13"/>
    </row>
    <row r="38" spans="1:12">
      <c r="A38" s="11" t="s">
        <v>50</v>
      </c>
      <c r="B38" s="42" t="s">
        <v>84</v>
      </c>
      <c r="C38" s="41">
        <v>17.579999999999998</v>
      </c>
      <c r="D38" s="13">
        <v>145</v>
      </c>
      <c r="E38" s="14">
        <f t="shared" si="1"/>
        <v>295</v>
      </c>
      <c r="F38" s="13"/>
      <c r="G38" s="13"/>
      <c r="H38" s="13"/>
      <c r="I38" s="13">
        <f>D38+'150h'!I38</f>
        <v>215.25</v>
      </c>
      <c r="J38" s="13"/>
      <c r="K38" s="13"/>
      <c r="L38" s="13"/>
    </row>
    <row r="39" spans="1:12">
      <c r="A39" s="11" t="s">
        <v>51</v>
      </c>
      <c r="B39" s="19" t="s">
        <v>93</v>
      </c>
      <c r="C39" s="41">
        <v>19.38</v>
      </c>
      <c r="D39" s="16">
        <v>352</v>
      </c>
      <c r="E39" s="14">
        <f t="shared" si="1"/>
        <v>502</v>
      </c>
      <c r="F39" s="13"/>
      <c r="G39" s="13"/>
      <c r="H39" s="13"/>
      <c r="I39" s="13"/>
      <c r="J39" s="13"/>
      <c r="K39" s="13">
        <f>D39+'150h'!K39</f>
        <v>391</v>
      </c>
      <c r="L39" s="13"/>
    </row>
    <row r="40" spans="1:12">
      <c r="A40" s="11" t="s">
        <v>52</v>
      </c>
      <c r="B40" s="21" t="s">
        <v>100</v>
      </c>
      <c r="C40" s="38"/>
      <c r="D40" s="22"/>
      <c r="E40" s="14">
        <f t="shared" si="1"/>
        <v>150</v>
      </c>
      <c r="F40" s="13"/>
      <c r="G40" s="13"/>
      <c r="H40" s="13"/>
      <c r="I40" s="13"/>
      <c r="J40" s="13"/>
      <c r="K40" s="13"/>
      <c r="L40" s="13"/>
    </row>
    <row r="41" spans="1:12">
      <c r="A41" s="11" t="s">
        <v>53</v>
      </c>
      <c r="B41" s="23" t="s">
        <v>94</v>
      </c>
      <c r="C41" s="41">
        <v>17.579999999999998</v>
      </c>
      <c r="D41" s="24">
        <v>78</v>
      </c>
      <c r="E41" s="14">
        <f t="shared" si="1"/>
        <v>228</v>
      </c>
      <c r="F41" s="13"/>
      <c r="G41" s="13"/>
      <c r="H41" s="13"/>
      <c r="I41" s="13">
        <f>D41+'150h'!I41</f>
        <v>114.5</v>
      </c>
      <c r="J41" s="13"/>
      <c r="K41" s="13"/>
      <c r="L41" s="13"/>
    </row>
    <row r="42" spans="1:12">
      <c r="A42" s="17" t="s">
        <v>54</v>
      </c>
      <c r="B42" s="23" t="s">
        <v>95</v>
      </c>
      <c r="C42" s="41">
        <v>15.94</v>
      </c>
      <c r="D42" s="25"/>
      <c r="E42" s="14" t="s">
        <v>120</v>
      </c>
      <c r="F42" s="13"/>
      <c r="G42" s="13"/>
      <c r="H42" s="13"/>
      <c r="I42" s="13"/>
      <c r="J42" s="13"/>
      <c r="K42" s="13"/>
      <c r="L42" s="13"/>
    </row>
    <row r="43" spans="1:12">
      <c r="A43" s="11" t="s">
        <v>55</v>
      </c>
      <c r="B43" s="23" t="s">
        <v>96</v>
      </c>
      <c r="C43" s="37">
        <v>18.46</v>
      </c>
      <c r="D43" s="24">
        <v>283</v>
      </c>
      <c r="E43" s="14">
        <f t="shared" si="1"/>
        <v>433</v>
      </c>
      <c r="F43" s="13"/>
      <c r="G43" s="13"/>
      <c r="H43" s="13"/>
      <c r="I43" s="13"/>
      <c r="J43" s="13">
        <f>D43+'150h'!J43</f>
        <v>413.75</v>
      </c>
      <c r="K43" s="13"/>
      <c r="L43" s="13"/>
    </row>
    <row r="44" spans="1:12">
      <c r="A44" s="11" t="s">
        <v>56</v>
      </c>
      <c r="B44" s="21" t="s">
        <v>101</v>
      </c>
      <c r="C44" s="13"/>
      <c r="D44" s="22"/>
      <c r="E44" s="14">
        <f t="shared" si="1"/>
        <v>150</v>
      </c>
      <c r="F44" s="13"/>
      <c r="G44" s="13"/>
      <c r="H44" s="13"/>
      <c r="I44" s="13"/>
      <c r="J44" s="13"/>
      <c r="K44" s="13"/>
      <c r="L44" s="13"/>
    </row>
    <row r="45" spans="1:12">
      <c r="A45" s="11" t="s">
        <v>57</v>
      </c>
      <c r="B45" s="19" t="s">
        <v>97</v>
      </c>
      <c r="C45" s="37">
        <v>18.46</v>
      </c>
      <c r="D45" s="16">
        <v>278</v>
      </c>
      <c r="E45" s="14">
        <f t="shared" si="1"/>
        <v>428</v>
      </c>
      <c r="F45" s="13"/>
      <c r="G45" s="13"/>
      <c r="H45" s="13"/>
      <c r="I45" s="13"/>
      <c r="J45" s="13">
        <f>D45+'150h'!J45</f>
        <v>382.5</v>
      </c>
      <c r="K45" s="13"/>
      <c r="L45" s="13"/>
    </row>
    <row r="46" spans="1:12">
      <c r="A46" s="17" t="s">
        <v>58</v>
      </c>
      <c r="B46" s="42" t="s">
        <v>85</v>
      </c>
      <c r="C46" s="41">
        <v>15.94</v>
      </c>
      <c r="D46" s="13"/>
      <c r="E46" s="14" t="s">
        <v>121</v>
      </c>
      <c r="F46" s="13"/>
      <c r="G46" s="13"/>
      <c r="H46" s="13"/>
      <c r="I46" s="13"/>
      <c r="J46" s="13"/>
      <c r="K46" s="13"/>
      <c r="L46" s="13"/>
    </row>
    <row r="47" spans="1:12">
      <c r="A47" s="11" t="s">
        <v>59</v>
      </c>
      <c r="B47" s="42" t="s">
        <v>86</v>
      </c>
      <c r="C47" s="13"/>
      <c r="D47" s="13"/>
      <c r="E47" s="14">
        <f t="shared" si="1"/>
        <v>150</v>
      </c>
      <c r="F47" s="13"/>
      <c r="G47" s="13"/>
      <c r="H47" s="13"/>
      <c r="I47" s="13"/>
      <c r="J47" s="13"/>
      <c r="K47" s="13"/>
      <c r="L47" s="13"/>
    </row>
    <row r="48" spans="1:12">
      <c r="A48" s="11" t="s">
        <v>60</v>
      </c>
      <c r="B48" s="42" t="s">
        <v>87</v>
      </c>
      <c r="C48" s="37">
        <v>18.46</v>
      </c>
      <c r="D48" s="13">
        <v>245</v>
      </c>
      <c r="E48" s="14">
        <f t="shared" si="1"/>
        <v>395</v>
      </c>
      <c r="F48" s="13"/>
      <c r="G48" s="13"/>
      <c r="H48" s="13"/>
      <c r="I48" s="13"/>
      <c r="J48" s="13">
        <f>D48+'150h'!J48</f>
        <v>395</v>
      </c>
      <c r="K48" s="13">
        <f>J48+'150h'!K48</f>
        <v>545</v>
      </c>
      <c r="L48" s="13">
        <f>K48+'150h'!L48</f>
        <v>694.5</v>
      </c>
    </row>
    <row r="49" spans="1:12">
      <c r="A49" s="11" t="s">
        <v>61</v>
      </c>
      <c r="B49" s="15" t="s">
        <v>88</v>
      </c>
      <c r="C49" s="37">
        <v>17.579999999999998</v>
      </c>
      <c r="D49" s="16">
        <v>41</v>
      </c>
      <c r="E49" s="14">
        <f t="shared" si="1"/>
        <v>191</v>
      </c>
      <c r="F49" s="13"/>
      <c r="G49" s="13"/>
      <c r="H49" s="13">
        <f>D49+'150h'!H49</f>
        <v>126.5</v>
      </c>
      <c r="I49" s="13"/>
      <c r="J49" s="13"/>
      <c r="K49" s="13"/>
      <c r="L49" s="13"/>
    </row>
    <row r="50" spans="1:12">
      <c r="A50" s="11" t="s">
        <v>62</v>
      </c>
      <c r="B50" s="42" t="s">
        <v>89</v>
      </c>
      <c r="C50" s="13"/>
      <c r="D50" s="13"/>
      <c r="E50" s="14">
        <f t="shared" si="1"/>
        <v>150</v>
      </c>
      <c r="F50" s="13"/>
      <c r="G50" s="13"/>
      <c r="H50" s="13"/>
      <c r="I50" s="13"/>
      <c r="J50" s="13"/>
      <c r="K50" s="13"/>
      <c r="L50" s="13"/>
    </row>
    <row r="51" spans="1:12">
      <c r="A51" s="11" t="s">
        <v>63</v>
      </c>
      <c r="B51" s="42" t="s">
        <v>90</v>
      </c>
      <c r="C51" s="37">
        <v>16.739999999999998</v>
      </c>
      <c r="D51" s="13">
        <v>6</v>
      </c>
      <c r="E51" s="14">
        <f t="shared" si="1"/>
        <v>156</v>
      </c>
      <c r="F51" s="13"/>
      <c r="G51" s="13"/>
      <c r="H51" s="13">
        <f>D51+'150h'!H51</f>
        <v>130</v>
      </c>
      <c r="I51" s="13"/>
      <c r="J51" s="13"/>
      <c r="K51" s="13"/>
      <c r="L51" s="13"/>
    </row>
    <row r="52" spans="1:12">
      <c r="A52" s="11" t="s">
        <v>109</v>
      </c>
      <c r="B52" s="42" t="s">
        <v>110</v>
      </c>
      <c r="C52" s="37">
        <v>17.579999999999998</v>
      </c>
      <c r="D52" s="13">
        <v>78</v>
      </c>
      <c r="E52" s="14">
        <f t="shared" si="1"/>
        <v>228</v>
      </c>
      <c r="F52" s="13"/>
      <c r="G52" s="13"/>
      <c r="H52" s="13"/>
      <c r="I52" s="13">
        <f>D52+'150h'!I52</f>
        <v>78</v>
      </c>
      <c r="J52" s="13"/>
      <c r="K52" s="13"/>
      <c r="L52" s="13"/>
    </row>
    <row r="53" spans="1:12">
      <c r="A53" s="11" t="s">
        <v>109</v>
      </c>
      <c r="B53" s="42" t="s">
        <v>108</v>
      </c>
      <c r="C53" s="37">
        <v>16.739999999999998</v>
      </c>
      <c r="D53" s="13">
        <v>25</v>
      </c>
      <c r="E53" s="14">
        <f t="shared" si="1"/>
        <v>175</v>
      </c>
      <c r="F53" s="13"/>
      <c r="G53" s="13"/>
      <c r="H53" s="13">
        <f>D53+'150h'!H53</f>
        <v>25</v>
      </c>
      <c r="I53" s="13"/>
      <c r="J53" s="13"/>
      <c r="K53" s="13"/>
      <c r="L53" s="13"/>
    </row>
    <row r="54" spans="1:12">
      <c r="A54" s="11" t="s">
        <v>123</v>
      </c>
      <c r="B54" s="12" t="s">
        <v>124</v>
      </c>
      <c r="C54" s="37">
        <v>16.739999999999998</v>
      </c>
      <c r="D54" s="13">
        <v>0</v>
      </c>
      <c r="E54" s="14">
        <f t="shared" ref="E54" si="2">D54+150</f>
        <v>150</v>
      </c>
      <c r="F54" s="13"/>
      <c r="G54" s="13"/>
      <c r="H54" s="13">
        <f>D54+'150h'!H54</f>
        <v>0</v>
      </c>
      <c r="I54" s="13"/>
      <c r="J54" s="13"/>
      <c r="K54" s="13"/>
      <c r="L54" s="13"/>
    </row>
    <row r="55" spans="1:12">
      <c r="A55" s="5"/>
    </row>
    <row r="56" spans="1:12">
      <c r="A56" s="6" t="s">
        <v>98</v>
      </c>
    </row>
    <row r="57" spans="1:12">
      <c r="A57" s="8" t="s">
        <v>102</v>
      </c>
    </row>
    <row r="58" spans="1:12">
      <c r="A58" s="5"/>
    </row>
    <row r="59" spans="1:12">
      <c r="A59" s="5"/>
    </row>
    <row r="60" spans="1:12">
      <c r="A60" s="5"/>
    </row>
    <row r="61" spans="1:12">
      <c r="A61" s="5"/>
    </row>
    <row r="62" spans="1:12">
      <c r="A62" s="5"/>
    </row>
    <row r="63" spans="1:12">
      <c r="A63" s="5"/>
    </row>
    <row r="64" spans="1:12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</sheetData>
  <pageMargins left="0.70866141732283472" right="0.70866141732283472" top="0.74803149606299213" bottom="0.74803149606299213" header="0.31496062992125984" footer="0.31496062992125984"/>
  <pageSetup paperSize="5" scale="94" fitToHeight="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150h</vt:lpstr>
      <vt:lpstr>heures cumulatives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</dc:creator>
  <cp:lastModifiedBy>isabelle</cp:lastModifiedBy>
  <cp:lastPrinted>2014-01-28T20:56:48Z</cp:lastPrinted>
  <dcterms:created xsi:type="dcterms:W3CDTF">2013-12-02T14:04:37Z</dcterms:created>
  <dcterms:modified xsi:type="dcterms:W3CDTF">2014-05-22T19:55:10Z</dcterms:modified>
</cp:coreProperties>
</file>