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Football Data\"/>
    </mc:Choice>
  </mc:AlternateContent>
  <xr:revisionPtr revIDLastSave="0" documentId="13_ncr:1_{3903A871-7686-4604-B327-DBA092EE20B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1" l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" i="1"/>
  <c r="N3" i="1"/>
  <c r="I34" i="1"/>
  <c r="I35" i="1"/>
  <c r="I36" i="1"/>
  <c r="I37" i="1"/>
  <c r="I38" i="1"/>
  <c r="I39" i="1"/>
  <c r="I40" i="1"/>
  <c r="K34" i="1"/>
  <c r="K35" i="1"/>
  <c r="K36" i="1"/>
  <c r="K37" i="1"/>
  <c r="K38" i="1"/>
  <c r="K39" i="1"/>
  <c r="K40" i="1"/>
  <c r="L34" i="1"/>
  <c r="L35" i="1"/>
  <c r="L36" i="1"/>
  <c r="L37" i="1"/>
  <c r="L38" i="1"/>
  <c r="L39" i="1"/>
  <c r="L40" i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<sst xmlns="http://schemas.openxmlformats.org/spreadsheetml/2006/main" count="58" uniqueCount="22">
  <si>
    <t>Year</t>
  </si>
  <si>
    <t>Won</t>
  </si>
  <si>
    <t>Drawn</t>
  </si>
  <si>
    <t>Lost</t>
  </si>
  <si>
    <t>Matches</t>
  </si>
  <si>
    <t>Armenia</t>
  </si>
  <si>
    <t>Coach</t>
  </si>
  <si>
    <t>Georgia</t>
  </si>
  <si>
    <t>Azerbaijan</t>
  </si>
  <si>
    <t>PPM</t>
  </si>
  <si>
    <t>NationalTeam</t>
  </si>
  <si>
    <t>GoalsFor</t>
  </si>
  <si>
    <t>GoalsAgainst</t>
  </si>
  <si>
    <t>WinPercentage</t>
  </si>
  <si>
    <t>FIFARanking</t>
  </si>
  <si>
    <t>GF_P</t>
  </si>
  <si>
    <t>GA_P</t>
  </si>
  <si>
    <t>OpponentsAvgRanking</t>
  </si>
  <si>
    <t>LeaguePlayers</t>
  </si>
  <si>
    <t>LeaguePlayersGamesPercent</t>
  </si>
  <si>
    <t>AverageAge</t>
  </si>
  <si>
    <t>MarketValue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</si>
</sst>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217BE1-7790-450B-8508-68D50748F657}" name="Table1" displayName="Table1" ref="A1:S40" totalsRowShown="0">
  <autoFilter ref="A1:S40" xr:uid="{21217BE1-7790-450B-8508-68D50748F657}"/>
  <tableColumns count="19">
    <tableColumn id="1" xr3:uid="{C1579242-E557-4903-98FB-669CC6B5A91F}" name="NationalTeam"/>
    <tableColumn id="2" xr3:uid="{F2F0BF81-1534-4977-8857-0DE0FEBCA55E}" name="Year"/>
    <tableColumn id="3" xr3:uid="{1144341F-9322-47EE-97BF-39A36B201216}" name="Matches"/>
    <tableColumn id="4" xr3:uid="{DB3F5092-AA19-4D0F-9879-3F6843EBAB51}" name="Won"/>
    <tableColumn id="5" xr3:uid="{AFA177CC-521D-4BB5-BBD4-D9EE52AC616D}" name="Drawn"/>
    <tableColumn id="6" xr3:uid="{7BBC5249-8EE2-406D-89CD-D375FF032491}" name="Lost"/>
    <tableColumn id="7" xr3:uid="{0D83BFC4-480D-4643-AF2A-CD7614DA6745}" name="GoalsFor"/>
    <tableColumn id="8" xr3:uid="{E941BA99-03A4-4CF9-AF66-E88B28B9475F}" name="GoalsAgainst"/>
    <tableColumn id="9" xr3:uid="{5BFFE79D-DE2A-405A-B30C-B457A84553FA}" name="WinPercentage" dataDxfId="3">
      <calculatedColumnFormula>Table1[[#This Row],[Won]]/Table1[[#This Row],[Matches]]</calculatedColumnFormula>
    </tableColumn>
    <tableColumn id="20" xr3:uid="{8EC43D9B-58D7-42BA-B74D-4D5943148AD7}" name="PPM" dataDxfId="2"/>
    <tableColumn id="10" xr3:uid="{94EAF759-3147-4CEE-93F7-78EAEDBC8A29}" name="GF_P" dataDxfId="1">
      <calculatedColumnFormula>Table1[[#This Row],[GoalsFor]]/Table1[[#This Row],[Matches]]</calculatedColumnFormula>
    </tableColumn>
    <tableColumn id="11" xr3:uid="{682AEF44-10B4-46FA-A1F8-221185F73C20}" name="GA_P" dataDxfId="0">
      <calculatedColumnFormula>Table1[[#This Row],[GoalsAgainst]]/Table1[[#This Row],[Matches]]</calculatedColumnFormula>
    </tableColumn>
    <tableColumn id="12" xr3:uid="{0C3134A2-A919-45FB-9D47-A607643667A2}" name="FIFARanking"/>
    <tableColumn id="13" xr3:uid="{1491E1A2-A7E6-4FEE-A872-C50557FBDBD3}" name="OpponentsAvgRanking"/>
    <tableColumn id="16" xr3:uid="{9ABB85F7-04E5-46D8-A9E1-39ABE4F8FDD3}" name="LeaguePlayers"/>
    <tableColumn id="17" xr3:uid="{4A65348E-CF0C-48A8-9BD1-51E36CF44926}" name="LeaguePlayersGamesPercent"/>
    <tableColumn id="19" xr3:uid="{0EA4C5A6-2A12-4B9C-936E-03013B68A403}" name="AverageAge"/>
    <tableColumn id="18" xr3:uid="{F4B98970-4327-450A-8CB4-2CBF3C60F1BF}" name="MarketValue"/>
    <tableColumn id="14" xr3:uid="{182E76AF-46D1-4453-B2F2-6E7D0EC12105}" name="Coach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topLeftCell="J1" workbookViewId="0">
      <selection activeCell="S4" sqref="S4"/>
    </sheetView>
  </sheetViews>
  <sheetFormatPr defaultRowHeight="15" x14ac:dyDescent="0.25"/>
  <cols>
    <col min="1" max="1" width="16.28515625" bestFit="1" customWidth="1"/>
    <col min="2" max="2" width="7.28515625" bestFit="1" customWidth="1"/>
    <col min="3" max="3" width="10.85546875" bestFit="1" customWidth="1"/>
    <col min="4" max="4" width="7.5703125" bestFit="1" customWidth="1"/>
    <col min="5" max="5" width="9" bestFit="1" customWidth="1"/>
    <col min="6" max="6" width="6.85546875" bestFit="1" customWidth="1"/>
    <col min="7" max="7" width="11.5703125" bestFit="1" customWidth="1"/>
    <col min="8" max="8" width="15.42578125" bestFit="1" customWidth="1"/>
    <col min="9" max="9" width="17.5703125" bestFit="1" customWidth="1"/>
    <col min="10" max="10" width="7.42578125" bestFit="1" customWidth="1"/>
    <col min="11" max="11" width="7.7109375" bestFit="1" customWidth="1"/>
    <col min="12" max="12" width="12" bestFit="1" customWidth="1"/>
    <col min="13" max="13" width="14.5703125" bestFit="1" customWidth="1"/>
    <col min="14" max="14" width="24.7109375" bestFit="1" customWidth="1"/>
    <col min="15" max="15" width="16.5703125" bestFit="1" customWidth="1"/>
    <col min="16" max="16" width="25.42578125" bestFit="1" customWidth="1"/>
    <col min="17" max="17" width="14.42578125" bestFit="1" customWidth="1"/>
    <col min="18" max="18" width="20.28515625" bestFit="1" customWidth="1"/>
    <col min="19" max="19" width="12" customWidth="1"/>
  </cols>
  <sheetData>
    <row r="1" spans="1:19" x14ac:dyDescent="0.25">
      <c r="A1" t="s">
        <v>10</v>
      </c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11</v>
      </c>
      <c r="H1" t="s">
        <v>12</v>
      </c>
      <c r="I1" t="s">
        <v>13</v>
      </c>
      <c r="J1" t="s">
        <v>9</v>
      </c>
      <c r="K1" t="s">
        <v>15</v>
      </c>
      <c r="L1" t="s">
        <v>16</v>
      </c>
      <c r="M1" t="s">
        <v>14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6</v>
      </c>
    </row>
    <row r="2" spans="1:19" x14ac:dyDescent="0.25">
      <c r="A2" t="s">
        <v>5</v>
      </c>
      <c r="B2">
        <v>2010</v>
      </c>
      <c r="C2">
        <v>7</v>
      </c>
      <c r="D2">
        <v>3</v>
      </c>
      <c r="E2">
        <v>1</v>
      </c>
      <c r="F2">
        <v>3</v>
      </c>
      <c r="G2">
        <v>14</v>
      </c>
      <c r="H2">
        <v>11</v>
      </c>
      <c r="I2">
        <f>Table1[[#This Row],[Won]]/Table1[[#This Row],[Matches]]</f>
        <v>0.42857142857142855</v>
      </c>
      <c r="J2">
        <v>1.43</v>
      </c>
      <c r="K2">
        <f>Table1[[#This Row],[GoalsFor]]/Table1[[#This Row],[Matches]]</f>
        <v>2</v>
      </c>
      <c r="L2">
        <f>Table1[[#This Row],[GoalsAgainst]]/Table1[[#This Row],[Matches]]</f>
        <v>1.5714285714285714</v>
      </c>
      <c r="M2">
        <v>60</v>
      </c>
      <c r="N2">
        <f>AVERAGE(202, 20, 76, 36, 38, 109, 66)</f>
        <v>78.142857142857139</v>
      </c>
      <c r="O2">
        <v>19</v>
      </c>
      <c r="P2">
        <v>58.1</v>
      </c>
      <c r="Q2">
        <v>24.53</v>
      </c>
      <c r="R2">
        <v>13.78</v>
      </c>
      <c r="S2">
        <v>1</v>
      </c>
    </row>
    <row r="3" spans="1:19" x14ac:dyDescent="0.25">
      <c r="A3" t="s">
        <v>5</v>
      </c>
      <c r="B3">
        <f>B2+1</f>
        <v>2011</v>
      </c>
      <c r="C3">
        <v>8</v>
      </c>
      <c r="D3">
        <v>3</v>
      </c>
      <c r="E3">
        <v>1</v>
      </c>
      <c r="F3">
        <v>4</v>
      </c>
      <c r="G3">
        <v>14</v>
      </c>
      <c r="H3">
        <v>11</v>
      </c>
      <c r="I3">
        <f>Table1[[#This Row],[Won]]/Table1[[#This Row],[Matches]]</f>
        <v>0.375</v>
      </c>
      <c r="J3">
        <v>1.1299999999999999</v>
      </c>
      <c r="K3">
        <f>Table1[[#This Row],[GoalsFor]]/Table1[[#This Row],[Matches]]</f>
        <v>1.75</v>
      </c>
      <c r="L3">
        <f>Table1[[#This Row],[GoalsAgainst]]/Table1[[#This Row],[Matches]]</f>
        <v>1.375</v>
      </c>
      <c r="M3">
        <v>46</v>
      </c>
      <c r="N3">
        <f>AVERAGE(22, 103, 40, 206, 92, 12, 12, 73)</f>
        <v>70</v>
      </c>
      <c r="O3">
        <v>9</v>
      </c>
      <c r="P3">
        <v>23.9</v>
      </c>
      <c r="Q3">
        <v>23.81</v>
      </c>
      <c r="R3">
        <v>17.329999999999998</v>
      </c>
      <c r="S3">
        <v>1</v>
      </c>
    </row>
    <row r="4" spans="1:19" x14ac:dyDescent="0.25">
      <c r="A4" t="s">
        <v>5</v>
      </c>
      <c r="B4">
        <f t="shared" ref="B4:B13" si="0">B3+1</f>
        <v>2012</v>
      </c>
      <c r="C4">
        <v>9</v>
      </c>
      <c r="D4">
        <v>4</v>
      </c>
      <c r="E4">
        <v>0</v>
      </c>
      <c r="F4">
        <v>5</v>
      </c>
      <c r="G4">
        <v>13</v>
      </c>
      <c r="H4">
        <v>14</v>
      </c>
      <c r="I4">
        <f>Table1[[#This Row],[Won]]/Table1[[#This Row],[Matches]]</f>
        <v>0.44444444444444442</v>
      </c>
      <c r="J4">
        <v>1.33</v>
      </c>
      <c r="K4">
        <f>Table1[[#This Row],[GoalsFor]]/Table1[[#This Row],[Matches]]</f>
        <v>1.4444444444444444</v>
      </c>
      <c r="L4">
        <f>Table1[[#This Row],[GoalsAgainst]]/Table1[[#This Row],[Matches]]</f>
        <v>1.5555555555555556</v>
      </c>
      <c r="M4">
        <v>75</v>
      </c>
      <c r="N4">
        <f>AVERAGE(116, 4, 50, 146, 65, 142, 11, 38, 64)</f>
        <v>70.666666666666671</v>
      </c>
      <c r="O4">
        <v>11</v>
      </c>
      <c r="P4">
        <v>21.5</v>
      </c>
      <c r="Q4">
        <v>24.43</v>
      </c>
      <c r="R4">
        <v>50.7</v>
      </c>
      <c r="S4">
        <v>1</v>
      </c>
    </row>
    <row r="5" spans="1:19" x14ac:dyDescent="0.25">
      <c r="A5" t="s">
        <v>5</v>
      </c>
      <c r="B5">
        <f t="shared" si="0"/>
        <v>2013</v>
      </c>
      <c r="C5">
        <v>9</v>
      </c>
      <c r="D5">
        <v>3</v>
      </c>
      <c r="E5">
        <v>2</v>
      </c>
      <c r="F5">
        <v>4</v>
      </c>
      <c r="G5">
        <v>11</v>
      </c>
      <c r="H5">
        <v>12</v>
      </c>
      <c r="I5">
        <f>Table1[[#This Row],[Won]]/Table1[[#This Row],[Matches]]</f>
        <v>0.33333333333333331</v>
      </c>
      <c r="J5">
        <v>1.22</v>
      </c>
      <c r="K5">
        <f>Table1[[#This Row],[GoalsFor]]/Table1[[#This Row],[Matches]]</f>
        <v>1.2222222222222223</v>
      </c>
      <c r="L5">
        <f>Table1[[#This Row],[GoalsAgainst]]/Table1[[#This Row],[Matches]]</f>
        <v>1.3333333333333333</v>
      </c>
      <c r="M5">
        <v>35</v>
      </c>
      <c r="N5">
        <f>AVERAGE(7, 74, 25, 28, 57, 28, 25, 132, 123)</f>
        <v>55.444444444444443</v>
      </c>
      <c r="O5">
        <v>11</v>
      </c>
      <c r="P5">
        <v>26.9</v>
      </c>
      <c r="Q5">
        <v>24.45</v>
      </c>
      <c r="R5">
        <v>55.48</v>
      </c>
      <c r="S5">
        <v>1</v>
      </c>
    </row>
    <row r="6" spans="1:19" x14ac:dyDescent="0.25">
      <c r="A6" t="s">
        <v>5</v>
      </c>
      <c r="B6">
        <f t="shared" si="0"/>
        <v>2014</v>
      </c>
      <c r="C6">
        <v>9</v>
      </c>
      <c r="D6">
        <v>1</v>
      </c>
      <c r="E6">
        <v>1</v>
      </c>
      <c r="F6">
        <v>7</v>
      </c>
      <c r="G6">
        <v>8</v>
      </c>
      <c r="H6">
        <v>23</v>
      </c>
      <c r="I6">
        <f>Table1[[#This Row],[Won]]/Table1[[#This Row],[Matches]]</f>
        <v>0.1111111111111111</v>
      </c>
      <c r="J6">
        <v>0.44</v>
      </c>
      <c r="K6">
        <f>Table1[[#This Row],[GoalsFor]]/Table1[[#This Row],[Matches]]</f>
        <v>0.88888888888888884</v>
      </c>
      <c r="L6">
        <f>Table1[[#This Row],[GoalsAgainst]]/Table1[[#This Row],[Matches]]</f>
        <v>2.5555555555555554</v>
      </c>
      <c r="M6">
        <v>79</v>
      </c>
      <c r="N6">
        <f>AVERAGE(7, 7, 38, 30, 96, 1, 31, 81, 18)</f>
        <v>34.333333333333336</v>
      </c>
      <c r="O6">
        <v>10</v>
      </c>
      <c r="P6">
        <v>30.9</v>
      </c>
      <c r="Q6">
        <v>25.67</v>
      </c>
      <c r="R6">
        <v>43.35</v>
      </c>
      <c r="S6">
        <v>0</v>
      </c>
    </row>
    <row r="7" spans="1:19" x14ac:dyDescent="0.25">
      <c r="A7" t="s">
        <v>5</v>
      </c>
      <c r="B7">
        <f t="shared" si="0"/>
        <v>2015</v>
      </c>
      <c r="C7">
        <v>6</v>
      </c>
      <c r="D7">
        <v>0</v>
      </c>
      <c r="E7">
        <v>1</v>
      </c>
      <c r="F7">
        <v>5</v>
      </c>
      <c r="G7">
        <v>3</v>
      </c>
      <c r="H7">
        <v>14</v>
      </c>
      <c r="I7">
        <f>Table1[[#This Row],[Won]]/Table1[[#This Row],[Matches]]</f>
        <v>0</v>
      </c>
      <c r="J7">
        <v>0.17</v>
      </c>
      <c r="K7">
        <f>Table1[[#This Row],[GoalsFor]]/Table1[[#This Row],[Matches]]</f>
        <v>0.5</v>
      </c>
      <c r="L7">
        <f>Table1[[#This Row],[GoalsAgainst]]/Table1[[#This Row],[Matches]]</f>
        <v>2.3333333333333335</v>
      </c>
      <c r="M7">
        <v>123</v>
      </c>
      <c r="N7">
        <f>AVERAGE(38, 25, 42, 56, 7, 38)</f>
        <v>34.333333333333336</v>
      </c>
      <c r="O7">
        <v>11</v>
      </c>
      <c r="P7">
        <v>29.1</v>
      </c>
      <c r="Q7">
        <v>25.93</v>
      </c>
      <c r="R7">
        <v>47.83</v>
      </c>
      <c r="S7">
        <v>1</v>
      </c>
    </row>
    <row r="8" spans="1:19" x14ac:dyDescent="0.25">
      <c r="A8" t="s">
        <v>5</v>
      </c>
      <c r="B8">
        <f t="shared" si="0"/>
        <v>2016</v>
      </c>
      <c r="C8">
        <v>8</v>
      </c>
      <c r="D8">
        <v>3</v>
      </c>
      <c r="E8">
        <v>1</v>
      </c>
      <c r="F8">
        <v>4</v>
      </c>
      <c r="G8">
        <v>15</v>
      </c>
      <c r="H8">
        <v>14</v>
      </c>
      <c r="I8">
        <f>Table1[[#This Row],[Won]]/Table1[[#This Row],[Matches]]</f>
        <v>0.375</v>
      </c>
      <c r="J8">
        <v>1.25</v>
      </c>
      <c r="K8">
        <f>Table1[[#This Row],[GoalsFor]]/Table1[[#This Row],[Matches]]</f>
        <v>1.875</v>
      </c>
      <c r="L8">
        <f>Table1[[#This Row],[GoalsAgainst]]/Table1[[#This Row],[Matches]]</f>
        <v>1.75</v>
      </c>
      <c r="M8">
        <v>86</v>
      </c>
      <c r="N8">
        <f>AVERAGE(63,15,39,46,43,74, 137, 79)</f>
        <v>62</v>
      </c>
      <c r="O8">
        <v>12</v>
      </c>
      <c r="P8">
        <v>25.7</v>
      </c>
      <c r="Q8">
        <v>25.74</v>
      </c>
      <c r="R8">
        <v>49.28</v>
      </c>
      <c r="S8">
        <v>1</v>
      </c>
    </row>
    <row r="9" spans="1:19" x14ac:dyDescent="0.25">
      <c r="A9" t="s">
        <v>5</v>
      </c>
      <c r="B9">
        <f>B8+1</f>
        <v>2017</v>
      </c>
      <c r="C9">
        <v>9</v>
      </c>
      <c r="D9">
        <v>4</v>
      </c>
      <c r="E9">
        <v>1</v>
      </c>
      <c r="F9">
        <v>4</v>
      </c>
      <c r="G9">
        <v>18</v>
      </c>
      <c r="H9">
        <v>19</v>
      </c>
      <c r="I9">
        <f>Table1[[#This Row],[Won]]/Table1[[#This Row],[Matches]]</f>
        <v>0.44444444444444442</v>
      </c>
      <c r="J9">
        <v>1.44</v>
      </c>
      <c r="K9">
        <f>Table1[[#This Row],[GoalsFor]]/Table1[[#This Row],[Matches]]</f>
        <v>2</v>
      </c>
      <c r="L9">
        <f>Table1[[#This Row],[GoalsAgainst]]/Table1[[#This Row],[Matches]]</f>
        <v>2.1111111111111112</v>
      </c>
      <c r="M9">
        <v>90</v>
      </c>
      <c r="N9">
        <f>AVERAGE(111,91,92,137,137,7,12,41,46)</f>
        <v>74.888888888888886</v>
      </c>
      <c r="O9">
        <v>16</v>
      </c>
      <c r="P9">
        <v>38.5</v>
      </c>
      <c r="Q9">
        <v>25.73</v>
      </c>
      <c r="R9">
        <v>48.63</v>
      </c>
      <c r="S9">
        <v>1</v>
      </c>
    </row>
    <row r="10" spans="1:19" x14ac:dyDescent="0.25">
      <c r="A10" t="s">
        <v>5</v>
      </c>
      <c r="B10">
        <f t="shared" si="0"/>
        <v>2018</v>
      </c>
      <c r="C10">
        <v>10</v>
      </c>
      <c r="D10">
        <v>3</v>
      </c>
      <c r="E10">
        <v>4</v>
      </c>
      <c r="F10">
        <v>3</v>
      </c>
      <c r="G10">
        <v>15</v>
      </c>
      <c r="H10">
        <v>10</v>
      </c>
      <c r="I10">
        <f>Table1[[#This Row],[Won]]/Table1[[#This Row],[Matches]]</f>
        <v>0.3</v>
      </c>
      <c r="J10">
        <v>1.3</v>
      </c>
      <c r="K10">
        <f>Table1[[#This Row],[GoalsFor]]/Table1[[#This Row],[Matches]]</f>
        <v>1.5</v>
      </c>
      <c r="L10">
        <f>Table1[[#This Row],[GoalsAgainst]]/Table1[[#This Row],[Matches]]</f>
        <v>1</v>
      </c>
      <c r="M10">
        <v>101</v>
      </c>
      <c r="N10">
        <f>AVERAGE(68,181,181,194,194,68,133,96,170,182)</f>
        <v>146.69999999999999</v>
      </c>
      <c r="O10">
        <v>19</v>
      </c>
      <c r="P10">
        <v>38.5</v>
      </c>
      <c r="Q10">
        <v>27.13</v>
      </c>
      <c r="R10">
        <v>42.2</v>
      </c>
      <c r="S10">
        <v>1</v>
      </c>
    </row>
    <row r="11" spans="1:19" x14ac:dyDescent="0.25">
      <c r="A11" t="s">
        <v>5</v>
      </c>
      <c r="B11">
        <f t="shared" si="0"/>
        <v>2019</v>
      </c>
      <c r="C11">
        <v>10</v>
      </c>
      <c r="D11">
        <v>3</v>
      </c>
      <c r="E11">
        <v>1</v>
      </c>
      <c r="F11">
        <v>6</v>
      </c>
      <c r="G11">
        <v>14</v>
      </c>
      <c r="H11">
        <v>25</v>
      </c>
      <c r="I11">
        <f>Table1[[#This Row],[Won]]/Table1[[#This Row],[Matches]]</f>
        <v>0.3</v>
      </c>
      <c r="J11">
        <v>1</v>
      </c>
      <c r="K11">
        <f>Table1[[#This Row],[GoalsFor]]/Table1[[#This Row],[Matches]]</f>
        <v>1.4</v>
      </c>
      <c r="L11">
        <f>Table1[[#This Row],[GoalsAgainst]]/Table1[[#This Row],[Matches]]</f>
        <v>2.5</v>
      </c>
      <c r="M11">
        <v>102</v>
      </c>
      <c r="N11">
        <f>AVERAGE(13,13,54,54,58,58,49,49,180,180)</f>
        <v>70.8</v>
      </c>
      <c r="O11">
        <v>12</v>
      </c>
      <c r="P11">
        <v>30</v>
      </c>
      <c r="Q11">
        <v>28.38</v>
      </c>
      <c r="R11">
        <v>32.65</v>
      </c>
      <c r="S11">
        <v>1</v>
      </c>
    </row>
    <row r="12" spans="1:19" x14ac:dyDescent="0.25">
      <c r="A12" t="s">
        <v>5</v>
      </c>
      <c r="B12">
        <f t="shared" si="0"/>
        <v>2020</v>
      </c>
      <c r="C12">
        <v>6</v>
      </c>
      <c r="D12">
        <v>3</v>
      </c>
      <c r="E12">
        <v>2</v>
      </c>
      <c r="F12">
        <v>1</v>
      </c>
      <c r="G12">
        <v>9</v>
      </c>
      <c r="H12">
        <v>6</v>
      </c>
      <c r="I12">
        <f>Table1[[#This Row],[Won]]/Table1[[#This Row],[Matches]]</f>
        <v>0.5</v>
      </c>
      <c r="J12">
        <v>1.83</v>
      </c>
      <c r="K12">
        <f>Table1[[#This Row],[GoalsFor]]/Table1[[#This Row],[Matches]]</f>
        <v>1.5</v>
      </c>
      <c r="L12">
        <f>Table1[[#This Row],[GoalsAgainst]]/Table1[[#This Row],[Matches]]</f>
        <v>1</v>
      </c>
      <c r="M12">
        <v>99</v>
      </c>
      <c r="N12">
        <f>AVERAGE(65,53,109,65,53,109)</f>
        <v>75.666666666666671</v>
      </c>
      <c r="O12">
        <v>12</v>
      </c>
      <c r="P12">
        <v>47.8</v>
      </c>
      <c r="Q12">
        <v>26.77</v>
      </c>
      <c r="R12">
        <v>47.8</v>
      </c>
      <c r="S12">
        <v>0</v>
      </c>
    </row>
    <row r="13" spans="1:19" x14ac:dyDescent="0.25">
      <c r="A13" t="s">
        <v>5</v>
      </c>
      <c r="B13">
        <f t="shared" si="0"/>
        <v>2021</v>
      </c>
      <c r="C13">
        <v>12</v>
      </c>
      <c r="D13">
        <v>3</v>
      </c>
      <c r="E13">
        <v>4</v>
      </c>
      <c r="F13">
        <v>5</v>
      </c>
      <c r="G13">
        <v>11</v>
      </c>
      <c r="H13">
        <v>24</v>
      </c>
      <c r="I13">
        <f>Table1[[#This Row],[Won]]/Table1[[#This Row],[Matches]]</f>
        <v>0.25</v>
      </c>
      <c r="J13">
        <v>1.08</v>
      </c>
      <c r="K13">
        <f>Table1[[#This Row],[GoalsFor]]/Table1[[#This Row],[Matches]]</f>
        <v>0.91666666666666663</v>
      </c>
      <c r="L13">
        <f>Table1[[#This Row],[GoalsAgainst]]/Table1[[#This Row],[Matches]]</f>
        <v>2</v>
      </c>
      <c r="M13">
        <v>92</v>
      </c>
      <c r="N13">
        <f>AVERAGE(18,15,12,12,67,67,44,44,12,12,191,191)</f>
        <v>57.083333333333336</v>
      </c>
      <c r="O13">
        <v>18</v>
      </c>
      <c r="P13">
        <v>44.6</v>
      </c>
      <c r="Q13">
        <v>24.86</v>
      </c>
      <c r="R13">
        <v>18.38</v>
      </c>
      <c r="S13">
        <v>0</v>
      </c>
    </row>
    <row r="14" spans="1:19" x14ac:dyDescent="0.25">
      <c r="A14" t="s">
        <v>5</v>
      </c>
      <c r="B14">
        <f>B13+1</f>
        <v>2022</v>
      </c>
      <c r="C14">
        <v>10</v>
      </c>
      <c r="D14">
        <v>2</v>
      </c>
      <c r="E14">
        <v>1</v>
      </c>
      <c r="F14">
        <v>7</v>
      </c>
      <c r="G14">
        <v>7</v>
      </c>
      <c r="H14">
        <v>30</v>
      </c>
      <c r="I14">
        <f>Table1[[#This Row],[Won]]/Table1[[#This Row],[Matches]]</f>
        <v>0.2</v>
      </c>
      <c r="J14">
        <v>0.7</v>
      </c>
      <c r="K14">
        <f>Table1[[#This Row],[GoalsFor]]/Table1[[#This Row],[Matches]]</f>
        <v>0.7</v>
      </c>
      <c r="L14">
        <f>Table1[[#This Row],[GoalsAgainst]]/Table1[[#This Row],[Matches]]</f>
        <v>3</v>
      </c>
      <c r="M14">
        <v>95</v>
      </c>
      <c r="N14">
        <f>AVERAGE(48,48,26,26,42,42,66,69,107,43)</f>
        <v>51.7</v>
      </c>
      <c r="O14">
        <v>24</v>
      </c>
      <c r="P14">
        <v>55.1</v>
      </c>
      <c r="Q14">
        <v>26.87</v>
      </c>
      <c r="R14">
        <v>35.950000000000003</v>
      </c>
      <c r="S14">
        <v>0</v>
      </c>
    </row>
    <row r="15" spans="1:19" x14ac:dyDescent="0.25">
      <c r="A15" t="s">
        <v>7</v>
      </c>
      <c r="B15">
        <v>2010</v>
      </c>
      <c r="C15">
        <v>8</v>
      </c>
      <c r="D15">
        <v>3</v>
      </c>
      <c r="E15">
        <v>5</v>
      </c>
      <c r="F15">
        <v>0</v>
      </c>
      <c r="G15">
        <v>7</v>
      </c>
      <c r="H15">
        <v>4</v>
      </c>
      <c r="I15">
        <f>Table1[[#This Row],[Won]]/Table1[[#This Row],[Matches]]</f>
        <v>0.375</v>
      </c>
      <c r="J15">
        <v>1.75</v>
      </c>
      <c r="K15">
        <f>Table1[[#This Row],[GoalsFor]]/Table1[[#This Row],[Matches]]</f>
        <v>0.875</v>
      </c>
      <c r="L15">
        <f>Table1[[#This Row],[GoalsAgainst]]/Table1[[#This Row],[Matches]]</f>
        <v>0.5</v>
      </c>
      <c r="M15">
        <v>73</v>
      </c>
      <c r="N15">
        <f>AVERAGE(78,17,50,11,84,82,164,37)</f>
        <v>65.375</v>
      </c>
      <c r="O15">
        <v>9</v>
      </c>
      <c r="P15">
        <v>15.6</v>
      </c>
      <c r="Q15">
        <v>25.35</v>
      </c>
      <c r="R15">
        <v>33.35</v>
      </c>
      <c r="S15">
        <v>1</v>
      </c>
    </row>
    <row r="16" spans="1:19" x14ac:dyDescent="0.25">
      <c r="A16" t="s">
        <v>7</v>
      </c>
      <c r="B16">
        <f>B15+1</f>
        <v>2011</v>
      </c>
      <c r="C16">
        <v>9</v>
      </c>
      <c r="D16">
        <v>3</v>
      </c>
      <c r="E16">
        <v>1</v>
      </c>
      <c r="F16">
        <v>5</v>
      </c>
      <c r="G16">
        <v>8</v>
      </c>
      <c r="H16">
        <v>9</v>
      </c>
      <c r="I16">
        <f>Table1[[#This Row],[Won]]/Table1[[#This Row],[Matches]]</f>
        <v>0.33333333333333331</v>
      </c>
      <c r="J16">
        <v>1.1100000000000001</v>
      </c>
      <c r="K16">
        <f>Table1[[#This Row],[GoalsFor]]/Table1[[#This Row],[Matches]]</f>
        <v>0.88888888888888884</v>
      </c>
      <c r="L16">
        <f>Table1[[#This Row],[GoalsAgainst]]/Table1[[#This Row],[Matches]]</f>
        <v>1</v>
      </c>
      <c r="M16">
        <v>73</v>
      </c>
      <c r="N16">
        <f>AVERAGE(136,14,64,66,8,8,37,64,156)</f>
        <v>61.444444444444443</v>
      </c>
      <c r="O16">
        <v>12</v>
      </c>
      <c r="P16">
        <v>20.2</v>
      </c>
      <c r="Q16">
        <v>24.89</v>
      </c>
      <c r="R16">
        <v>29.05</v>
      </c>
      <c r="S16">
        <v>1</v>
      </c>
    </row>
    <row r="17" spans="1:19" x14ac:dyDescent="0.25">
      <c r="A17" t="s">
        <v>7</v>
      </c>
      <c r="B17">
        <f t="shared" ref="B17:B26" si="1">B16+1</f>
        <v>2012</v>
      </c>
      <c r="C17">
        <v>8</v>
      </c>
      <c r="D17">
        <v>3</v>
      </c>
      <c r="E17">
        <v>2</v>
      </c>
      <c r="F17">
        <v>3</v>
      </c>
      <c r="G17">
        <v>7</v>
      </c>
      <c r="H17">
        <v>9</v>
      </c>
      <c r="I17">
        <f>Table1[[#This Row],[Won]]/Table1[[#This Row],[Matches]]</f>
        <v>0.375</v>
      </c>
      <c r="J17">
        <v>1.38</v>
      </c>
      <c r="K17">
        <f>Table1[[#This Row],[GoalsFor]]/Table1[[#This Row],[Matches]]</f>
        <v>0.875</v>
      </c>
      <c r="L17">
        <f>Table1[[#This Row],[GoalsAgainst]]/Table1[[#This Row],[Matches]]</f>
        <v>1.125</v>
      </c>
      <c r="M17">
        <v>73</v>
      </c>
      <c r="N17">
        <f>AVERAGE(65,83,1,65,148,40,63,41)</f>
        <v>63.25</v>
      </c>
      <c r="O17">
        <v>8</v>
      </c>
      <c r="P17">
        <v>15.4</v>
      </c>
      <c r="Q17">
        <v>25.31</v>
      </c>
      <c r="R17">
        <v>37.25</v>
      </c>
      <c r="S17">
        <v>1</v>
      </c>
    </row>
    <row r="18" spans="1:19" x14ac:dyDescent="0.25">
      <c r="A18" t="s">
        <v>7</v>
      </c>
      <c r="B18">
        <f t="shared" si="1"/>
        <v>2013</v>
      </c>
      <c r="C18">
        <v>8</v>
      </c>
      <c r="D18">
        <v>1</v>
      </c>
      <c r="E18">
        <v>1</v>
      </c>
      <c r="F18">
        <v>6</v>
      </c>
      <c r="G18">
        <v>4</v>
      </c>
      <c r="H18">
        <v>14</v>
      </c>
      <c r="I18">
        <f>Table1[[#This Row],[Won]]/Table1[[#This Row],[Matches]]</f>
        <v>0.125</v>
      </c>
      <c r="J18">
        <v>0.5</v>
      </c>
      <c r="K18">
        <f>Table1[[#This Row],[GoalsFor]]/Table1[[#This Row],[Matches]]</f>
        <v>0.5</v>
      </c>
      <c r="L18">
        <f>Table1[[#This Row],[GoalsAgainst]]/Table1[[#This Row],[Matches]]</f>
        <v>1.75</v>
      </c>
      <c r="M18">
        <v>101</v>
      </c>
      <c r="N18">
        <f>AVERAGE(20,20,1,64,128,25,67,57)</f>
        <v>47.75</v>
      </c>
      <c r="O18">
        <v>10</v>
      </c>
      <c r="P18">
        <v>20.6</v>
      </c>
      <c r="Q18">
        <v>25.84</v>
      </c>
      <c r="R18">
        <v>32</v>
      </c>
      <c r="S18">
        <v>1</v>
      </c>
    </row>
    <row r="19" spans="1:19" x14ac:dyDescent="0.25">
      <c r="A19" t="s">
        <v>7</v>
      </c>
      <c r="B19">
        <f t="shared" si="1"/>
        <v>2014</v>
      </c>
      <c r="C19">
        <v>7</v>
      </c>
      <c r="D19">
        <v>3</v>
      </c>
      <c r="E19">
        <v>0</v>
      </c>
      <c r="F19">
        <v>4</v>
      </c>
      <c r="G19">
        <v>8</v>
      </c>
      <c r="H19">
        <v>8</v>
      </c>
      <c r="I19">
        <f>Table1[[#This Row],[Won]]/Table1[[#This Row],[Matches]]</f>
        <v>0.42857142857142855</v>
      </c>
      <c r="J19">
        <v>1.29</v>
      </c>
      <c r="K19">
        <f>Table1[[#This Row],[GoalsFor]]/Table1[[#This Row],[Matches]]</f>
        <v>1.1428571428571428</v>
      </c>
      <c r="L19">
        <f>Table1[[#This Row],[GoalsAgainst]]/Table1[[#This Row],[Matches]]</f>
        <v>1.1428571428571428</v>
      </c>
      <c r="M19">
        <v>125</v>
      </c>
      <c r="N19">
        <f>AVERAGE(46,36,41,132,205,81,102)</f>
        <v>91.857142857142861</v>
      </c>
      <c r="O19">
        <v>4</v>
      </c>
      <c r="P19">
        <v>9.8000000000000007</v>
      </c>
      <c r="Q19">
        <v>26.31</v>
      </c>
      <c r="R19">
        <v>39.5</v>
      </c>
      <c r="S19">
        <v>1</v>
      </c>
    </row>
    <row r="20" spans="1:19" x14ac:dyDescent="0.25">
      <c r="A20" t="s">
        <v>7</v>
      </c>
      <c r="B20">
        <f t="shared" si="1"/>
        <v>2015</v>
      </c>
      <c r="C20">
        <v>10</v>
      </c>
      <c r="D20">
        <v>3</v>
      </c>
      <c r="E20">
        <v>1</v>
      </c>
      <c r="F20">
        <v>6</v>
      </c>
      <c r="G20">
        <v>11</v>
      </c>
      <c r="H20">
        <v>16</v>
      </c>
      <c r="I20">
        <f>Table1[[#This Row],[Won]]/Table1[[#This Row],[Matches]]</f>
        <v>0.3</v>
      </c>
      <c r="J20">
        <v>1</v>
      </c>
      <c r="K20">
        <f>Table1[[#This Row],[GoalsFor]]/Table1[[#This Row],[Matches]]</f>
        <v>1.1000000000000001</v>
      </c>
      <c r="L20">
        <f>Table1[[#This Row],[GoalsAgainst]]/Table1[[#This Row],[Matches]]</f>
        <v>1.6</v>
      </c>
      <c r="M20">
        <v>122</v>
      </c>
      <c r="N20">
        <f>AVERAGE(29,38,93,162,205,4,31,52,34,3)</f>
        <v>65.099999999999994</v>
      </c>
      <c r="O20">
        <v>7</v>
      </c>
      <c r="P20">
        <v>19.399999999999999</v>
      </c>
      <c r="Q20">
        <v>25.67</v>
      </c>
      <c r="R20">
        <v>32.68</v>
      </c>
      <c r="S20">
        <v>1</v>
      </c>
    </row>
    <row r="21" spans="1:19" x14ac:dyDescent="0.25">
      <c r="A21" t="s">
        <v>7</v>
      </c>
      <c r="B21">
        <f t="shared" si="1"/>
        <v>2016</v>
      </c>
      <c r="C21">
        <v>8</v>
      </c>
      <c r="D21">
        <v>1</v>
      </c>
      <c r="E21">
        <v>3</v>
      </c>
      <c r="F21">
        <v>4</v>
      </c>
      <c r="G21">
        <v>7</v>
      </c>
      <c r="H21">
        <v>14</v>
      </c>
      <c r="I21">
        <f>Table1[[#This Row],[Won]]/Table1[[#This Row],[Matches]]</f>
        <v>0.125</v>
      </c>
      <c r="J21">
        <v>0.75</v>
      </c>
      <c r="K21">
        <f>Table1[[#This Row],[GoalsFor]]/Table1[[#This Row],[Matches]]</f>
        <v>0.875</v>
      </c>
      <c r="L21">
        <f>Table1[[#This Row],[GoalsAgainst]]/Table1[[#This Row],[Matches]]</f>
        <v>1.75</v>
      </c>
      <c r="M21">
        <v>118</v>
      </c>
      <c r="N21">
        <f>AVERAGE(164,12,23,31,10,39,25,98)</f>
        <v>50.25</v>
      </c>
      <c r="O21">
        <v>4</v>
      </c>
      <c r="P21">
        <v>13.4</v>
      </c>
      <c r="Q21">
        <v>25.57</v>
      </c>
      <c r="R21">
        <v>37.880000000000003</v>
      </c>
      <c r="S21">
        <v>0</v>
      </c>
    </row>
    <row r="22" spans="1:19" x14ac:dyDescent="0.25">
      <c r="A22" t="s">
        <v>7</v>
      </c>
      <c r="B22">
        <f>B21+1</f>
        <v>2017</v>
      </c>
      <c r="C22">
        <v>12</v>
      </c>
      <c r="D22">
        <v>3</v>
      </c>
      <c r="E22">
        <v>5</v>
      </c>
      <c r="F22">
        <v>4</v>
      </c>
      <c r="G22">
        <v>18</v>
      </c>
      <c r="H22">
        <v>14</v>
      </c>
      <c r="I22">
        <f>Table1[[#This Row],[Won]]/Table1[[#This Row],[Matches]]</f>
        <v>0.25</v>
      </c>
      <c r="J22">
        <v>1.17</v>
      </c>
      <c r="K22">
        <f>Table1[[#This Row],[GoalsFor]]/Table1[[#This Row],[Matches]]</f>
        <v>1.5</v>
      </c>
      <c r="L22">
        <f>Table1[[#This Row],[GoalsAgainst]]/Table1[[#This Row],[Matches]]</f>
        <v>1.1666666666666667</v>
      </c>
      <c r="M22">
        <v>104</v>
      </c>
      <c r="N22">
        <f>AVERAGE(91,92,36,19,29,32,167,132,36,111,107,78)</f>
        <v>77.5</v>
      </c>
      <c r="O22">
        <v>12</v>
      </c>
      <c r="P22">
        <v>10.3</v>
      </c>
      <c r="Q22">
        <v>25.14</v>
      </c>
      <c r="R22">
        <v>38.65</v>
      </c>
      <c r="S22">
        <v>0</v>
      </c>
    </row>
    <row r="23" spans="1:19" x14ac:dyDescent="0.25">
      <c r="A23" t="s">
        <v>7</v>
      </c>
      <c r="B23">
        <f t="shared" si="1"/>
        <v>2018</v>
      </c>
      <c r="C23">
        <v>10</v>
      </c>
      <c r="D23">
        <v>8</v>
      </c>
      <c r="E23">
        <v>1</v>
      </c>
      <c r="F23">
        <v>1</v>
      </c>
      <c r="G23">
        <v>19</v>
      </c>
      <c r="H23">
        <v>3</v>
      </c>
      <c r="I23">
        <f>Table1[[#This Row],[Won]]/Table1[[#This Row],[Matches]]</f>
        <v>0.8</v>
      </c>
      <c r="J23">
        <v>2.5</v>
      </c>
      <c r="K23">
        <f>Table1[[#This Row],[GoalsFor]]/Table1[[#This Row],[Matches]]</f>
        <v>1.9</v>
      </c>
      <c r="L23">
        <f>Table1[[#This Row],[GoalsAgainst]]/Table1[[#This Row],[Matches]]</f>
        <v>0.3</v>
      </c>
      <c r="M23">
        <v>89</v>
      </c>
      <c r="N23">
        <f>AVERAGE(119,119,132,132,133,133,86,96,133,182)</f>
        <v>126.5</v>
      </c>
      <c r="O23">
        <v>3</v>
      </c>
      <c r="P23">
        <v>3.3</v>
      </c>
      <c r="Q23">
        <v>25.77</v>
      </c>
      <c r="R23">
        <v>56.55</v>
      </c>
      <c r="S23">
        <v>0</v>
      </c>
    </row>
    <row r="24" spans="1:19" x14ac:dyDescent="0.25">
      <c r="A24" t="s">
        <v>7</v>
      </c>
      <c r="B24">
        <f t="shared" si="1"/>
        <v>2019</v>
      </c>
      <c r="C24">
        <v>10</v>
      </c>
      <c r="D24">
        <v>2</v>
      </c>
      <c r="E24">
        <v>3</v>
      </c>
      <c r="F24">
        <v>5</v>
      </c>
      <c r="G24">
        <v>9</v>
      </c>
      <c r="H24">
        <v>15</v>
      </c>
      <c r="I24">
        <f>Table1[[#This Row],[Won]]/Table1[[#This Row],[Matches]]</f>
        <v>0.2</v>
      </c>
      <c r="J24">
        <v>0.9</v>
      </c>
      <c r="K24">
        <f>Table1[[#This Row],[GoalsFor]]/Table1[[#This Row],[Matches]]</f>
        <v>0.9</v>
      </c>
      <c r="L24">
        <f>Table1[[#This Row],[GoalsAgainst]]/Table1[[#This Row],[Matches]]</f>
        <v>1.5</v>
      </c>
      <c r="M24">
        <v>91</v>
      </c>
      <c r="N24">
        <f>AVERAGE(6,16,16,12,12,34,34,196,196,40)</f>
        <v>56.2</v>
      </c>
      <c r="O24">
        <v>3</v>
      </c>
      <c r="P24">
        <v>3.5</v>
      </c>
      <c r="Q24">
        <v>26.42</v>
      </c>
      <c r="R24">
        <v>46.48</v>
      </c>
      <c r="S24">
        <v>0</v>
      </c>
    </row>
    <row r="25" spans="1:19" x14ac:dyDescent="0.25">
      <c r="A25" t="s">
        <v>7</v>
      </c>
      <c r="B25">
        <f t="shared" si="1"/>
        <v>2020</v>
      </c>
      <c r="C25">
        <v>8</v>
      </c>
      <c r="D25">
        <v>2</v>
      </c>
      <c r="E25">
        <v>4</v>
      </c>
      <c r="F25">
        <v>2</v>
      </c>
      <c r="G25">
        <v>7</v>
      </c>
      <c r="H25">
        <v>7</v>
      </c>
      <c r="I25">
        <f>Table1[[#This Row],[Won]]/Table1[[#This Row],[Matches]]</f>
        <v>0.25</v>
      </c>
      <c r="J25">
        <v>1.25</v>
      </c>
      <c r="K25">
        <f>Table1[[#This Row],[GoalsFor]]/Table1[[#This Row],[Matches]]</f>
        <v>0.875</v>
      </c>
      <c r="L25">
        <f>Table1[[#This Row],[GoalsAgainst]]/Table1[[#This Row],[Matches]]</f>
        <v>0.875</v>
      </c>
      <c r="M25">
        <v>89</v>
      </c>
      <c r="N25">
        <f>AVERAGE(65,99,99,109,109,88,65,65)</f>
        <v>87.375</v>
      </c>
      <c r="O25">
        <v>4</v>
      </c>
      <c r="P25">
        <v>8.9</v>
      </c>
      <c r="Q25">
        <v>25.74</v>
      </c>
      <c r="R25">
        <v>61.13</v>
      </c>
      <c r="S25">
        <v>0</v>
      </c>
    </row>
    <row r="26" spans="1:19" x14ac:dyDescent="0.25">
      <c r="A26" t="s">
        <v>7</v>
      </c>
      <c r="B26">
        <f t="shared" si="1"/>
        <v>2021</v>
      </c>
      <c r="C26">
        <v>12</v>
      </c>
      <c r="D26">
        <v>4</v>
      </c>
      <c r="E26">
        <v>1</v>
      </c>
      <c r="F26">
        <v>7</v>
      </c>
      <c r="G26">
        <v>10</v>
      </c>
      <c r="H26">
        <v>21</v>
      </c>
      <c r="I26">
        <f>Table1[[#This Row],[Won]]/Table1[[#This Row],[Matches]]</f>
        <v>0.33333333333333331</v>
      </c>
      <c r="J26">
        <v>1.08</v>
      </c>
      <c r="K26">
        <f>Table1[[#This Row],[GoalsFor]]/Table1[[#This Row],[Matches]]</f>
        <v>0.83333333333333337</v>
      </c>
      <c r="L26">
        <f>Table1[[#This Row],[GoalsAgainst]]/Table1[[#This Row],[Matches]]</f>
        <v>1.75</v>
      </c>
      <c r="M26">
        <v>85</v>
      </c>
      <c r="N26">
        <f>AVERAGE(71,10,44,7,18,111,55,111,55,7,18)</f>
        <v>46.090909090909093</v>
      </c>
      <c r="O26">
        <v>9</v>
      </c>
      <c r="P26">
        <v>13.6</v>
      </c>
      <c r="Q26">
        <v>24.64</v>
      </c>
      <c r="R26">
        <v>49.45</v>
      </c>
      <c r="S26">
        <v>0</v>
      </c>
    </row>
    <row r="27" spans="1:19" x14ac:dyDescent="0.25">
      <c r="A27" t="s">
        <v>7</v>
      </c>
      <c r="B27">
        <f>B26+1</f>
        <v>2022</v>
      </c>
      <c r="C27">
        <v>9</v>
      </c>
      <c r="D27">
        <v>6</v>
      </c>
      <c r="E27">
        <v>2</v>
      </c>
      <c r="F27">
        <v>1</v>
      </c>
      <c r="G27">
        <v>17</v>
      </c>
      <c r="H27">
        <v>6</v>
      </c>
      <c r="I27">
        <f>Table1[[#This Row],[Won]]/Table1[[#This Row],[Matches]]</f>
        <v>0.66666666666666663</v>
      </c>
      <c r="J27">
        <v>2.2200000000000002</v>
      </c>
      <c r="K27">
        <f>Table1[[#This Row],[GoalsFor]]/Table1[[#This Row],[Matches]]</f>
        <v>1.8888888888888888</v>
      </c>
      <c r="L27">
        <f>Table1[[#This Row],[GoalsAgainst]]/Table1[[#This Row],[Matches]]</f>
        <v>0.66666666666666663</v>
      </c>
      <c r="M27">
        <v>78</v>
      </c>
      <c r="N27">
        <f>AVERAGE(66,57,65,71,200,65,71,200,11)</f>
        <v>89.555555555555557</v>
      </c>
      <c r="O27">
        <v>4</v>
      </c>
      <c r="P27">
        <v>10.199999999999999</v>
      </c>
      <c r="Q27">
        <v>26</v>
      </c>
      <c r="R27">
        <v>153.80000000000001</v>
      </c>
      <c r="S27">
        <v>0</v>
      </c>
    </row>
    <row r="28" spans="1:19" x14ac:dyDescent="0.25">
      <c r="A28" t="s">
        <v>8</v>
      </c>
      <c r="B28">
        <v>2010</v>
      </c>
      <c r="C28">
        <v>10</v>
      </c>
      <c r="D28">
        <v>3</v>
      </c>
      <c r="E28">
        <v>3</v>
      </c>
      <c r="F28">
        <v>4</v>
      </c>
      <c r="G28">
        <v>9</v>
      </c>
      <c r="H28">
        <v>17</v>
      </c>
      <c r="I28">
        <f>Table1[[#This Row],[Won]]/Table1[[#This Row],[Matches]]</f>
        <v>0.3</v>
      </c>
      <c r="J28">
        <v>1.2</v>
      </c>
      <c r="K28">
        <f>Table1[[#This Row],[GoalsFor]]/Table1[[#This Row],[Matches]]</f>
        <v>0.9</v>
      </c>
      <c r="L28">
        <f>Table1[[#This Row],[GoalsAgainst]]/Table1[[#This Row],[Matches]]</f>
        <v>1.7</v>
      </c>
      <c r="M28">
        <v>98</v>
      </c>
      <c r="N28">
        <f>AVERAGE(25,3,31,46,76,84,134,59,104)</f>
        <v>62.444444444444443</v>
      </c>
      <c r="O28">
        <v>26</v>
      </c>
      <c r="P28">
        <v>94</v>
      </c>
      <c r="Q28">
        <v>24.79</v>
      </c>
      <c r="R28">
        <v>8.85</v>
      </c>
      <c r="S28">
        <v>0</v>
      </c>
    </row>
    <row r="29" spans="1:19" x14ac:dyDescent="0.25">
      <c r="A29" t="s">
        <v>8</v>
      </c>
      <c r="B29">
        <f>B28+1</f>
        <v>2011</v>
      </c>
      <c r="C29">
        <v>10</v>
      </c>
      <c r="D29">
        <v>2</v>
      </c>
      <c r="E29">
        <v>1</v>
      </c>
      <c r="F29">
        <v>7</v>
      </c>
      <c r="G29">
        <v>9</v>
      </c>
      <c r="H29">
        <v>20</v>
      </c>
      <c r="I29">
        <f>Table1[[#This Row],[Won]]/Table1[[#This Row],[Matches]]</f>
        <v>0.2</v>
      </c>
      <c r="J29">
        <v>0.7</v>
      </c>
      <c r="K29">
        <f>Table1[[#This Row],[GoalsFor]]/Table1[[#This Row],[Matches]]</f>
        <v>0.9</v>
      </c>
      <c r="L29">
        <f>Table1[[#This Row],[GoalsAgainst]]/Table1[[#This Row],[Matches]]</f>
        <v>2</v>
      </c>
      <c r="M29">
        <v>112</v>
      </c>
      <c r="N29">
        <f>AVERAGE(148,148,31,3,70,31,74,103,37,28)</f>
        <v>67.3</v>
      </c>
      <c r="O29">
        <v>27</v>
      </c>
      <c r="P29">
        <v>96.4</v>
      </c>
      <c r="Q29">
        <v>24.89</v>
      </c>
      <c r="R29">
        <v>7.58</v>
      </c>
      <c r="S29">
        <v>0</v>
      </c>
    </row>
    <row r="30" spans="1:19" x14ac:dyDescent="0.25">
      <c r="A30" t="s">
        <v>8</v>
      </c>
      <c r="B30">
        <f t="shared" ref="B30:B39" si="2">B29+1</f>
        <v>2012</v>
      </c>
      <c r="C30">
        <v>9</v>
      </c>
      <c r="D30">
        <v>2</v>
      </c>
      <c r="E30">
        <v>4</v>
      </c>
      <c r="F30">
        <v>3</v>
      </c>
      <c r="G30">
        <v>10</v>
      </c>
      <c r="H30">
        <v>10</v>
      </c>
      <c r="I30">
        <f>Table1[[#This Row],[Won]]/Table1[[#This Row],[Matches]]</f>
        <v>0.22222222222222221</v>
      </c>
      <c r="J30">
        <v>1.1100000000000001</v>
      </c>
      <c r="K30">
        <f>Table1[[#This Row],[GoalsFor]]/Table1[[#This Row],[Matches]]</f>
        <v>1.1111111111111112</v>
      </c>
      <c r="L30">
        <f>Table1[[#This Row],[GoalsAgainst]]/Table1[[#This Row],[Matches]]</f>
        <v>1.1111111111111112</v>
      </c>
      <c r="M30">
        <v>118</v>
      </c>
      <c r="N30">
        <f>AVERAGE(96,9,7,78,204,119,22,166,154)</f>
        <v>95</v>
      </c>
      <c r="O30">
        <v>26</v>
      </c>
      <c r="P30">
        <v>74.2</v>
      </c>
      <c r="Q30">
        <v>24.78</v>
      </c>
      <c r="R30">
        <v>8.25</v>
      </c>
      <c r="S30">
        <v>0</v>
      </c>
    </row>
    <row r="31" spans="1:19" x14ac:dyDescent="0.25">
      <c r="A31" t="s">
        <v>8</v>
      </c>
      <c r="B31">
        <f t="shared" si="2"/>
        <v>2013</v>
      </c>
      <c r="C31">
        <v>12</v>
      </c>
      <c r="D31">
        <v>3</v>
      </c>
      <c r="E31">
        <v>7</v>
      </c>
      <c r="F31">
        <v>2</v>
      </c>
      <c r="G31">
        <v>11</v>
      </c>
      <c r="H31">
        <v>8</v>
      </c>
      <c r="I31">
        <f>Table1[[#This Row],[Won]]/Table1[[#This Row],[Matches]]</f>
        <v>0.25</v>
      </c>
      <c r="J31">
        <v>1.33</v>
      </c>
      <c r="K31">
        <f>Table1[[#This Row],[GoalsFor]]/Table1[[#This Row],[Matches]]</f>
        <v>0.91666666666666663</v>
      </c>
      <c r="L31">
        <f>Table1[[#This Row],[GoalsAgainst]]/Table1[[#This Row],[Matches]]</f>
        <v>0.66666666666666663</v>
      </c>
      <c r="M31">
        <v>94</v>
      </c>
      <c r="N31">
        <f>AVERAGE(103,68,147,122,122,5,22,94,89,63,132,154)</f>
        <v>93.416666666666671</v>
      </c>
      <c r="O31">
        <v>25</v>
      </c>
      <c r="P31">
        <v>79</v>
      </c>
      <c r="Q31">
        <v>26.02</v>
      </c>
      <c r="R31">
        <v>12.33</v>
      </c>
      <c r="S31">
        <v>0</v>
      </c>
    </row>
    <row r="32" spans="1:19" x14ac:dyDescent="0.25">
      <c r="A32" t="s">
        <v>8</v>
      </c>
      <c r="B32">
        <f t="shared" si="2"/>
        <v>2014</v>
      </c>
      <c r="C32">
        <v>8</v>
      </c>
      <c r="D32">
        <v>1</v>
      </c>
      <c r="E32">
        <v>1</v>
      </c>
      <c r="F32">
        <v>6</v>
      </c>
      <c r="G32">
        <v>3</v>
      </c>
      <c r="H32">
        <v>20</v>
      </c>
      <c r="I32">
        <f>Table1[[#This Row],[Won]]/Table1[[#This Row],[Matches]]</f>
        <v>0.125</v>
      </c>
      <c r="J32">
        <v>0.5</v>
      </c>
      <c r="K32">
        <f>Table1[[#This Row],[GoalsFor]]/Table1[[#This Row],[Matches]]</f>
        <v>0.375</v>
      </c>
      <c r="L32">
        <f>Table1[[#This Row],[GoalsAgainst]]/Table1[[#This Row],[Matches]]</f>
        <v>2.5</v>
      </c>
      <c r="M32">
        <v>135</v>
      </c>
      <c r="N32">
        <f>AVERAGE(66,67,19,11,31,27,74,130)</f>
        <v>53.125</v>
      </c>
      <c r="O32">
        <v>22</v>
      </c>
      <c r="P32">
        <v>69.2</v>
      </c>
      <c r="Q32">
        <v>24.6</v>
      </c>
      <c r="R32">
        <v>15.7</v>
      </c>
      <c r="S32">
        <v>0</v>
      </c>
    </row>
    <row r="33" spans="1:19" x14ac:dyDescent="0.25">
      <c r="A33" t="s">
        <v>8</v>
      </c>
      <c r="B33">
        <f t="shared" si="2"/>
        <v>2015</v>
      </c>
      <c r="C33">
        <v>8</v>
      </c>
      <c r="D33">
        <v>2</v>
      </c>
      <c r="E33">
        <v>3</v>
      </c>
      <c r="F33">
        <v>3</v>
      </c>
      <c r="G33">
        <v>8</v>
      </c>
      <c r="H33">
        <v>12</v>
      </c>
      <c r="I33">
        <f>Table1[[#This Row],[Won]]/Table1[[#This Row],[Matches]]</f>
        <v>0.25</v>
      </c>
      <c r="J33">
        <v>1.1299999999999999</v>
      </c>
      <c r="K33">
        <f>Table1[[#This Row],[GoalsFor]]/Table1[[#This Row],[Matches]]</f>
        <v>1</v>
      </c>
      <c r="L33">
        <f>Table1[[#This Row],[GoalsAgainst]]/Table1[[#This Row],[Matches]]</f>
        <v>1.5</v>
      </c>
      <c r="M33">
        <v>117</v>
      </c>
      <c r="N33">
        <f>AVERAGE(162,162,71,155,15,18,54,56)</f>
        <v>86.625</v>
      </c>
      <c r="O33">
        <v>31</v>
      </c>
      <c r="P33">
        <v>88.8</v>
      </c>
      <c r="Q33">
        <v>24.88</v>
      </c>
      <c r="R33">
        <v>10.6</v>
      </c>
      <c r="S33">
        <v>0</v>
      </c>
    </row>
    <row r="34" spans="1:19" x14ac:dyDescent="0.25">
      <c r="A34" t="s">
        <v>8</v>
      </c>
      <c r="B34">
        <f t="shared" si="2"/>
        <v>2016</v>
      </c>
      <c r="C34">
        <v>8</v>
      </c>
      <c r="D34">
        <v>2</v>
      </c>
      <c r="E34">
        <v>3</v>
      </c>
      <c r="F34">
        <v>3</v>
      </c>
      <c r="G34">
        <v>4</v>
      </c>
      <c r="H34">
        <v>9</v>
      </c>
      <c r="I34">
        <f>Table1[[#This Row],[Won]]/Table1[[#This Row],[Matches]]</f>
        <v>0.25</v>
      </c>
      <c r="J34">
        <v>1.1299999999999999</v>
      </c>
      <c r="K34">
        <f>Table1[[#This Row],[GoalsFor]]/Table1[[#This Row],[Matches]]</f>
        <v>0.5</v>
      </c>
      <c r="L34">
        <f>Table1[[#This Row],[GoalsAgainst]]/Table1[[#This Row],[Matches]]</f>
        <v>1.125</v>
      </c>
      <c r="M34">
        <v>90</v>
      </c>
      <c r="N34">
        <f>AVERAGE(43,83,32,162, 98,202,203,117)</f>
        <v>117.5</v>
      </c>
      <c r="O34">
        <v>25</v>
      </c>
      <c r="P34">
        <v>76.099999999999994</v>
      </c>
      <c r="Q34">
        <v>25.93</v>
      </c>
      <c r="R34">
        <v>13.6</v>
      </c>
      <c r="S34">
        <v>0</v>
      </c>
    </row>
    <row r="35" spans="1:19" x14ac:dyDescent="0.25">
      <c r="A35" t="s">
        <v>8</v>
      </c>
      <c r="B35">
        <f>B34+1</f>
        <v>2017</v>
      </c>
      <c r="C35">
        <v>7</v>
      </c>
      <c r="D35">
        <v>2</v>
      </c>
      <c r="E35">
        <v>0</v>
      </c>
      <c r="F35">
        <v>5</v>
      </c>
      <c r="G35">
        <v>10</v>
      </c>
      <c r="H35">
        <v>16</v>
      </c>
      <c r="I35">
        <f>Table1[[#This Row],[Won]]/Table1[[#This Row],[Matches]]</f>
        <v>0.2857142857142857</v>
      </c>
      <c r="J35">
        <v>0.86</v>
      </c>
      <c r="K35">
        <f>Table1[[#This Row],[GoalsFor]]/Table1[[#This Row],[Matches]]</f>
        <v>1.4285714285714286</v>
      </c>
      <c r="L35">
        <f>Table1[[#This Row],[GoalsAgainst]]/Table1[[#This Row],[Matches]]</f>
        <v>2.2857142857142856</v>
      </c>
      <c r="M35">
        <v>117</v>
      </c>
      <c r="N35">
        <f>AVERAGE(1,48,53,24,1,204,102)</f>
        <v>61.857142857142854</v>
      </c>
      <c r="O35">
        <v>22</v>
      </c>
      <c r="P35">
        <v>82.4</v>
      </c>
      <c r="Q35">
        <v>26.71</v>
      </c>
      <c r="R35">
        <v>11.73</v>
      </c>
      <c r="S35">
        <v>0</v>
      </c>
    </row>
    <row r="36" spans="1:19" x14ac:dyDescent="0.25">
      <c r="A36" t="s">
        <v>8</v>
      </c>
      <c r="B36">
        <f t="shared" si="2"/>
        <v>2018</v>
      </c>
      <c r="C36">
        <v>12</v>
      </c>
      <c r="D36">
        <v>4</v>
      </c>
      <c r="E36">
        <v>5</v>
      </c>
      <c r="F36">
        <v>3</v>
      </c>
      <c r="G36">
        <v>14</v>
      </c>
      <c r="H36">
        <v>12</v>
      </c>
      <c r="I36">
        <f>Table1[[#This Row],[Won]]/Table1[[#This Row],[Matches]]</f>
        <v>0.33333333333333331</v>
      </c>
      <c r="J36">
        <v>1.42</v>
      </c>
      <c r="K36">
        <f>Table1[[#This Row],[GoalsFor]]/Table1[[#This Row],[Matches]]</f>
        <v>1.1666666666666667</v>
      </c>
      <c r="L36">
        <f>Table1[[#This Row],[GoalsAgainst]]/Table1[[#This Row],[Matches]]</f>
        <v>1</v>
      </c>
      <c r="M36">
        <v>107</v>
      </c>
      <c r="N36">
        <f>AVERAGE(131,98,182,131,98,182,132,119,68,76,170,91)</f>
        <v>123.16666666666667</v>
      </c>
      <c r="O36">
        <v>30</v>
      </c>
      <c r="P36">
        <v>83.7</v>
      </c>
      <c r="Q36">
        <v>26.07</v>
      </c>
      <c r="R36">
        <v>25.38</v>
      </c>
      <c r="S36">
        <v>1</v>
      </c>
    </row>
    <row r="37" spans="1:19" x14ac:dyDescent="0.25">
      <c r="A37" t="s">
        <v>8</v>
      </c>
      <c r="B37">
        <f t="shared" si="2"/>
        <v>2019</v>
      </c>
      <c r="C37">
        <v>10</v>
      </c>
      <c r="D37">
        <v>1</v>
      </c>
      <c r="E37">
        <v>2</v>
      </c>
      <c r="F37">
        <v>7</v>
      </c>
      <c r="G37">
        <v>7</v>
      </c>
      <c r="H37">
        <v>16</v>
      </c>
      <c r="I37">
        <f>Table1[[#This Row],[Won]]/Table1[[#This Row],[Matches]]</f>
        <v>0.1</v>
      </c>
      <c r="J37">
        <v>0.5</v>
      </c>
      <c r="K37">
        <f>Table1[[#This Row],[GoalsFor]]/Table1[[#This Row],[Matches]]</f>
        <v>0.7</v>
      </c>
      <c r="L37">
        <f>Table1[[#This Row],[GoalsAgainst]]/Table1[[#This Row],[Matches]]</f>
        <v>1.6</v>
      </c>
      <c r="M37">
        <v>114</v>
      </c>
      <c r="N37">
        <f>AVERAGE(99,131,6,6,52,22,32,52,22,32)</f>
        <v>45.4</v>
      </c>
      <c r="O37">
        <v>23</v>
      </c>
      <c r="P37">
        <v>77.900000000000006</v>
      </c>
      <c r="Q37">
        <v>26.68</v>
      </c>
      <c r="R37">
        <v>15.08</v>
      </c>
      <c r="S37">
        <v>0</v>
      </c>
    </row>
    <row r="38" spans="1:19" x14ac:dyDescent="0.25">
      <c r="A38" t="s">
        <v>8</v>
      </c>
      <c r="B38">
        <f t="shared" si="2"/>
        <v>2020</v>
      </c>
      <c r="C38">
        <v>7</v>
      </c>
      <c r="D38">
        <v>1</v>
      </c>
      <c r="E38">
        <v>4</v>
      </c>
      <c r="F38">
        <v>2</v>
      </c>
      <c r="G38">
        <v>2</v>
      </c>
      <c r="H38">
        <v>4</v>
      </c>
      <c r="I38">
        <f>Table1[[#This Row],[Won]]/Table1[[#This Row],[Matches]]</f>
        <v>0.14285714285714285</v>
      </c>
      <c r="J38">
        <v>1</v>
      </c>
      <c r="K38">
        <f>Table1[[#This Row],[GoalsFor]]/Table1[[#This Row],[Matches]]</f>
        <v>0.2857142857142857</v>
      </c>
      <c r="L38">
        <f>Table1[[#This Row],[GoalsAgainst]]/Table1[[#This Row],[Matches]]</f>
        <v>0.5714285714285714</v>
      </c>
      <c r="M38">
        <v>109</v>
      </c>
      <c r="N38">
        <f>AVERAGE(100,98,63,100,98,63,62)</f>
        <v>83.428571428571431</v>
      </c>
      <c r="O38">
        <v>30</v>
      </c>
      <c r="P38">
        <v>97.2</v>
      </c>
      <c r="Q38">
        <v>25.37</v>
      </c>
      <c r="R38">
        <v>21.5</v>
      </c>
      <c r="S38">
        <v>0</v>
      </c>
    </row>
    <row r="39" spans="1:19" x14ac:dyDescent="0.25">
      <c r="A39" t="s">
        <v>8</v>
      </c>
      <c r="B39">
        <f t="shared" si="2"/>
        <v>2021</v>
      </c>
      <c r="C39">
        <v>13</v>
      </c>
      <c r="D39">
        <v>1</v>
      </c>
      <c r="E39">
        <v>2</v>
      </c>
      <c r="F39">
        <v>10</v>
      </c>
      <c r="G39">
        <v>11</v>
      </c>
      <c r="H39">
        <v>26</v>
      </c>
      <c r="I39">
        <f>Table1[[#This Row],[Won]]/Table1[[#This Row],[Matches]]</f>
        <v>7.6923076923076927E-2</v>
      </c>
      <c r="J39">
        <v>0.38</v>
      </c>
      <c r="K39">
        <f>Table1[[#This Row],[GoalsFor]]/Table1[[#This Row],[Matches]]</f>
        <v>0.84615384615384615</v>
      </c>
      <c r="L39">
        <f>Table1[[#This Row],[GoalsAgainst]]/Table1[[#This Row],[Matches]]</f>
        <v>2</v>
      </c>
      <c r="M39">
        <v>120</v>
      </c>
      <c r="N39">
        <f>AVERAGE(93,23,8,47,93,23,8,47,94,37,181,48,48)</f>
        <v>57.692307692307693</v>
      </c>
      <c r="O39">
        <v>31</v>
      </c>
      <c r="P39">
        <v>83.1</v>
      </c>
      <c r="Q39">
        <v>25.31</v>
      </c>
      <c r="R39">
        <v>16.95</v>
      </c>
      <c r="S39">
        <v>0</v>
      </c>
    </row>
    <row r="40" spans="1:19" x14ac:dyDescent="0.25">
      <c r="A40" t="s">
        <v>8</v>
      </c>
      <c r="B40">
        <f>B39+1</f>
        <v>2022</v>
      </c>
      <c r="C40">
        <v>10</v>
      </c>
      <c r="D40">
        <v>5</v>
      </c>
      <c r="E40">
        <v>1</v>
      </c>
      <c r="F40">
        <v>4</v>
      </c>
      <c r="G40">
        <v>12</v>
      </c>
      <c r="H40">
        <v>8</v>
      </c>
      <c r="I40">
        <f>Table1[[#This Row],[Won]]/Table1[[#This Row],[Matches]]</f>
        <v>0.5</v>
      </c>
      <c r="J40">
        <v>1.6</v>
      </c>
      <c r="K40">
        <f>Table1[[#This Row],[GoalsFor]]/Table1[[#This Row],[Matches]]</f>
        <v>1.2</v>
      </c>
      <c r="L40">
        <f>Table1[[#This Row],[GoalsAgainst]]/Table1[[#This Row],[Matches]]</f>
        <v>0.8</v>
      </c>
      <c r="M40">
        <v>121</v>
      </c>
      <c r="N40">
        <f>AVERAGE(115,54,97,115,54,97,167,174,133,65)</f>
        <v>107.1</v>
      </c>
      <c r="O40">
        <v>29</v>
      </c>
      <c r="P40">
        <v>83.9</v>
      </c>
      <c r="Q40">
        <v>26.52</v>
      </c>
      <c r="R40">
        <v>14.7</v>
      </c>
      <c r="S4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Davit Ohanjanyan</cp:lastModifiedBy>
  <dcterms:created xsi:type="dcterms:W3CDTF">2015-06-05T18:17:20Z</dcterms:created>
  <dcterms:modified xsi:type="dcterms:W3CDTF">2023-11-27T14:12:15Z</dcterms:modified>
</cp:coreProperties>
</file>