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enrathi/Desktop/College_Senior/Winter 2017/EECS 486/Project/code/EECS486project/"/>
    </mc:Choice>
  </mc:AlternateContent>
  <bookViews>
    <workbookView xWindow="0" yWindow="460" windowWidth="28800" windowHeight="16240" tabRatio="500" activeTab="2"/>
  </bookViews>
  <sheets>
    <sheet name="Correlations" sheetId="3" r:id="rId1"/>
    <sheet name="Sheet1" sheetId="1" r:id="rId2"/>
    <sheet name="Sheet2" sheetId="2" r:id="rId3"/>
  </sheets>
  <calcPr calcId="150001" calcMode="autoNoTable" iterate="1" iterateCount="1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D43" i="2"/>
  <c r="D44" i="2"/>
  <c r="D45" i="2"/>
  <c r="D46" i="2"/>
  <c r="D42" i="2"/>
  <c r="C47" i="2"/>
  <c r="Q9" i="2"/>
  <c r="Q10" i="2"/>
  <c r="Q11" i="2"/>
  <c r="Q12" i="2"/>
  <c r="Q8" i="2"/>
  <c r="O13" i="2"/>
  <c r="D33" i="2"/>
  <c r="C33" i="2"/>
  <c r="I25" i="3"/>
  <c r="I33" i="3"/>
  <c r="I31" i="3"/>
  <c r="I29" i="3"/>
  <c r="I27" i="3"/>
  <c r="B22" i="3"/>
  <c r="M6" i="3"/>
  <c r="K6" i="3"/>
  <c r="I6" i="3"/>
  <c r="G6" i="3"/>
  <c r="E6" i="3"/>
  <c r="C6" i="3"/>
  <c r="M5" i="3"/>
  <c r="K5" i="3"/>
  <c r="I5" i="3"/>
  <c r="G5" i="3"/>
  <c r="E5" i="3"/>
  <c r="C5" i="3"/>
  <c r="M4" i="3"/>
  <c r="K4" i="3"/>
  <c r="I4" i="3"/>
  <c r="G4" i="3"/>
  <c r="E4" i="3"/>
  <c r="C4" i="3"/>
  <c r="M3" i="3"/>
  <c r="K3" i="3"/>
  <c r="I3" i="3"/>
  <c r="G3" i="3"/>
  <c r="E3" i="3"/>
  <c r="C3" i="3"/>
  <c r="M2" i="3"/>
  <c r="K2" i="3"/>
  <c r="I2" i="3"/>
  <c r="G2" i="3"/>
  <c r="E2" i="3"/>
  <c r="C2" i="3"/>
  <c r="B22" i="2"/>
  <c r="M4" i="2"/>
  <c r="K4" i="2"/>
  <c r="I4" i="2"/>
  <c r="G4" i="2"/>
  <c r="E4" i="2"/>
  <c r="C4" i="2"/>
  <c r="C3" i="2"/>
  <c r="C5" i="2"/>
  <c r="C6" i="2"/>
  <c r="C2" i="2"/>
  <c r="M6" i="2"/>
  <c r="K6" i="2"/>
  <c r="I6" i="2"/>
  <c r="G6" i="2"/>
  <c r="E6" i="2"/>
  <c r="M5" i="2"/>
  <c r="K5" i="2"/>
  <c r="I5" i="2"/>
  <c r="G5" i="2"/>
  <c r="E5" i="2"/>
  <c r="M3" i="2"/>
  <c r="K3" i="2"/>
  <c r="I3" i="2"/>
  <c r="G3" i="2"/>
  <c r="E3" i="2"/>
  <c r="M2" i="2"/>
  <c r="K2" i="2"/>
  <c r="I2" i="2"/>
  <c r="G2" i="2"/>
  <c r="E2" i="2"/>
  <c r="M3" i="1"/>
  <c r="P3" i="1"/>
  <c r="M4" i="1"/>
  <c r="P4" i="1"/>
  <c r="M5" i="1"/>
  <c r="P5" i="1"/>
  <c r="M6" i="1"/>
  <c r="P6" i="1"/>
  <c r="M2" i="1"/>
  <c r="P2" i="1"/>
  <c r="M9" i="1"/>
  <c r="N7" i="1"/>
  <c r="O6" i="1"/>
  <c r="O5" i="1"/>
  <c r="O4" i="1"/>
  <c r="O3" i="1"/>
  <c r="O2" i="1"/>
  <c r="R6" i="1"/>
  <c r="R5" i="1"/>
  <c r="R4" i="1"/>
  <c r="R3" i="1"/>
  <c r="R2" i="1"/>
  <c r="T3" i="1"/>
  <c r="T4" i="1"/>
  <c r="T5" i="1"/>
  <c r="T6" i="1"/>
  <c r="T2" i="1"/>
  <c r="S11" i="1"/>
  <c r="S7" i="1"/>
  <c r="Q11" i="1"/>
  <c r="Q7" i="1"/>
  <c r="M7" i="1"/>
  <c r="K9" i="1"/>
  <c r="I9" i="1"/>
  <c r="G9" i="1"/>
  <c r="E9" i="1"/>
  <c r="C9" i="1"/>
  <c r="N11" i="1"/>
  <c r="K3" i="1"/>
  <c r="K4" i="1"/>
  <c r="K5" i="1"/>
  <c r="K6" i="1"/>
  <c r="I3" i="1"/>
  <c r="I4" i="1"/>
  <c r="I5" i="1"/>
  <c r="I6" i="1"/>
  <c r="G3" i="1"/>
  <c r="G4" i="1"/>
  <c r="G5" i="1"/>
  <c r="G6" i="1"/>
  <c r="E3" i="1"/>
  <c r="E4" i="1"/>
  <c r="E5" i="1"/>
  <c r="E6" i="1"/>
  <c r="K2" i="1"/>
  <c r="I2" i="1"/>
  <c r="G2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<sst xmlns="http://schemas.openxmlformats.org/spreadsheetml/2006/main" count="124" uniqueCount="43">
  <si>
    <t>GM</t>
  </si>
  <si>
    <t>Stock</t>
  </si>
  <si>
    <t>Ford</t>
  </si>
  <si>
    <t>VW</t>
  </si>
  <si>
    <t>Toyota</t>
  </si>
  <si>
    <t>Tesla</t>
  </si>
  <si>
    <t>% Change</t>
  </si>
  <si>
    <t>% Change 4/3-4/10</t>
  </si>
  <si>
    <t>Accurate?</t>
  </si>
  <si>
    <t>Correlation:</t>
  </si>
  <si>
    <t>IPD (Auto Industry ETF)</t>
  </si>
  <si>
    <t>Average of 5 stocks:</t>
  </si>
  <si>
    <t>% positivity (all tweets)</t>
  </si>
  <si>
    <t>% positivity ( &gt; 1000)</t>
  </si>
  <si>
    <t>% positivity ( &gt; 10000)</t>
  </si>
  <si>
    <t>Evaluation:</t>
  </si>
  <si>
    <t>-Correlation between % change (week) and % positivity</t>
  </si>
  <si>
    <t>-Accuracy (whether sign of our prediction matches weekly price movement)</t>
  </si>
  <si>
    <t>Analysis:</t>
  </si>
  <si>
    <t>-Follower count(s) correlations</t>
  </si>
  <si>
    <t>-Industry correlation (auto ETF) with each stock</t>
  </si>
  <si>
    <t>Difference</t>
  </si>
  <si>
    <t>-"The greater the % change, the further our model is"</t>
  </si>
  <si>
    <t>Correct Predictions</t>
  </si>
  <si>
    <t>Correct</t>
  </si>
  <si>
    <t>Total</t>
  </si>
  <si>
    <t>Day</t>
  </si>
  <si>
    <t>% Stock Change</t>
  </si>
  <si>
    <t>% Positivity</t>
  </si>
  <si>
    <t>4/3/2017</t>
  </si>
  <si>
    <t>4/4</t>
  </si>
  <si>
    <t>4/5</t>
  </si>
  <si>
    <t>4/6</t>
  </si>
  <si>
    <t>4/7</t>
  </si>
  <si>
    <t>4/10</t>
  </si>
  <si>
    <t>% Positivity (all)</t>
  </si>
  <si>
    <t>% Positivity (10K+ followers)</t>
  </si>
  <si>
    <t>% Stock Change 4/3-4/10</t>
  </si>
  <si>
    <t>VW stock</t>
  </si>
  <si>
    <t>Correlations</t>
  </si>
  <si>
    <t>Correl:</t>
  </si>
  <si>
    <t>Accurate Predictions</t>
  </si>
  <si>
    <t># Days Accurate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</si>
</sst>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%"/>
    <numFmt numFmtId="170" formatCode="0.000"/>
    <numFmt numFmtId="172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0" fillId="0" borderId="0" xfId="0" quotePrefix="1"/>
    <xf numFmtId="10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applyFont="1"/>
    <xf numFmtId="164" fontId="0" fillId="0" borderId="0" xfId="0" applyNumberFormat="1" applyFont="1"/>
    <xf numFmtId="0" fontId="4" fillId="0" borderId="0" xfId="0" applyFont="1"/>
    <xf numFmtId="170" fontId="0" fillId="0" borderId="0" xfId="0" applyNumberFormat="1"/>
    <xf numFmtId="172" fontId="0" fillId="0" borderId="0" xfId="1" applyNumberFormat="1" applyFont="1"/>
    <xf numFmtId="9" fontId="0" fillId="0" borderId="0" xfId="2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% Stock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Sheet2!$B$18:$G$18</c:f>
              <c:strCache>
                <c:ptCount val="6"/>
                <c:pt idx="0">
                  <c:v>4/3/2017</c:v>
                </c:pt>
                <c:pt idx="1">
                  <c:v>4/4</c:v>
                </c:pt>
                <c:pt idx="2">
                  <c:v>4/5</c:v>
                </c:pt>
                <c:pt idx="3">
                  <c:v>4/6</c:v>
                </c:pt>
                <c:pt idx="4">
                  <c:v>4/7</c:v>
                </c:pt>
                <c:pt idx="5">
                  <c:v>4/10</c:v>
                </c:pt>
              </c:strCache>
            </c:strRef>
          </c:cat>
          <c:val>
            <c:numRef>
              <c:f>Sheet2!$B$19:$G$19</c:f>
              <c:numCache>
                <c:formatCode>0.000%</c:formatCode>
                <c:ptCount val="6"/>
                <c:pt idx="0">
                  <c:v>-0.000666888962987648</c:v>
                </c:pt>
                <c:pt idx="1">
                  <c:v>-0.0106773440106774</c:v>
                </c:pt>
                <c:pt idx="2">
                  <c:v>-0.011804384485666</c:v>
                </c:pt>
                <c:pt idx="3">
                  <c:v>-0.00511945392491475</c:v>
                </c:pt>
                <c:pt idx="4">
                  <c:v>-0.00308747855917667</c:v>
                </c:pt>
                <c:pt idx="5">
                  <c:v>0.0185822436338611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4-4BE6-95D5-A8A5301741DB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% Positivity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Sheet2!$B$18:$G$18</c:f>
              <c:strCache>
                <c:ptCount val="6"/>
                <c:pt idx="0">
                  <c:v>4/3/2017</c:v>
                </c:pt>
                <c:pt idx="1">
                  <c:v>4/4</c:v>
                </c:pt>
                <c:pt idx="2">
                  <c:v>4/5</c:v>
                </c:pt>
                <c:pt idx="3">
                  <c:v>4/6</c:v>
                </c:pt>
                <c:pt idx="4">
                  <c:v>4/7</c:v>
                </c:pt>
                <c:pt idx="5">
                  <c:v>4/10</c:v>
                </c:pt>
              </c:strCache>
            </c:strRef>
          </c:cat>
          <c:val>
            <c:numRef>
              <c:f>Sheet2!$B$20:$G$20</c:f>
              <c:numCache>
                <c:formatCode>0.000%</c:formatCode>
                <c:ptCount val="6"/>
                <c:pt idx="0">
                  <c:v>-0.04238</c:v>
                </c:pt>
                <c:pt idx="1">
                  <c:v>0.0595</c:v>
                </c:pt>
                <c:pt idx="2">
                  <c:v>-0.00016</c:v>
                </c:pt>
                <c:pt idx="3">
                  <c:v>0.01904</c:v>
                </c:pt>
                <c:pt idx="4">
                  <c:v>-0.04238</c:v>
                </c:pt>
                <c:pt idx="5">
                  <c:v>0.01448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A4-4BE6-95D5-A8A53017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6946704"/>
        <c:axId val="1310907760"/>
      </c:barChart>
      <c:catAx>
        <c:axId val="1326946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0907760"/>
        <c:crosses val="autoZero"/>
        <c:auto val="1"/>
        <c:lblAlgn val="ctr"/>
        <c:lblOffset val="100"/>
        <c:noMultiLvlLbl val="0"/>
      </c:catAx>
      <c:valAx>
        <c:axId val="1310907760"/>
        <c:scaling>
          <c:orientation val="minMax"/>
          <c:max val="0.0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% Stock Change 4/3-4/10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Sheet2!$A$28:$A$32</c:f>
              <c:strCache>
                <c:ptCount val="5"/>
                <c:pt idx="0">
                  <c:v>GM</c:v>
                </c:pt>
                <c:pt idx="1">
                  <c:v>Tesla</c:v>
                </c:pt>
                <c:pt idx="2">
                  <c:v>Ford</c:v>
                </c:pt>
                <c:pt idx="3">
                  <c:v>VW</c:v>
                </c:pt>
                <c:pt idx="4">
                  <c:v>Toyota</c:v>
                </c:pt>
              </c:strCache>
            </c:strRef>
          </c:cat>
          <c:val>
            <c:numRef>
              <c:f>Sheet2!$B$28:$B$32</c:f>
              <c:numCache>
                <c:formatCode>0.00%</c:formatCode>
                <c:ptCount val="5"/>
                <c:pt idx="0">
                  <c:v>-0.0059</c:v>
                </c:pt>
                <c:pt idx="1">
                  <c:v>0.0465</c:v>
                </c:pt>
                <c:pt idx="2">
                  <c:v>-0.0166</c:v>
                </c:pt>
                <c:pt idx="3">
                  <c:v>-0.0124</c:v>
                </c:pt>
                <c:pt idx="4">
                  <c:v>-0.0234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F5-4D56-861E-9BDC13F85627}"/>
            </c:ext>
          </c:extLst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% Positivity (all)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Sheet2!$A$28:$A$32</c:f>
              <c:strCache>
                <c:ptCount val="5"/>
                <c:pt idx="0">
                  <c:v>GM</c:v>
                </c:pt>
                <c:pt idx="1">
                  <c:v>Tesla</c:v>
                </c:pt>
                <c:pt idx="2">
                  <c:v>Ford</c:v>
                </c:pt>
                <c:pt idx="3">
                  <c:v>VW</c:v>
                </c:pt>
                <c:pt idx="4">
                  <c:v>Toyota</c:v>
                </c:pt>
              </c:strCache>
            </c:strRef>
          </c:cat>
          <c:val>
            <c:numRef>
              <c:f>Sheet2!$C$28:$C$32</c:f>
              <c:numCache>
                <c:formatCode>0.00%</c:formatCode>
                <c:ptCount val="5"/>
                <c:pt idx="0">
                  <c:v>-0.0163</c:v>
                </c:pt>
                <c:pt idx="1">
                  <c:v>0.0065</c:v>
                </c:pt>
                <c:pt idx="2">
                  <c:v>0.0075</c:v>
                </c:pt>
                <c:pt idx="3">
                  <c:v>0.0088</c:v>
                </c:pt>
                <c:pt idx="4">
                  <c:v>0.0072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F5-4D56-861E-9BDC13F85627}"/>
            </c:ext>
          </c:extLst>
        </c:ser>
        <c:ser>
          <c:idx val="2"/>
          <c:order val="2"/>
          <c:tx>
            <c:strRef>
              <c:f>Sheet2!$D$27</c:f>
              <c:strCache>
                <c:ptCount val="1"/>
                <c:pt idx="0">
                  <c:v>% Positivity (10K+ followers)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Sheet2!$A$28:$A$32</c:f>
              <c:strCache>
                <c:ptCount val="5"/>
                <c:pt idx="0">
                  <c:v>GM</c:v>
                </c:pt>
                <c:pt idx="1">
                  <c:v>Tesla</c:v>
                </c:pt>
                <c:pt idx="2">
                  <c:v>Ford</c:v>
                </c:pt>
                <c:pt idx="3">
                  <c:v>VW</c:v>
                </c:pt>
                <c:pt idx="4">
                  <c:v>Toyota</c:v>
                </c:pt>
              </c:strCache>
            </c:strRef>
          </c:cat>
          <c:val>
            <c:numRef>
              <c:f>Sheet2!$D$28:$D$32</c:f>
              <c:numCache>
                <c:formatCode>0.00%</c:formatCode>
                <c:ptCount val="5"/>
                <c:pt idx="0">
                  <c:v>0.0146</c:v>
                </c:pt>
                <c:pt idx="1">
                  <c:v>-0.0166</c:v>
                </c:pt>
                <c:pt idx="2">
                  <c:v>0.0349</c:v>
                </c:pt>
                <c:pt idx="3">
                  <c:v>0.0448</c:v>
                </c:pt>
                <c:pt idx="4">
                  <c:v>0.0237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F5-4D56-861E-9BDC13F8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06080"/>
        <c:axId val="1320829120"/>
      </c:barChart>
      <c:catAx>
        <c:axId val="132700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0829120"/>
        <c:crosses val="autoZero"/>
        <c:auto val="1"/>
        <c:lblAlgn val="ctr"/>
        <c:lblOffset val="100"/>
        <c:noMultiLvlLbl val="0"/>
      </c:catAx>
      <c:valAx>
        <c:axId val="1320829120"/>
        <c:scaling>
          <c:orientation val="minMax"/>
          <c:min val="-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13</xdr:row>
      <xdr:rowOff>28575</xdr:rowOff>
    </xdr:from>
    <xdr:to>
      <xdr:col>15</xdr:col>
      <xdr:colOff>200025</xdr:colOff>
      <xdr:row>26</xdr:row>
      <xdr:rowOff>171450</xdr:rowOff>
    </xdr:to>
    <xdr:grpSp>
      <xdr:nvGrpSpPr>
        <xdr:cNvPr id="10" name="Group 9"/>
        <xdr:cNvGrpSpPr/>
      </xdr:nvGrpSpPr>
      <xdr:grpSpPr>
        <a:xfrm>
          <a:off x="10055225" y="2670175"/>
          <a:ext cx="4572000" cy="2784475"/>
          <a:chOff x="6753225" y="4200525"/>
          <a:chExt cx="4572000" cy="2743200"/>
        </a:xfrm>
      </xdr:grpSpPr>
      <xdr:graphicFrame macro="">
        <xdr:nvGraphicFramePr>
          <xdr:cNvPr id="3" name="Chart 2"/>
          <xdr:cNvGraphicFramePr/>
        </xdr:nvGraphicFramePr>
        <xdr:xfrm>
          <a:off x="6753225" y="42005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7405945" y="6531768"/>
            <a:ext cx="504824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4/3/17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028412" y="6531768"/>
            <a:ext cx="504824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4/4/17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650879" y="6536531"/>
            <a:ext cx="504824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4/5/17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9275003" y="6535342"/>
            <a:ext cx="506015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4/6/17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9898661" y="6535342"/>
            <a:ext cx="504823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4/7/17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0521127" y="6534152"/>
            <a:ext cx="554841" cy="152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4/10/17</a:t>
            </a:r>
          </a:p>
        </xdr:txBody>
      </xdr:sp>
    </xdr:grpSp>
    <xdr:clientData/>
  </xdr:twoCellAnchor>
  <xdr:twoCellAnchor>
    <xdr:from>
      <xdr:col>4</xdr:col>
      <xdr:colOff>779585</xdr:colOff>
      <xdr:row>23</xdr:row>
      <xdr:rowOff>121990</xdr:rowOff>
    </xdr:from>
    <xdr:to>
      <xdr:col>14</xdr:col>
      <xdr:colOff>329833</xdr:colOff>
      <xdr:row>41</xdr:row>
      <xdr:rowOff>158302</xdr:rowOff>
    </xdr:to>
    <xdr:grpSp>
      <xdr:nvGrpSpPr>
        <xdr:cNvPr id="17" name="Group 16"/>
        <xdr:cNvGrpSpPr/>
      </xdr:nvGrpSpPr>
      <xdr:grpSpPr>
        <a:xfrm>
          <a:off x="5986585" y="4795590"/>
          <a:ext cx="7932248" cy="3693912"/>
          <a:chOff x="5989026" y="4671645"/>
          <a:chExt cx="7904291" cy="3597707"/>
        </a:xfrm>
      </xdr:grpSpPr>
      <xdr:graphicFrame macro="">
        <xdr:nvGraphicFramePr>
          <xdr:cNvPr id="11" name="Chart 10"/>
          <xdr:cNvGraphicFramePr/>
        </xdr:nvGraphicFramePr>
        <xdr:xfrm>
          <a:off x="9335971" y="5554727"/>
          <a:ext cx="4557346" cy="2714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9122019" y="4676043"/>
            <a:ext cx="482844" cy="159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/>
              <a:t>Toyota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338770" y="4674577"/>
            <a:ext cx="482844" cy="159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="1"/>
              <a:t>VW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7555522" y="4673111"/>
            <a:ext cx="482844" cy="159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="1"/>
              <a:t>Ford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6772274" y="4671645"/>
            <a:ext cx="482844" cy="159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="1"/>
              <a:t>Tesla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5989026" y="4677507"/>
            <a:ext cx="482844" cy="15972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800" b="1"/>
              <a:t>GM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29" sqref="I29"/>
    </sheetView>
  </sheetViews>
  <sheetFormatPr baseColWidth="10" defaultColWidth="11" defaultRowHeight="16" x14ac:dyDescent="0.2"/>
  <cols>
    <col min="1" max="1" width="10.83203125" customWidth="1"/>
    <col min="2" max="2" width="22.6640625" customWidth="1"/>
    <col min="3" max="3" width="14.6640625" customWidth="1"/>
    <col min="4" max="4" width="24.6640625" bestFit="1" customWidth="1"/>
  </cols>
  <sheetData>
    <row r="1" spans="1:15" x14ac:dyDescent="0.25">
      <c r="A1" s="2" t="s">
        <v>1</v>
      </c>
      <c r="B1" s="4">
        <v>42825</v>
      </c>
      <c r="C1" s="4" t="s">
        <v>6</v>
      </c>
      <c r="D1" s="4">
        <v>42828</v>
      </c>
      <c r="E1" s="4" t="s">
        <v>6</v>
      </c>
      <c r="F1" s="4">
        <v>42829</v>
      </c>
      <c r="G1" s="4" t="s">
        <v>6</v>
      </c>
      <c r="H1" s="4">
        <v>42830</v>
      </c>
      <c r="I1" s="4" t="s">
        <v>6</v>
      </c>
      <c r="J1" s="4">
        <v>42831</v>
      </c>
      <c r="K1" s="4" t="s">
        <v>6</v>
      </c>
      <c r="L1" s="4">
        <v>42832</v>
      </c>
      <c r="M1" s="4" t="s">
        <v>6</v>
      </c>
      <c r="N1" s="4">
        <v>42835</v>
      </c>
    </row>
    <row r="2" spans="1:15" x14ac:dyDescent="0.25">
      <c r="A2" t="s">
        <v>0</v>
      </c>
      <c r="B2">
        <v>35.36</v>
      </c>
      <c r="C2">
        <f>(D2-B2)/B2*100</f>
        <v>-3.3653846153846088</v>
      </c>
      <c r="D2">
        <v>34.17</v>
      </c>
      <c r="E2">
        <f>(F2-D2)/D2*100</f>
        <v>0.29265437518291315</v>
      </c>
      <c r="F2">
        <v>34.270000000000003</v>
      </c>
      <c r="G2">
        <f>(H2-F2)/F2*100</f>
        <v>-0.78786110300555334</v>
      </c>
      <c r="H2">
        <v>34</v>
      </c>
      <c r="I2">
        <f>(J2-H2)/H2*100</f>
        <v>0.47058823529410765</v>
      </c>
      <c r="J2">
        <v>34.159999999999997</v>
      </c>
      <c r="K2">
        <f>(L2-J2)/J2*100</f>
        <v>-1.3173302107728213</v>
      </c>
      <c r="L2">
        <v>33.71</v>
      </c>
      <c r="M2">
        <f>(N2-L2)/L2*100</f>
        <v>0.77128448531592408</v>
      </c>
      <c r="N2">
        <v>33.97</v>
      </c>
    </row>
    <row r="3" spans="1:15" x14ac:dyDescent="0.25">
      <c r="A3" t="s">
        <v>2</v>
      </c>
      <c r="B3">
        <v>11.64</v>
      </c>
      <c r="C3">
        <f t="shared" ref="C3:C6" si="0">(D3-B3)/B3*100</f>
        <v>-1.7182130584192532</v>
      </c>
      <c r="D3">
        <v>11.44</v>
      </c>
      <c r="E3">
        <f t="shared" ref="E3:E6" si="1">(F3-D3)/D3*100</f>
        <v>-0.61188811188811443</v>
      </c>
      <c r="F3">
        <v>11.37</v>
      </c>
      <c r="G3">
        <f t="shared" ref="G3:G6" si="2">(H3-F3)/F3*100</f>
        <v>-0.96745822339489396</v>
      </c>
      <c r="H3">
        <v>11.26</v>
      </c>
      <c r="I3">
        <f t="shared" ref="I3:I6" si="3">(J3-H3)/H3*100</f>
        <v>8.8809946714030072E-2</v>
      </c>
      <c r="J3">
        <v>11.27</v>
      </c>
      <c r="K3">
        <f t="shared" ref="K3:K6" si="4">(L3-J3)/J3*100</f>
        <v>-0.35492457852705545</v>
      </c>
      <c r="L3">
        <v>11.23</v>
      </c>
      <c r="M3">
        <f t="shared" ref="M3:M6" si="5">(N3-L3)/L3*100</f>
        <v>0.17809439002671035</v>
      </c>
      <c r="N3">
        <v>11.25</v>
      </c>
    </row>
    <row r="4" spans="1:15" x14ac:dyDescent="0.25">
      <c r="A4" t="s">
        <v>3</v>
      </c>
      <c r="B4">
        <v>29.99</v>
      </c>
      <c r="C4" s="1">
        <f>(D4-B4)/B4</f>
        <v>-6.6688896298764842E-4</v>
      </c>
      <c r="D4">
        <v>29.97</v>
      </c>
      <c r="E4" s="1">
        <f>(F4-D4)/D4</f>
        <v>-1.0677344010677353E-2</v>
      </c>
      <c r="F4">
        <v>29.65</v>
      </c>
      <c r="G4" s="1">
        <f>(H4-F4)/F4</f>
        <v>-1.1804384485666033E-2</v>
      </c>
      <c r="H4">
        <v>29.3</v>
      </c>
      <c r="I4" s="1">
        <f>(J4-H4)/H4</f>
        <v>-5.1194539249147485E-3</v>
      </c>
      <c r="J4">
        <v>29.15</v>
      </c>
      <c r="K4" s="1">
        <f>(L4-J4)/J4</f>
        <v>-3.0874785591766675E-3</v>
      </c>
      <c r="L4">
        <v>29.06</v>
      </c>
      <c r="M4" s="1">
        <f>(N4-L4)/L4</f>
        <v>1.858224363386107E-2</v>
      </c>
      <c r="N4">
        <v>29.6</v>
      </c>
    </row>
    <row r="5" spans="1:15" x14ac:dyDescent="0.25">
      <c r="A5" t="s">
        <v>4</v>
      </c>
      <c r="B5">
        <v>108.62</v>
      </c>
      <c r="C5">
        <f t="shared" si="0"/>
        <v>-9.2064076597319563E-2</v>
      </c>
      <c r="D5">
        <v>108.52</v>
      </c>
      <c r="E5">
        <f t="shared" si="1"/>
        <v>-0.46995945447842874</v>
      </c>
      <c r="F5">
        <v>108.01</v>
      </c>
      <c r="G5">
        <f t="shared" si="2"/>
        <v>-1.7313211739653778</v>
      </c>
      <c r="H5">
        <v>106.14</v>
      </c>
      <c r="I5">
        <f t="shared" si="3"/>
        <v>-0.60297719992462839</v>
      </c>
      <c r="J5">
        <v>105.5</v>
      </c>
      <c r="K5">
        <f t="shared" si="4"/>
        <v>0.38862559241705835</v>
      </c>
      <c r="L5">
        <v>105.91</v>
      </c>
      <c r="M5">
        <f t="shared" si="5"/>
        <v>6.6093853271652722E-2</v>
      </c>
      <c r="N5">
        <v>105.98</v>
      </c>
    </row>
    <row r="6" spans="1:15" x14ac:dyDescent="0.25">
      <c r="A6" t="s">
        <v>5</v>
      </c>
      <c r="B6" s="7">
        <v>278.3</v>
      </c>
      <c r="C6">
        <f t="shared" si="0"/>
        <v>7.2655407833273333</v>
      </c>
      <c r="D6">
        <v>298.52</v>
      </c>
      <c r="E6">
        <f t="shared" si="1"/>
        <v>1.7352271204609429</v>
      </c>
      <c r="F6">
        <v>303.7</v>
      </c>
      <c r="G6">
        <f t="shared" si="2"/>
        <v>-2.8646690813302564</v>
      </c>
      <c r="H6">
        <v>295</v>
      </c>
      <c r="I6">
        <f t="shared" si="3"/>
        <v>1.2542372881355894</v>
      </c>
      <c r="J6">
        <v>298.7</v>
      </c>
      <c r="K6">
        <f t="shared" si="4"/>
        <v>1.2855708068296057</v>
      </c>
      <c r="L6">
        <v>302.54000000000002</v>
      </c>
      <c r="M6">
        <f t="shared" si="5"/>
        <v>3.2557678323527348</v>
      </c>
      <c r="N6">
        <v>312.39</v>
      </c>
    </row>
    <row r="7" spans="1:15" x14ac:dyDescent="0.25">
      <c r="O7" t="s">
        <v>23</v>
      </c>
    </row>
    <row r="8" spans="1:15" x14ac:dyDescent="0.25">
      <c r="A8" t="s">
        <v>0</v>
      </c>
      <c r="C8" s="1">
        <v>6.8799999999999998E-3</v>
      </c>
      <c r="D8" s="6"/>
      <c r="E8" s="1">
        <v>1.3350000000000001E-2</v>
      </c>
      <c r="G8" s="1">
        <v>2.188E-2</v>
      </c>
      <c r="I8" s="1">
        <v>5.1900000000000002E-3</v>
      </c>
      <c r="K8" s="1">
        <v>2.436E-2</v>
      </c>
      <c r="M8" s="1">
        <v>-0.16969000000000001</v>
      </c>
      <c r="O8">
        <v>2</v>
      </c>
    </row>
    <row r="9" spans="1:15" x14ac:dyDescent="0.25">
      <c r="A9" t="s">
        <v>2</v>
      </c>
      <c r="C9" s="1">
        <v>-4.2999999999999999E-4</v>
      </c>
      <c r="D9" s="1"/>
      <c r="E9" s="1">
        <v>1.213E-2</v>
      </c>
      <c r="F9" s="1"/>
      <c r="G9" s="1">
        <v>0.15583</v>
      </c>
      <c r="H9" s="1"/>
      <c r="I9" s="1">
        <v>6.0519999999999997E-2</v>
      </c>
      <c r="J9" s="1"/>
      <c r="K9" s="1">
        <v>-5.5399999999999998E-3</v>
      </c>
      <c r="L9" s="1"/>
      <c r="M9" s="1">
        <v>-1.06E-3</v>
      </c>
      <c r="O9">
        <v>3</v>
      </c>
    </row>
    <row r="10" spans="1:15" x14ac:dyDescent="0.25">
      <c r="A10" t="s">
        <v>3</v>
      </c>
      <c r="C10" s="1">
        <v>-4.2380000000000001E-2</v>
      </c>
      <c r="D10" s="1"/>
      <c r="E10" s="1">
        <v>5.9499999999999997E-2</v>
      </c>
      <c r="F10" s="1"/>
      <c r="G10" s="1">
        <v>-1.6000000000000001E-4</v>
      </c>
      <c r="H10" s="1"/>
      <c r="I10" s="1">
        <v>1.9040000000000001E-2</v>
      </c>
      <c r="J10" s="1"/>
      <c r="K10" s="1">
        <v>-4.2380000000000001E-2</v>
      </c>
      <c r="L10" s="1"/>
      <c r="M10" s="1">
        <v>1.448E-2</v>
      </c>
      <c r="O10">
        <v>4</v>
      </c>
    </row>
    <row r="11" spans="1:15" x14ac:dyDescent="0.25">
      <c r="A11" t="s">
        <v>4</v>
      </c>
      <c r="C11" s="1">
        <v>1.248E-2</v>
      </c>
      <c r="D11" s="1"/>
      <c r="E11" s="1">
        <v>1.7799999999999999E-3</v>
      </c>
      <c r="F11" s="1"/>
      <c r="G11" s="1">
        <v>1.1520000000000001E-2</v>
      </c>
      <c r="H11" s="1"/>
      <c r="I11" s="1">
        <v>1.8319999999999999E-2</v>
      </c>
      <c r="J11" s="1"/>
      <c r="K11" s="1">
        <v>1.248E-2</v>
      </c>
      <c r="L11" s="1"/>
      <c r="M11" s="1">
        <v>9.2399999999999999E-3</v>
      </c>
      <c r="O11">
        <v>2</v>
      </c>
    </row>
    <row r="12" spans="1:15" x14ac:dyDescent="0.25">
      <c r="A12" t="s">
        <v>5</v>
      </c>
      <c r="C12" s="1">
        <v>3.6810000000000002E-2</v>
      </c>
      <c r="D12" s="1"/>
      <c r="E12" s="1">
        <v>1.7309999999999999E-2</v>
      </c>
      <c r="F12" s="1"/>
      <c r="G12" s="1">
        <v>1.295E-2</v>
      </c>
      <c r="H12" s="1"/>
      <c r="I12" s="1">
        <v>1.3849999999999999E-2</v>
      </c>
      <c r="J12" s="1"/>
      <c r="K12" s="1">
        <v>7.9000000000000001E-4</v>
      </c>
      <c r="L12" s="1"/>
      <c r="M12" s="1">
        <v>-5.3400000000000001E-3</v>
      </c>
      <c r="O12">
        <v>4</v>
      </c>
    </row>
    <row r="14" spans="1:15" x14ac:dyDescent="0.25">
      <c r="N14" t="s">
        <v>24</v>
      </c>
      <c r="O14">
        <v>15</v>
      </c>
    </row>
    <row r="15" spans="1:15" x14ac:dyDescent="0.25">
      <c r="N15" t="s">
        <v>25</v>
      </c>
      <c r="O15">
        <v>30</v>
      </c>
    </row>
    <row r="16" spans="1:15" x14ac:dyDescent="0.25">
      <c r="N16">
        <v>29.6</v>
      </c>
    </row>
    <row r="17" spans="1:9" x14ac:dyDescent="0.25">
      <c r="A17" t="s">
        <v>38</v>
      </c>
    </row>
    <row r="18" spans="1:9" x14ac:dyDescent="0.25">
      <c r="A18" s="2" t="s">
        <v>26</v>
      </c>
      <c r="B18" s="8" t="s">
        <v>29</v>
      </c>
      <c r="C18" s="8" t="s">
        <v>30</v>
      </c>
      <c r="D18" s="8" t="s">
        <v>31</v>
      </c>
      <c r="E18" s="8" t="s">
        <v>32</v>
      </c>
      <c r="F18" s="8" t="s">
        <v>33</v>
      </c>
      <c r="G18" s="8" t="s">
        <v>34</v>
      </c>
    </row>
    <row r="19" spans="1:9" x14ac:dyDescent="0.25">
      <c r="A19" s="2" t="s">
        <v>27</v>
      </c>
      <c r="B19" s="1">
        <v>-6.6688896298764842E-4</v>
      </c>
      <c r="C19" s="1">
        <v>-1.0677344010677353E-2</v>
      </c>
      <c r="D19" s="1">
        <v>-1.1804384485666033E-2</v>
      </c>
      <c r="E19" s="1">
        <v>-5.1194539249147485E-3</v>
      </c>
      <c r="F19" s="1">
        <v>-3.0874785591766675E-3</v>
      </c>
      <c r="G19" s="1">
        <v>1.858224363386107E-2</v>
      </c>
    </row>
    <row r="20" spans="1:9" x14ac:dyDescent="0.25">
      <c r="A20" s="2" t="s">
        <v>28</v>
      </c>
      <c r="B20" s="1">
        <v>-4.2380000000000001E-2</v>
      </c>
      <c r="C20" s="1">
        <v>5.9499999999999997E-2</v>
      </c>
      <c r="D20" s="1">
        <v>-1.6000000000000001E-4</v>
      </c>
      <c r="E20" s="1">
        <v>1.9040000000000001E-2</v>
      </c>
      <c r="F20" s="1">
        <v>-4.2380000000000001E-2</v>
      </c>
      <c r="G20" s="1">
        <v>1.448E-2</v>
      </c>
    </row>
    <row r="22" spans="1:9" x14ac:dyDescent="0.25">
      <c r="B22">
        <f>CORREL(B19:G19,B20:G20)</f>
        <v>-0.13202583768912751</v>
      </c>
    </row>
    <row r="24" spans="1:9" x14ac:dyDescent="0.25">
      <c r="I24" s="11" t="s">
        <v>39</v>
      </c>
    </row>
    <row r="25" spans="1:9" x14ac:dyDescent="0.25">
      <c r="A25" t="s">
        <v>0</v>
      </c>
      <c r="B25" t="s">
        <v>27</v>
      </c>
      <c r="C25">
        <v>-3.3653846153846088</v>
      </c>
      <c r="D25">
        <v>0.29265437518291315</v>
      </c>
      <c r="E25">
        <v>-0.78786110300555334</v>
      </c>
      <c r="F25">
        <v>0.47058823529410765</v>
      </c>
      <c r="G25">
        <v>-1.3173302107728213</v>
      </c>
      <c r="H25">
        <v>0.77128448531592408</v>
      </c>
      <c r="I25">
        <f>CORREL(C25:H25,C26:H26)</f>
        <v>-0.44667721632686702</v>
      </c>
    </row>
    <row r="26" spans="1:9" x14ac:dyDescent="0.25">
      <c r="B26" t="s">
        <v>28</v>
      </c>
      <c r="C26" s="1">
        <v>6.8799999999999998E-3</v>
      </c>
      <c r="D26" s="1">
        <v>1.3350000000000001E-2</v>
      </c>
      <c r="E26" s="1">
        <v>2.188E-2</v>
      </c>
      <c r="F26" s="1">
        <v>5.1900000000000002E-3</v>
      </c>
      <c r="G26" s="1">
        <v>2.436E-2</v>
      </c>
      <c r="H26" s="1">
        <v>-0.16969000000000001</v>
      </c>
    </row>
    <row r="27" spans="1:9" x14ac:dyDescent="0.25">
      <c r="A27" t="s">
        <v>2</v>
      </c>
      <c r="B27" t="s">
        <v>27</v>
      </c>
      <c r="C27">
        <v>-1.7182130584192532</v>
      </c>
      <c r="D27">
        <v>-0.61188811188811443</v>
      </c>
      <c r="E27">
        <v>-0.96745822339489396</v>
      </c>
      <c r="F27">
        <v>8.8809946714030072E-2</v>
      </c>
      <c r="G27">
        <v>-0.35492457852705545</v>
      </c>
      <c r="H27">
        <v>0.17809439002671035</v>
      </c>
      <c r="I27">
        <f>CORREL(C27:H27,C28:H28)</f>
        <v>-0.11303193321887937</v>
      </c>
    </row>
    <row r="28" spans="1:9" x14ac:dyDescent="0.25">
      <c r="B28" t="s">
        <v>28</v>
      </c>
      <c r="C28" s="1">
        <v>-4.2999999999999999E-4</v>
      </c>
      <c r="D28" s="1">
        <v>1.213E-2</v>
      </c>
      <c r="E28" s="1">
        <v>0.15583</v>
      </c>
      <c r="F28" s="1">
        <v>6.0519999999999997E-2</v>
      </c>
      <c r="G28" s="1">
        <v>-5.5399999999999998E-3</v>
      </c>
      <c r="H28" s="1">
        <v>-1.06E-3</v>
      </c>
    </row>
    <row r="29" spans="1:9" s="9" customFormat="1" x14ac:dyDescent="0.25">
      <c r="A29" s="9" t="s">
        <v>3</v>
      </c>
      <c r="B29" t="s">
        <v>27</v>
      </c>
      <c r="C29" s="10">
        <v>-6.6688896298764842E-4</v>
      </c>
      <c r="D29" s="10">
        <v>-1.0677344010677353E-2</v>
      </c>
      <c r="E29" s="10">
        <v>-1.1804384485666033E-2</v>
      </c>
      <c r="F29" s="10">
        <v>-5.1194539249147485E-3</v>
      </c>
      <c r="G29" s="10">
        <v>-3.0874785591766675E-3</v>
      </c>
      <c r="H29" s="10">
        <v>1.858224363386107E-2</v>
      </c>
      <c r="I29">
        <f>CORREL(C29:H29,C30:H30)</f>
        <v>-0.13202583768912751</v>
      </c>
    </row>
    <row r="30" spans="1:9" s="9" customFormat="1" x14ac:dyDescent="0.25">
      <c r="B30" t="s">
        <v>28</v>
      </c>
      <c r="C30" s="1">
        <v>-4.2380000000000001E-2</v>
      </c>
      <c r="D30" s="1">
        <v>5.9499999999999997E-2</v>
      </c>
      <c r="E30" s="1">
        <v>-1.6000000000000001E-4</v>
      </c>
      <c r="F30" s="1">
        <v>1.9040000000000001E-2</v>
      </c>
      <c r="G30" s="1">
        <v>-4.2380000000000001E-2</v>
      </c>
      <c r="H30" s="1">
        <v>1.448E-2</v>
      </c>
    </row>
    <row r="31" spans="1:9" x14ac:dyDescent="0.25">
      <c r="A31" t="s">
        <v>4</v>
      </c>
      <c r="B31" t="s">
        <v>27</v>
      </c>
      <c r="C31">
        <v>-9.2064076597319563E-2</v>
      </c>
      <c r="D31">
        <v>-0.46995945447842874</v>
      </c>
      <c r="E31">
        <v>-1.7313211739653778</v>
      </c>
      <c r="F31">
        <v>-0.60297719992462839</v>
      </c>
      <c r="G31">
        <v>0.38862559241705835</v>
      </c>
      <c r="H31">
        <v>6.6093853271652722E-2</v>
      </c>
      <c r="I31">
        <f>CORREL(C31:H31,C32:H32)</f>
        <v>-3.646096433127223E-2</v>
      </c>
    </row>
    <row r="32" spans="1:9" x14ac:dyDescent="0.2">
      <c r="B32" t="s">
        <v>28</v>
      </c>
      <c r="C32" s="1">
        <v>1.248E-2</v>
      </c>
      <c r="D32" s="1">
        <v>1.7799999999999999E-3</v>
      </c>
      <c r="E32" s="1">
        <v>1.1520000000000001E-2</v>
      </c>
      <c r="F32" s="1">
        <v>1.8319999999999999E-2</v>
      </c>
      <c r="G32" s="1">
        <v>1.248E-2</v>
      </c>
      <c r="H32" s="1">
        <v>9.2399999999999999E-3</v>
      </c>
    </row>
    <row r="33" spans="1:9" x14ac:dyDescent="0.2">
      <c r="A33" t="s">
        <v>5</v>
      </c>
      <c r="B33" t="s">
        <v>27</v>
      </c>
      <c r="C33">
        <v>7.2655407833273333</v>
      </c>
      <c r="D33">
        <v>1.7352271204609429</v>
      </c>
      <c r="E33">
        <v>-2.8646690813302564</v>
      </c>
      <c r="F33">
        <v>1.2542372881355894</v>
      </c>
      <c r="G33">
        <v>1.2855708068296057</v>
      </c>
      <c r="H33">
        <v>3.2557678323527348</v>
      </c>
      <c r="I33">
        <f>CORREL(C33:H33,C34:H34)</f>
        <v>0.45490405445170579</v>
      </c>
    </row>
    <row r="34" spans="1:9" x14ac:dyDescent="0.2">
      <c r="B34" t="s">
        <v>28</v>
      </c>
      <c r="C34" s="1">
        <v>3.6810000000000002E-2</v>
      </c>
      <c r="D34" s="1">
        <v>1.7309999999999999E-2</v>
      </c>
      <c r="E34" s="1">
        <v>1.295E-2</v>
      </c>
      <c r="F34" s="1">
        <v>1.3849999999999999E-2</v>
      </c>
      <c r="G34" s="1">
        <v>7.9000000000000001E-4</v>
      </c>
      <c r="H34" s="1">
        <v>-5.3400000000000001E-3</v>
      </c>
    </row>
    <row r="35" spans="1:9" x14ac:dyDescent="0.2">
      <c r="A35" s="6"/>
      <c r="B35" s="6"/>
      <c r="C35" s="6"/>
      <c r="D35" s="6"/>
    </row>
    <row r="36" spans="1:9" x14ac:dyDescent="0.2">
      <c r="A36" s="6"/>
      <c r="B36" s="6"/>
      <c r="C36" s="6"/>
      <c r="D3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H23" sqref="H23"/>
    </sheetView>
  </sheetViews>
  <sheetFormatPr baseColWidth="10" defaultColWidth="11" defaultRowHeight="16" x14ac:dyDescent="0.2"/>
  <cols>
    <col min="1" max="1" width="20" bestFit="1" customWidth="1"/>
    <col min="13" max="13" width="16.6640625" bestFit="1" customWidth="1"/>
    <col min="14" max="14" width="20.5" bestFit="1" customWidth="1"/>
    <col min="17" max="17" width="18.33203125" bestFit="1" customWidth="1"/>
    <col min="18" max="19" width="18.33203125" customWidth="1"/>
    <col min="21" max="21" width="12.1640625" bestFit="1" customWidth="1"/>
  </cols>
  <sheetData>
    <row r="1" spans="1:21" x14ac:dyDescent="0.25">
      <c r="A1" s="2" t="s">
        <v>1</v>
      </c>
      <c r="B1" s="4">
        <v>42828</v>
      </c>
      <c r="C1" s="4" t="s">
        <v>6</v>
      </c>
      <c r="D1" s="4">
        <v>42829</v>
      </c>
      <c r="E1" s="4" t="s">
        <v>6</v>
      </c>
      <c r="F1" s="4">
        <v>42830</v>
      </c>
      <c r="G1" s="4" t="s">
        <v>6</v>
      </c>
      <c r="H1" s="4">
        <v>42831</v>
      </c>
      <c r="I1" s="4" t="s">
        <v>6</v>
      </c>
      <c r="J1" s="4">
        <v>42832</v>
      </c>
      <c r="K1" s="4" t="s">
        <v>6</v>
      </c>
      <c r="L1" s="4">
        <v>42835</v>
      </c>
      <c r="M1" s="2" t="s">
        <v>7</v>
      </c>
      <c r="N1" s="3" t="s">
        <v>12</v>
      </c>
      <c r="O1" s="4" t="s">
        <v>8</v>
      </c>
      <c r="P1" s="4" t="s">
        <v>21</v>
      </c>
      <c r="Q1" s="3" t="s">
        <v>13</v>
      </c>
      <c r="R1" s="4" t="s">
        <v>8</v>
      </c>
      <c r="S1" s="3" t="s">
        <v>14</v>
      </c>
      <c r="T1" s="4" t="s">
        <v>8</v>
      </c>
    </row>
    <row r="2" spans="1:21" x14ac:dyDescent="0.25">
      <c r="A2" t="s">
        <v>0</v>
      </c>
      <c r="B2">
        <v>34.17</v>
      </c>
      <c r="C2">
        <f>(D2-B2)/B2*100</f>
        <v>0.29265437518291315</v>
      </c>
      <c r="D2">
        <v>34.270000000000003</v>
      </c>
      <c r="E2">
        <f>(F2-D2)/D2*100</f>
        <v>-0.78786110300555334</v>
      </c>
      <c r="F2">
        <v>34</v>
      </c>
      <c r="G2">
        <f>(H2-F2)/F2*100</f>
        <v>0.47058823529410765</v>
      </c>
      <c r="H2">
        <v>34.159999999999997</v>
      </c>
      <c r="I2">
        <f>(J2-H2)/H2*100</f>
        <v>-1.3173302107728213</v>
      </c>
      <c r="J2">
        <v>33.71</v>
      </c>
      <c r="K2">
        <f>(L2-J2)/J2*100</f>
        <v>0.77128448531592408</v>
      </c>
      <c r="L2">
        <v>33.97</v>
      </c>
      <c r="M2" s="1">
        <f>(L2-B2)/B2</f>
        <v>-5.8530875036582625E-3</v>
      </c>
      <c r="N2" s="1">
        <v>-1.6299999999999999E-2</v>
      </c>
      <c r="O2" t="str">
        <f>IF(OR(AND(N2&gt;0,$M2&gt;0),AND(N2&lt;0,$M2&lt;0)),"YES","NO")</f>
        <v>YES</v>
      </c>
      <c r="P2" s="1">
        <f>ABS(N2-M2)</f>
        <v>1.0446912496341736E-2</v>
      </c>
      <c r="Q2" s="1">
        <v>-3.31E-3</v>
      </c>
      <c r="R2" t="str">
        <f>IF(OR(AND(Q2&gt;0,$M2&gt;0),AND(Q2&lt;0,$M2&lt;0)),"YES","NO")</f>
        <v>YES</v>
      </c>
      <c r="S2" s="1">
        <v>1.46E-2</v>
      </c>
      <c r="T2" t="str">
        <f>IF(OR(AND(S2&gt;0,$M2&gt;0),AND(S2&lt;0,$M2&lt;0)),"YES","NO")</f>
        <v>NO</v>
      </c>
      <c r="U2" s="1"/>
    </row>
    <row r="3" spans="1:21" x14ac:dyDescent="0.25">
      <c r="A3" t="s">
        <v>2</v>
      </c>
      <c r="B3">
        <v>11.44</v>
      </c>
      <c r="C3">
        <f t="shared" ref="C3:C6" si="0">(D3-B3)/B3*100</f>
        <v>-0.61188811188811443</v>
      </c>
      <c r="D3">
        <v>11.37</v>
      </c>
      <c r="E3">
        <f t="shared" ref="E3:E6" si="1">(F3-D3)/D3*100</f>
        <v>-0.96745822339489396</v>
      </c>
      <c r="F3">
        <v>11.26</v>
      </c>
      <c r="G3">
        <f t="shared" ref="G3:G6" si="2">(H3-F3)/F3*100</f>
        <v>8.8809946714030072E-2</v>
      </c>
      <c r="H3">
        <v>11.27</v>
      </c>
      <c r="I3">
        <f t="shared" ref="I3:I6" si="3">(J3-H3)/H3*100</f>
        <v>-0.35492457852705545</v>
      </c>
      <c r="J3">
        <v>11.23</v>
      </c>
      <c r="K3">
        <f t="shared" ref="K3:K6" si="4">(L3-J3)/J3*100</f>
        <v>0.17809439002671035</v>
      </c>
      <c r="L3">
        <v>11.25</v>
      </c>
      <c r="M3" s="1">
        <f>(L3-B3)/B3</f>
        <v>-1.6608391608391566E-2</v>
      </c>
      <c r="N3" s="1">
        <v>7.4999999999999997E-3</v>
      </c>
      <c r="O3" t="str">
        <f t="shared" ref="O3" si="5">IF(OR(AND(N3&gt;0,$M3&gt;0),AND(N3&lt;0,$M3&lt;0)),"YES","NO")</f>
        <v>NO</v>
      </c>
      <c r="P3" s="1">
        <f t="shared" ref="P3:P6" si="6">ABS(N3-M3)</f>
        <v>2.4108391608391566E-2</v>
      </c>
      <c r="Q3" s="1">
        <v>6.3499999999999997E-3</v>
      </c>
      <c r="R3" t="str">
        <f t="shared" ref="R3:T6" si="7">IF(OR(AND(Q3&gt;0,$M3&gt;0),AND(Q3&lt;0,$M3&lt;0)),"YES","NO")</f>
        <v>NO</v>
      </c>
      <c r="S3" s="1">
        <v>-1.6629999999999999E-2</v>
      </c>
      <c r="T3" t="str">
        <f t="shared" si="7"/>
        <v>YES</v>
      </c>
      <c r="U3" s="1"/>
    </row>
    <row r="4" spans="1:21" x14ac:dyDescent="0.25">
      <c r="A4" t="s">
        <v>3</v>
      </c>
      <c r="B4">
        <v>29.97</v>
      </c>
      <c r="C4">
        <f t="shared" si="0"/>
        <v>-1.0677344010677352</v>
      </c>
      <c r="D4">
        <v>29.65</v>
      </c>
      <c r="E4">
        <f t="shared" si="1"/>
        <v>-1.1804384485666033</v>
      </c>
      <c r="F4">
        <v>29.3</v>
      </c>
      <c r="G4">
        <f t="shared" si="2"/>
        <v>-0.51194539249147486</v>
      </c>
      <c r="H4">
        <v>29.15</v>
      </c>
      <c r="I4">
        <f t="shared" si="3"/>
        <v>-0.30874785591766674</v>
      </c>
      <c r="J4">
        <v>29.06</v>
      </c>
      <c r="K4">
        <f t="shared" si="4"/>
        <v>1.8582243633861069</v>
      </c>
      <c r="L4">
        <v>29.6</v>
      </c>
      <c r="M4" s="1">
        <f t="shared" ref="M4:M6" si="8">(L4-B4)/B4</f>
        <v>-1.2345679012345593E-2</v>
      </c>
      <c r="N4" s="1">
        <v>8.8000000000000005E-3</v>
      </c>
      <c r="O4" t="str">
        <f t="shared" ref="O4" si="9">IF(OR(AND(N4&gt;0,$M4&gt;0),AND(N4&lt;0,$M4&lt;0)),"YES","NO")</f>
        <v>NO</v>
      </c>
      <c r="P4" s="1">
        <f t="shared" si="6"/>
        <v>2.1145679012345594E-2</v>
      </c>
      <c r="Q4" s="1">
        <v>2.3560000000000001E-2</v>
      </c>
      <c r="R4" t="str">
        <f t="shared" si="7"/>
        <v>NO</v>
      </c>
      <c r="S4" s="1">
        <v>3.49E-2</v>
      </c>
      <c r="T4" t="str">
        <f t="shared" si="7"/>
        <v>NO</v>
      </c>
      <c r="U4" s="1"/>
    </row>
    <row r="5" spans="1:21" x14ac:dyDescent="0.25">
      <c r="A5" t="s">
        <v>4</v>
      </c>
      <c r="B5">
        <v>108.52</v>
      </c>
      <c r="C5">
        <f t="shared" si="0"/>
        <v>-0.46995945447842874</v>
      </c>
      <c r="D5">
        <v>108.01</v>
      </c>
      <c r="E5">
        <f t="shared" si="1"/>
        <v>-1.7313211739653778</v>
      </c>
      <c r="F5">
        <v>106.14</v>
      </c>
      <c r="G5">
        <f t="shared" si="2"/>
        <v>-0.60297719992462839</v>
      </c>
      <c r="H5">
        <v>105.5</v>
      </c>
      <c r="I5">
        <f t="shared" si="3"/>
        <v>0.38862559241705835</v>
      </c>
      <c r="J5">
        <v>105.91</v>
      </c>
      <c r="K5">
        <f t="shared" si="4"/>
        <v>6.6093853271652722E-2</v>
      </c>
      <c r="L5">
        <v>105.98</v>
      </c>
      <c r="M5" s="1">
        <f t="shared" si="8"/>
        <v>-2.3405823811278953E-2</v>
      </c>
      <c r="N5" s="1">
        <v>7.1999999999999998E-3</v>
      </c>
      <c r="O5" t="str">
        <f t="shared" ref="O5" si="10">IF(OR(AND(N5&gt;0,$M5&gt;0),AND(N5&lt;0,$M5&lt;0)),"YES","NO")</f>
        <v>NO</v>
      </c>
      <c r="P5" s="1">
        <f t="shared" si="6"/>
        <v>3.0605823811278951E-2</v>
      </c>
      <c r="Q5" s="1">
        <v>5.1200000000000004E-3</v>
      </c>
      <c r="R5" t="str">
        <f t="shared" si="7"/>
        <v>NO</v>
      </c>
      <c r="S5" s="1">
        <v>4.4749999999999998E-2</v>
      </c>
      <c r="T5" t="str">
        <f t="shared" si="7"/>
        <v>NO</v>
      </c>
      <c r="U5" s="1"/>
    </row>
    <row r="6" spans="1:21" x14ac:dyDescent="0.25">
      <c r="A6" t="s">
        <v>5</v>
      </c>
      <c r="B6">
        <v>298.52</v>
      </c>
      <c r="C6">
        <f t="shared" si="0"/>
        <v>1.7352271204609429</v>
      </c>
      <c r="D6">
        <v>303.7</v>
      </c>
      <c r="E6">
        <f t="shared" si="1"/>
        <v>-2.8646690813302564</v>
      </c>
      <c r="F6">
        <v>295</v>
      </c>
      <c r="G6">
        <f t="shared" si="2"/>
        <v>1.2542372881355894</v>
      </c>
      <c r="H6">
        <v>298.7</v>
      </c>
      <c r="I6">
        <f t="shared" si="3"/>
        <v>1.2855708068296057</v>
      </c>
      <c r="J6">
        <v>302.54000000000002</v>
      </c>
      <c r="K6">
        <f t="shared" si="4"/>
        <v>3.2557678323527348</v>
      </c>
      <c r="L6">
        <v>312.39</v>
      </c>
      <c r="M6" s="1">
        <f t="shared" si="8"/>
        <v>4.6462548572959957E-2</v>
      </c>
      <c r="N6" s="1">
        <v>6.5399999999999998E-3</v>
      </c>
      <c r="O6" t="str">
        <f t="shared" ref="O6" si="11">IF(OR(AND(N6&gt;0,$M6&gt;0),AND(N6&lt;0,$M6&lt;0)),"YES","NO")</f>
        <v>YES</v>
      </c>
      <c r="P6" s="1">
        <f t="shared" si="6"/>
        <v>3.9922548572959959E-2</v>
      </c>
      <c r="Q6" s="1">
        <v>1.231E-2</v>
      </c>
      <c r="R6" t="str">
        <f t="shared" si="7"/>
        <v>YES</v>
      </c>
      <c r="S6" s="1">
        <v>2.3650000000000001E-2</v>
      </c>
      <c r="T6" t="str">
        <f t="shared" si="7"/>
        <v>YES</v>
      </c>
      <c r="U6" s="1"/>
    </row>
    <row r="7" spans="1:21" x14ac:dyDescent="0.25">
      <c r="A7" t="s">
        <v>11</v>
      </c>
      <c r="M7" s="1">
        <f>AVERAGE(M2:M6)</f>
        <v>-2.3500866725428837E-3</v>
      </c>
      <c r="N7" s="1">
        <f>AVERAGE(N2:N6)</f>
        <v>2.7480000000000004E-3</v>
      </c>
      <c r="O7" s="1"/>
      <c r="P7" s="1"/>
      <c r="Q7" s="1">
        <f>AVERAGE(Q2:Q6)</f>
        <v>8.8060000000000013E-3</v>
      </c>
      <c r="R7" s="1"/>
      <c r="S7" s="1">
        <f>AVERAGE(S2:S6)</f>
        <v>2.0254000000000001E-2</v>
      </c>
    </row>
    <row r="9" spans="1:21" x14ac:dyDescent="0.25">
      <c r="A9" t="s">
        <v>10</v>
      </c>
      <c r="B9">
        <v>37.96</v>
      </c>
      <c r="C9">
        <f>(D9-B9)/B9*100</f>
        <v>-0.23709167544784882</v>
      </c>
      <c r="D9">
        <v>37.869999999999997</v>
      </c>
      <c r="E9">
        <f>(F9-D9)/D9*100</f>
        <v>-0.44890414576180249</v>
      </c>
      <c r="F9">
        <v>37.700000000000003</v>
      </c>
      <c r="G9">
        <f>(H9-F9)/F9*100</f>
        <v>-0.13262599469497149</v>
      </c>
      <c r="H9">
        <v>37.65</v>
      </c>
      <c r="I9">
        <f>(J9-H9)/H9*100</f>
        <v>-0.15936254980078399</v>
      </c>
      <c r="J9">
        <v>37.590000000000003</v>
      </c>
      <c r="K9">
        <f>(L9-J9)/J9*100</f>
        <v>0</v>
      </c>
      <c r="L9">
        <v>37.590000000000003</v>
      </c>
      <c r="M9" s="1">
        <f>(L9-B9)/B9</f>
        <v>-9.7471022128555705E-3</v>
      </c>
    </row>
    <row r="11" spans="1:21" x14ac:dyDescent="0.25">
      <c r="M11" t="s">
        <v>9</v>
      </c>
      <c r="N11">
        <f>CORREL(M2:M6,N2:N6)</f>
        <v>2.4919845879028381E-2</v>
      </c>
      <c r="Q11">
        <f>CORREL(M2:M6,Q2:Q6)</f>
        <v>0.1600845194782988</v>
      </c>
      <c r="S11">
        <f>CORREL(M2:M6,S2:S6)</f>
        <v>1.8674613466391494E-2</v>
      </c>
    </row>
    <row r="16" spans="1:21" x14ac:dyDescent="0.25">
      <c r="A16" t="s">
        <v>15</v>
      </c>
    </row>
    <row r="17" spans="1:1" x14ac:dyDescent="0.25">
      <c r="A17" s="5" t="s">
        <v>16</v>
      </c>
    </row>
    <row r="18" spans="1:1" x14ac:dyDescent="0.25">
      <c r="A18" s="5" t="s">
        <v>17</v>
      </c>
    </row>
    <row r="22" spans="1:1" x14ac:dyDescent="0.25">
      <c r="A22" t="s">
        <v>18</v>
      </c>
    </row>
    <row r="23" spans="1:1" x14ac:dyDescent="0.25">
      <c r="A23" s="5" t="s">
        <v>19</v>
      </c>
    </row>
    <row r="24" spans="1:1" x14ac:dyDescent="0.25">
      <c r="A24" s="5" t="s">
        <v>20</v>
      </c>
    </row>
    <row r="25" spans="1:1" x14ac:dyDescent="0.25">
      <c r="A25" s="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H28" sqref="H28"/>
    </sheetView>
  </sheetViews>
  <sheetFormatPr baseColWidth="10" defaultColWidth="11" defaultRowHeight="16" x14ac:dyDescent="0.2"/>
  <cols>
    <col min="1" max="1" width="6.33203125" customWidth="1"/>
    <col min="2" max="2" width="22.6640625" customWidth="1"/>
    <col min="3" max="3" width="14.6640625" customWidth="1"/>
    <col min="4" max="4" width="24.6640625" bestFit="1" customWidth="1"/>
  </cols>
  <sheetData>
    <row r="1" spans="1:17" x14ac:dyDescent="0.25">
      <c r="A1" s="2" t="s">
        <v>1</v>
      </c>
      <c r="B1" s="4">
        <v>42825</v>
      </c>
      <c r="C1" s="4" t="s">
        <v>6</v>
      </c>
      <c r="D1" s="4">
        <v>42828</v>
      </c>
      <c r="E1" s="4" t="s">
        <v>6</v>
      </c>
      <c r="F1" s="4">
        <v>42829</v>
      </c>
      <c r="G1" s="4" t="s">
        <v>6</v>
      </c>
      <c r="H1" s="4">
        <v>42830</v>
      </c>
      <c r="I1" s="4" t="s">
        <v>6</v>
      </c>
      <c r="J1" s="4">
        <v>42831</v>
      </c>
      <c r="K1" s="4" t="s">
        <v>6</v>
      </c>
      <c r="L1" s="4">
        <v>42832</v>
      </c>
      <c r="M1" s="4" t="s">
        <v>6</v>
      </c>
      <c r="N1" s="4">
        <v>42835</v>
      </c>
    </row>
    <row r="2" spans="1:17" x14ac:dyDescent="0.25">
      <c r="A2" t="s">
        <v>0</v>
      </c>
      <c r="B2">
        <v>35.36</v>
      </c>
      <c r="C2">
        <f>(D2-B2)/B2*100</f>
        <v>-3.3653846153846088</v>
      </c>
      <c r="D2">
        <v>34.17</v>
      </c>
      <c r="E2">
        <f>(F2-D2)/D2*100</f>
        <v>0.29265437518291315</v>
      </c>
      <c r="F2">
        <v>34.270000000000003</v>
      </c>
      <c r="G2">
        <f>(H2-F2)/F2*100</f>
        <v>-0.78786110300555334</v>
      </c>
      <c r="H2">
        <v>34</v>
      </c>
      <c r="I2">
        <f>(J2-H2)/H2*100</f>
        <v>0.47058823529410765</v>
      </c>
      <c r="J2">
        <v>34.159999999999997</v>
      </c>
      <c r="K2">
        <f>(L2-J2)/J2*100</f>
        <v>-1.3173302107728213</v>
      </c>
      <c r="L2">
        <v>33.71</v>
      </c>
      <c r="M2">
        <f>(N2-L2)/L2*100</f>
        <v>0.77128448531592408</v>
      </c>
      <c r="N2">
        <v>33.97</v>
      </c>
    </row>
    <row r="3" spans="1:17" x14ac:dyDescent="0.25">
      <c r="A3" t="s">
        <v>2</v>
      </c>
      <c r="B3">
        <v>11.64</v>
      </c>
      <c r="C3">
        <f t="shared" ref="C3:C6" si="0">(D3-B3)/B3*100</f>
        <v>-1.7182130584192532</v>
      </c>
      <c r="D3">
        <v>11.44</v>
      </c>
      <c r="E3">
        <f t="shared" ref="E3:E6" si="1">(F3-D3)/D3*100</f>
        <v>-0.61188811188811443</v>
      </c>
      <c r="F3">
        <v>11.37</v>
      </c>
      <c r="G3">
        <f t="shared" ref="G3:G6" si="2">(H3-F3)/F3*100</f>
        <v>-0.96745822339489396</v>
      </c>
      <c r="H3">
        <v>11.26</v>
      </c>
      <c r="I3">
        <f t="shared" ref="I3:I6" si="3">(J3-H3)/H3*100</f>
        <v>8.8809946714030072E-2</v>
      </c>
      <c r="J3">
        <v>11.27</v>
      </c>
      <c r="K3">
        <f t="shared" ref="K3:K6" si="4">(L3-J3)/J3*100</f>
        <v>-0.35492457852705545</v>
      </c>
      <c r="L3">
        <v>11.23</v>
      </c>
      <c r="M3">
        <f t="shared" ref="M3:M6" si="5">(N3-L3)/L3*100</f>
        <v>0.17809439002671035</v>
      </c>
      <c r="N3">
        <v>11.25</v>
      </c>
    </row>
    <row r="4" spans="1:17" x14ac:dyDescent="0.25">
      <c r="A4" t="s">
        <v>3</v>
      </c>
      <c r="B4">
        <v>29.99</v>
      </c>
      <c r="C4" s="1">
        <f>(D4-B4)/B4</f>
        <v>-6.6688896298764842E-4</v>
      </c>
      <c r="D4">
        <v>29.97</v>
      </c>
      <c r="E4" s="1">
        <f>(F4-D4)/D4</f>
        <v>-1.0677344010677353E-2</v>
      </c>
      <c r="F4">
        <v>29.65</v>
      </c>
      <c r="G4" s="1">
        <f>(H4-F4)/F4</f>
        <v>-1.1804384485666033E-2</v>
      </c>
      <c r="H4">
        <v>29.3</v>
      </c>
      <c r="I4" s="1">
        <f>(J4-H4)/H4</f>
        <v>-5.1194539249147485E-3</v>
      </c>
      <c r="J4">
        <v>29.15</v>
      </c>
      <c r="K4" s="1">
        <f>(L4-J4)/J4</f>
        <v>-3.0874785591766675E-3</v>
      </c>
      <c r="L4">
        <v>29.06</v>
      </c>
      <c r="M4" s="1">
        <f>(N4-L4)/L4</f>
        <v>1.858224363386107E-2</v>
      </c>
      <c r="N4">
        <v>29.6</v>
      </c>
    </row>
    <row r="5" spans="1:17" x14ac:dyDescent="0.25">
      <c r="A5" t="s">
        <v>4</v>
      </c>
      <c r="B5">
        <v>108.62</v>
      </c>
      <c r="C5">
        <f t="shared" si="0"/>
        <v>-9.2064076597319563E-2</v>
      </c>
      <c r="D5">
        <v>108.52</v>
      </c>
      <c r="E5">
        <f t="shared" si="1"/>
        <v>-0.46995945447842874</v>
      </c>
      <c r="F5">
        <v>108.01</v>
      </c>
      <c r="G5">
        <f t="shared" si="2"/>
        <v>-1.7313211739653778</v>
      </c>
      <c r="H5">
        <v>106.14</v>
      </c>
      <c r="I5">
        <f t="shared" si="3"/>
        <v>-0.60297719992462839</v>
      </c>
      <c r="J5">
        <v>105.5</v>
      </c>
      <c r="K5">
        <f t="shared" si="4"/>
        <v>0.38862559241705835</v>
      </c>
      <c r="L5">
        <v>105.91</v>
      </c>
      <c r="M5">
        <f t="shared" si="5"/>
        <v>6.6093853271652722E-2</v>
      </c>
      <c r="N5">
        <v>105.98</v>
      </c>
    </row>
    <row r="6" spans="1:17" x14ac:dyDescent="0.25">
      <c r="A6" t="s">
        <v>5</v>
      </c>
      <c r="B6" s="7">
        <v>278.3</v>
      </c>
      <c r="C6">
        <f t="shared" si="0"/>
        <v>7.2655407833273333</v>
      </c>
      <c r="D6">
        <v>298.52</v>
      </c>
      <c r="E6">
        <f t="shared" si="1"/>
        <v>1.7352271204609429</v>
      </c>
      <c r="F6">
        <v>303.7</v>
      </c>
      <c r="G6">
        <f t="shared" si="2"/>
        <v>-2.8646690813302564</v>
      </c>
      <c r="H6">
        <v>295</v>
      </c>
      <c r="I6">
        <f t="shared" si="3"/>
        <v>1.2542372881355894</v>
      </c>
      <c r="J6">
        <v>298.7</v>
      </c>
      <c r="K6">
        <f t="shared" si="4"/>
        <v>1.2855708068296057</v>
      </c>
      <c r="L6">
        <v>302.54000000000002</v>
      </c>
      <c r="M6">
        <f t="shared" si="5"/>
        <v>3.2557678323527348</v>
      </c>
      <c r="N6">
        <v>312.39</v>
      </c>
    </row>
    <row r="7" spans="1:17" x14ac:dyDescent="0.25">
      <c r="O7" t="s">
        <v>41</v>
      </c>
    </row>
    <row r="8" spans="1:17" x14ac:dyDescent="0.25">
      <c r="A8" t="s">
        <v>0</v>
      </c>
      <c r="C8" s="1">
        <v>6.8799999999999998E-3</v>
      </c>
      <c r="D8" s="6"/>
      <c r="E8" s="1">
        <v>1.3350000000000001E-2</v>
      </c>
      <c r="G8" s="1">
        <v>2.188E-2</v>
      </c>
      <c r="I8" s="1">
        <v>5.1900000000000002E-3</v>
      </c>
      <c r="K8" s="1">
        <v>2.436E-2</v>
      </c>
      <c r="M8" s="1">
        <v>-0.16969000000000001</v>
      </c>
      <c r="N8" s="1"/>
      <c r="O8">
        <v>2</v>
      </c>
      <c r="P8" s="13">
        <v>6</v>
      </c>
      <c r="Q8" s="14">
        <f>O8/P8*100%</f>
        <v>0.33333333333333331</v>
      </c>
    </row>
    <row r="9" spans="1:17" x14ac:dyDescent="0.25">
      <c r="A9" t="s">
        <v>2</v>
      </c>
      <c r="C9" s="1">
        <v>-4.2999999999999999E-4</v>
      </c>
      <c r="D9" s="1"/>
      <c r="E9" s="1">
        <v>1.213E-2</v>
      </c>
      <c r="F9" s="1"/>
      <c r="G9" s="1">
        <v>0.15583</v>
      </c>
      <c r="H9" s="1"/>
      <c r="I9" s="1">
        <v>6.0519999999999997E-2</v>
      </c>
      <c r="J9" s="1"/>
      <c r="K9" s="1">
        <v>-5.5399999999999998E-3</v>
      </c>
      <c r="L9" s="1"/>
      <c r="M9" s="1">
        <v>-1.06E-3</v>
      </c>
      <c r="N9" s="1"/>
      <c r="O9">
        <v>3</v>
      </c>
      <c r="P9" s="13">
        <v>6</v>
      </c>
      <c r="Q9" s="14">
        <f t="shared" ref="Q9:Q12" si="6">O9/P9*100%</f>
        <v>0.5</v>
      </c>
    </row>
    <row r="10" spans="1:17" x14ac:dyDescent="0.25">
      <c r="A10" t="s">
        <v>3</v>
      </c>
      <c r="C10" s="1">
        <v>-4.2380000000000001E-2</v>
      </c>
      <c r="D10" s="1"/>
      <c r="E10" s="1">
        <v>5.9499999999999997E-2</v>
      </c>
      <c r="F10" s="1"/>
      <c r="G10" s="1">
        <v>-1.6000000000000001E-4</v>
      </c>
      <c r="H10" s="1"/>
      <c r="I10" s="1">
        <v>1.9040000000000001E-2</v>
      </c>
      <c r="J10" s="1"/>
      <c r="K10" s="1">
        <v>-4.2380000000000001E-2</v>
      </c>
      <c r="L10" s="1"/>
      <c r="M10" s="1">
        <v>1.448E-2</v>
      </c>
      <c r="N10" s="1"/>
      <c r="O10">
        <v>4</v>
      </c>
      <c r="P10" s="13">
        <v>6</v>
      </c>
      <c r="Q10" s="14">
        <f t="shared" si="6"/>
        <v>0.66666666666666663</v>
      </c>
    </row>
    <row r="11" spans="1:17" x14ac:dyDescent="0.25">
      <c r="A11" t="s">
        <v>4</v>
      </c>
      <c r="C11" s="1">
        <v>1.248E-2</v>
      </c>
      <c r="D11" s="1"/>
      <c r="E11" s="1">
        <v>1.7799999999999999E-3</v>
      </c>
      <c r="F11" s="1"/>
      <c r="G11" s="1">
        <v>1.1520000000000001E-2</v>
      </c>
      <c r="H11" s="1"/>
      <c r="I11" s="1">
        <v>1.8319999999999999E-2</v>
      </c>
      <c r="J11" s="1"/>
      <c r="K11" s="1">
        <v>1.248E-2</v>
      </c>
      <c r="L11" s="1"/>
      <c r="M11" s="1">
        <v>9.2399999999999999E-3</v>
      </c>
      <c r="N11" s="1"/>
      <c r="O11">
        <v>2</v>
      </c>
      <c r="P11" s="13">
        <v>6</v>
      </c>
      <c r="Q11" s="14">
        <f t="shared" si="6"/>
        <v>0.33333333333333331</v>
      </c>
    </row>
    <row r="12" spans="1:17" x14ac:dyDescent="0.25">
      <c r="A12" t="s">
        <v>5</v>
      </c>
      <c r="C12" s="1">
        <v>3.6810000000000002E-2</v>
      </c>
      <c r="D12" s="1"/>
      <c r="E12" s="1">
        <v>1.7309999999999999E-2</v>
      </c>
      <c r="F12" s="1"/>
      <c r="G12" s="1">
        <v>1.295E-2</v>
      </c>
      <c r="H12" s="1"/>
      <c r="I12" s="1">
        <v>1.3849999999999999E-2</v>
      </c>
      <c r="J12" s="1"/>
      <c r="K12" s="1">
        <v>7.9000000000000001E-4</v>
      </c>
      <c r="L12" s="1"/>
      <c r="M12" s="1">
        <v>-5.3400000000000001E-3</v>
      </c>
      <c r="N12" s="1"/>
      <c r="O12">
        <v>4</v>
      </c>
      <c r="P12" s="13">
        <v>6</v>
      </c>
      <c r="Q12" s="14">
        <f t="shared" si="6"/>
        <v>0.66666666666666663</v>
      </c>
    </row>
    <row r="13" spans="1:17" x14ac:dyDescent="0.2">
      <c r="O13">
        <f>SUM(O8:O12)</f>
        <v>15</v>
      </c>
      <c r="P13">
        <v>30</v>
      </c>
    </row>
    <row r="14" spans="1:17" x14ac:dyDescent="0.25">
      <c r="N14" t="s">
        <v>24</v>
      </c>
      <c r="O14">
        <v>15</v>
      </c>
    </row>
    <row r="15" spans="1:17" x14ac:dyDescent="0.25">
      <c r="N15" t="s">
        <v>25</v>
      </c>
      <c r="O15">
        <v>30</v>
      </c>
    </row>
    <row r="16" spans="1:17" x14ac:dyDescent="0.25">
      <c r="N16">
        <v>29.6</v>
      </c>
    </row>
    <row r="17" spans="1:8" x14ac:dyDescent="0.25">
      <c r="A17" t="s">
        <v>38</v>
      </c>
    </row>
    <row r="18" spans="1:8" x14ac:dyDescent="0.25">
      <c r="A18" s="2" t="s">
        <v>26</v>
      </c>
      <c r="B18" s="8" t="s">
        <v>29</v>
      </c>
      <c r="C18" s="8" t="s">
        <v>30</v>
      </c>
      <c r="D18" s="8" t="s">
        <v>31</v>
      </c>
      <c r="E18" s="8" t="s">
        <v>32</v>
      </c>
      <c r="F18" s="8" t="s">
        <v>33</v>
      </c>
      <c r="G18" s="8" t="s">
        <v>34</v>
      </c>
    </row>
    <row r="19" spans="1:8" x14ac:dyDescent="0.25">
      <c r="A19" s="2" t="s">
        <v>27</v>
      </c>
      <c r="B19" s="1">
        <v>-6.6688896298764842E-4</v>
      </c>
      <c r="C19" s="1">
        <v>-1.0677344010677353E-2</v>
      </c>
      <c r="D19" s="1">
        <v>-1.1804384485666033E-2</v>
      </c>
      <c r="E19" s="1">
        <v>-5.1194539249147485E-3</v>
      </c>
      <c r="F19" s="1">
        <v>-3.0874785591766675E-3</v>
      </c>
      <c r="G19" s="1">
        <v>1.858224363386107E-2</v>
      </c>
    </row>
    <row r="20" spans="1:8" x14ac:dyDescent="0.25">
      <c r="A20" s="2" t="s">
        <v>28</v>
      </c>
      <c r="B20" s="1">
        <v>-4.2380000000000001E-2</v>
      </c>
      <c r="C20" s="1">
        <v>5.9499999999999997E-2</v>
      </c>
      <c r="D20" s="1">
        <v>-1.6000000000000001E-4</v>
      </c>
      <c r="E20" s="1">
        <v>1.9040000000000001E-2</v>
      </c>
      <c r="F20" s="1">
        <v>-4.2380000000000001E-2</v>
      </c>
      <c r="G20" s="1">
        <v>1.448E-2</v>
      </c>
    </row>
    <row r="22" spans="1:8" x14ac:dyDescent="0.2">
      <c r="A22" s="9" t="s">
        <v>40</v>
      </c>
      <c r="B22">
        <f>CORREL(B19:G19,B20:G20)</f>
        <v>-0.13202583768912751</v>
      </c>
    </row>
    <row r="27" spans="1:8" x14ac:dyDescent="0.25">
      <c r="A27" s="2" t="s">
        <v>1</v>
      </c>
      <c r="B27" s="2" t="s">
        <v>37</v>
      </c>
      <c r="C27" s="2" t="s">
        <v>35</v>
      </c>
      <c r="D27" s="2" t="s">
        <v>36</v>
      </c>
    </row>
    <row r="28" spans="1:8" x14ac:dyDescent="0.25">
      <c r="A28" s="6" t="s">
        <v>0</v>
      </c>
      <c r="B28" s="6">
        <v>-5.8999999999999999E-3</v>
      </c>
      <c r="C28" s="6">
        <v>-1.6299999999999999E-2</v>
      </c>
      <c r="D28" s="6">
        <v>1.46E-2</v>
      </c>
    </row>
    <row r="29" spans="1:8" x14ac:dyDescent="0.25">
      <c r="A29" s="6" t="s">
        <v>5</v>
      </c>
      <c r="B29" s="6">
        <v>4.65E-2</v>
      </c>
      <c r="C29" s="6">
        <v>6.4999999999999997E-3</v>
      </c>
      <c r="D29" s="6">
        <v>-1.66E-2</v>
      </c>
    </row>
    <row r="30" spans="1:8" x14ac:dyDescent="0.25">
      <c r="A30" s="6" t="s">
        <v>2</v>
      </c>
      <c r="B30" s="6">
        <v>-1.66E-2</v>
      </c>
      <c r="C30" s="6">
        <v>7.4999999999999997E-3</v>
      </c>
      <c r="D30" s="6">
        <v>3.49E-2</v>
      </c>
    </row>
    <row r="31" spans="1:8" x14ac:dyDescent="0.25">
      <c r="A31" s="6" t="s">
        <v>3</v>
      </c>
      <c r="B31" s="6">
        <v>-1.24E-2</v>
      </c>
      <c r="C31" s="6">
        <v>8.8000000000000005E-3</v>
      </c>
      <c r="D31" s="6">
        <v>4.48E-2</v>
      </c>
      <c r="H31" t="s">
        <v>4</v>
      </c>
    </row>
    <row r="32" spans="1:8" x14ac:dyDescent="0.2">
      <c r="A32" s="6" t="s">
        <v>4</v>
      </c>
      <c r="B32" s="6">
        <v>-2.3400000000000001E-2</v>
      </c>
      <c r="C32" s="6">
        <v>7.1999999999999998E-3</v>
      </c>
      <c r="D32" s="6">
        <v>2.3699999999999999E-2</v>
      </c>
    </row>
    <row r="33" spans="2:5" x14ac:dyDescent="0.2">
      <c r="B33" t="s">
        <v>9</v>
      </c>
      <c r="C33" s="12">
        <f>CORREL($B$28:$B$32,C28:C32)</f>
        <v>2.392319586617668E-2</v>
      </c>
      <c r="D33" s="12">
        <f>CORREL($B$28:$B$32,D28:D32)</f>
        <v>-0.87357039282204407</v>
      </c>
    </row>
    <row r="41" spans="2:5" x14ac:dyDescent="0.2">
      <c r="C41" t="s">
        <v>42</v>
      </c>
    </row>
    <row r="42" spans="2:5" x14ac:dyDescent="0.2">
      <c r="B42" t="s">
        <v>0</v>
      </c>
      <c r="C42">
        <v>2</v>
      </c>
      <c r="D42" s="14">
        <f>C42/6</f>
        <v>0.33333333333333331</v>
      </c>
      <c r="E42" s="14"/>
    </row>
    <row r="43" spans="2:5" x14ac:dyDescent="0.2">
      <c r="B43" t="s">
        <v>2</v>
      </c>
      <c r="C43">
        <v>3</v>
      </c>
      <c r="D43" s="14">
        <f t="shared" ref="D43:D46" si="7">C43/6</f>
        <v>0.5</v>
      </c>
      <c r="E43" s="14"/>
    </row>
    <row r="44" spans="2:5" x14ac:dyDescent="0.2">
      <c r="B44" t="s">
        <v>3</v>
      </c>
      <c r="C44">
        <v>4</v>
      </c>
      <c r="D44" s="14">
        <f t="shared" si="7"/>
        <v>0.66666666666666663</v>
      </c>
      <c r="E44" s="14"/>
    </row>
    <row r="45" spans="2:5" x14ac:dyDescent="0.2">
      <c r="B45" t="s">
        <v>4</v>
      </c>
      <c r="C45">
        <v>2</v>
      </c>
      <c r="D45" s="14">
        <f t="shared" si="7"/>
        <v>0.33333333333333331</v>
      </c>
      <c r="E45" s="14"/>
    </row>
    <row r="46" spans="2:5" x14ac:dyDescent="0.2">
      <c r="B46" t="s">
        <v>5</v>
      </c>
      <c r="C46">
        <v>4</v>
      </c>
      <c r="D46" s="14">
        <f t="shared" si="7"/>
        <v>0.66666666666666663</v>
      </c>
      <c r="E46" s="14"/>
    </row>
    <row r="47" spans="2:5" x14ac:dyDescent="0.2">
      <c r="B47" t="s">
        <v>25</v>
      </c>
      <c r="C47">
        <f>SUM(C42:C46)</f>
        <v>15</v>
      </c>
      <c r="D47" s="14">
        <f>C47/30</f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2017-04-10T01:29:37Z</dcterms:created>
  <dcterms:modified xsi:type="dcterms:W3CDTF">2017-04-16T18:12:12Z</dcterms:modified>
</cp:coreProperties>
</file>