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Abschlussarbeit_H-BRS\FACT Analyse\"/>
    </mc:Choice>
  </mc:AlternateContent>
  <xr:revisionPtr revIDLastSave="0" documentId="13_ncr:1_{176FB1FC-EB2A-47C5-B5C8-10056894B39D}" xr6:coauthVersionLast="45" xr6:coauthVersionMax="45" xr10:uidLastSave="{00000000-0000-0000-0000-000000000000}"/>
  <bookViews>
    <workbookView xWindow="1480" yWindow="1480" windowWidth="19200" windowHeight="10060" firstSheet="4" activeTab="8" xr2:uid="{00000000-000D-0000-FFFF-FFFF00000000}"/>
  </bookViews>
  <sheets>
    <sheet name="Overview" sheetId="1" r:id="rId1"/>
    <sheet name="Data lost" sheetId="8" r:id="rId2"/>
    <sheet name="CPU Architecture" sheetId="9" r:id="rId3"/>
    <sheet name="Days since last release" sheetId="2" r:id="rId4"/>
    <sheet name="Operating System" sheetId="3" r:id="rId5"/>
    <sheet name="CVEs" sheetId="4" r:id="rId6"/>
    <sheet name="Exploit Mitigations" sheetId="5" r:id="rId7"/>
    <sheet name="Private Keys" sheetId="6" r:id="rId8"/>
    <sheet name="Login Credentials" sheetId="7" r:id="rId9"/>
    <sheet name="Tabelle1" sheetId="10" r:id="rId10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Mitigations'!$X$94:$X$100</definedName>
    <definedName name="_xlchart.v1.11" hidden="1">'Exploit Mitigations'!$Y$93</definedName>
    <definedName name="_xlchart.v1.12" hidden="1">'Exploit Mitigations'!$Y$94:$Y$100</definedName>
    <definedName name="_xlchart.v1.13" hidden="1">'Exploit Mitigations'!$Z$93</definedName>
    <definedName name="_xlchart.v1.14" hidden="1">'Exploit Mitigations'!$Z$94:$Z$100</definedName>
    <definedName name="_xlchart.v1.15" hidden="1">'Exploit Mitigations'!$X$15:$X$21</definedName>
    <definedName name="_xlchart.v1.16" hidden="1">'Exploit Mitigations'!$Y$14</definedName>
    <definedName name="_xlchart.v1.17" hidden="1">'Exploit Mitigations'!$Y$15:$Y$21</definedName>
    <definedName name="_xlchart.v1.18" hidden="1">'Exploit Mitigations'!$X$77:$X$83</definedName>
    <definedName name="_xlchart.v1.19" hidden="1">'Exploit Mitigations'!$Y$76</definedName>
    <definedName name="_xlchart.v1.2" hidden="1">CVEs!$A$12:$A$18</definedName>
    <definedName name="_xlchart.v1.20" hidden="1">'Exploit Mitigations'!$Y$77:$Y$83</definedName>
    <definedName name="_xlchart.v1.21" hidden="1">'Exploit Mitigations'!$X$46:$X$52</definedName>
    <definedName name="_xlchart.v1.22" hidden="1">'Exploit Mitigations'!$Y$45</definedName>
    <definedName name="_xlchart.v1.23" hidden="1">'Exploit Mitigations'!$Y$46:$Y$52</definedName>
    <definedName name="_xlchart.v1.24" hidden="1">'Exploit Mitigations'!$X$61:$X$67</definedName>
    <definedName name="_xlchart.v1.25" hidden="1">'Exploit Mitigations'!$Y$60</definedName>
    <definedName name="_xlchart.v1.26" hidden="1">'Exploit Mitigations'!$Y$61:$Y$67</definedName>
    <definedName name="_xlchart.v1.27" hidden="1">'Exploit Mitigations'!$X$28:$X$34</definedName>
    <definedName name="_xlchart.v1.28" hidden="1">'Exploit Mitigations'!$Y$27</definedName>
    <definedName name="_xlchart.v1.29" hidden="1">'Exploit Mitigations'!$Y$28:$Y$34</definedName>
    <definedName name="_xlchart.v1.3" hidden="1">CVEs!$B$12:$B$18</definedName>
    <definedName name="_xlchart.v1.30" hidden="1">'Private Keys'!$A$11:$A$17</definedName>
    <definedName name="_xlchart.v1.31" hidden="1">'Private Keys'!$B$11:$B$17</definedName>
    <definedName name="_xlchart.v1.32" hidden="1">'Login Credentials'!$A$20:$A$26</definedName>
    <definedName name="_xlchart.v1.33" hidden="1">'Login Credentials'!$B$19</definedName>
    <definedName name="_xlchart.v1.34" hidden="1">'Login Credentials'!$B$20:$B$26</definedName>
    <definedName name="_xlchart.v1.4" hidden="1">'Exploit Mitigations'!$AA$93</definedName>
    <definedName name="_xlchart.v1.5" hidden="1">'Exploit Mitigations'!$AA$94:$AA$100</definedName>
    <definedName name="_xlchart.v1.6" hidden="1">'Exploit Mitigations'!$AB$93</definedName>
    <definedName name="_xlchart.v1.7" hidden="1">'Exploit Mitigations'!$AB$94:$AB$100</definedName>
    <definedName name="_xlchart.v1.8" hidden="1">'Exploit Mitigations'!$AC$93</definedName>
    <definedName name="_xlchart.v1.9" hidden="1">'Exploit Mitigations'!$AC$94:$AC$100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D9" i="8" l="1"/>
  <c r="B9" i="8"/>
  <c r="C9" i="8"/>
  <c r="D3" i="8"/>
  <c r="D4" i="8"/>
  <c r="D5" i="8"/>
  <c r="D6" i="8"/>
  <c r="D7" i="8"/>
  <c r="D8" i="8"/>
  <c r="D2" i="8"/>
  <c r="D2" i="4" l="1"/>
  <c r="C2" i="4"/>
  <c r="Q60" i="5"/>
  <c r="P60" i="5"/>
  <c r="Q49" i="5"/>
  <c r="P49" i="5"/>
  <c r="Q38" i="5"/>
  <c r="P38" i="5"/>
  <c r="Q27" i="5"/>
  <c r="P27" i="5"/>
  <c r="Q16" i="5"/>
  <c r="P16" i="5"/>
  <c r="D2" i="6"/>
  <c r="C2" i="6"/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C2" i="2"/>
  <c r="C7" i="2" l="1"/>
  <c r="C6" i="2"/>
  <c r="C3" i="2"/>
  <c r="C8" i="2"/>
  <c r="C5" i="2"/>
  <c r="C4" i="2"/>
  <c r="D2" i="2" l="1"/>
  <c r="D3" i="2" s="1"/>
  <c r="D4" i="2" s="1"/>
  <c r="D5" i="2" s="1"/>
  <c r="D6" i="2" s="1"/>
  <c r="D7" i="2" s="1"/>
  <c r="D8" i="2" s="1"/>
  <c r="E2" i="2"/>
  <c r="E3" i="2" s="1"/>
  <c r="E4" i="2" s="1"/>
  <c r="E5" i="2" s="1"/>
  <c r="E6" i="2" s="1"/>
  <c r="E7" i="2" s="1"/>
  <c r="E8" i="2" s="1"/>
</calcChain>
</file>

<file path=xl/sharedStrings.xml><?xml version="1.0" encoding="utf-8"?>
<sst xmlns="http://schemas.openxmlformats.org/spreadsheetml/2006/main" count="393" uniqueCount="86">
  <si>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</si>
  <si>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</si>
  <si>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</si>
  <si>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</si>
  <si>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</si>
  <si>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</si>
  <si>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</si>
  <si>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</si>
  <si>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</si>
  <si>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</si>
  <si>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</si>
  <si>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</si>
  <si>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</si>
  <si>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</si>
  <si>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</si>
  <si>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</si>
  <si>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</si>
  <si>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</si>
  <si>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</si>
  <si>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</si>
  <si>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</si>
  <si>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</si>
  <si>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</si>
  <si>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</si>
  <si>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</si>
  <si>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</si>
  <si>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</si>
  <si>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</si>
  <si>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</si>
  <si>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</si>
  <si>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</si>
  <si>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</si>
  <si>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</si>
  <si>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</si>
  <si>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</si>
  <si>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</si>
  <si>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</si>
  <si>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</si>
  <si>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</si>
  <si>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</si>
  <si>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</si>
  <si>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</si>
  <si>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</si>
  <si>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</si>
  <si>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</si>
  <si>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</si>
  <si>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</si>
  <si>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</si>
  <si>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</si>
  <si>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</si>
  <si>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</si>
  <si>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</si>
  <si>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</si>
  <si>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</si>
  <si>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</si>
  <si>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</si>
  <si>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</si>
  <si>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</si>
  <si>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</si>
  <si>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</si>
  <si>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</si>
  <si>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</si>
  <si>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</si>
  <si>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</si>
  <si>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</si>
  <si>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</si>
  <si>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</si>
  <si>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</si>
  <si>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</si>
  <si>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</si>
  <si>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</si>
  <si>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</si>
  <si>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</si>
  <si>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</si>
  <si>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</si>
  <si>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</si>
  <si>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</si>
  <si>
    <t>data lost</t>
  </si>
  <si>
    <t>no data lost</t>
  </si>
  <si>
    <t>percentage of lost data</t>
  </si>
  <si>
    <t>CPU Architecture as detected by system metadata</t>
  </si>
  <si>
    <t>MIPS, 32-bit, big endian</t>
  </si>
  <si>
    <t>Datum des letzten Updates</t>
  </si>
  <si>
    <t>Tage seit dem letzten Update</t>
  </si>
  <si>
    <t>Mittelwert</t>
  </si>
  <si>
    <t>percentage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</si>
</sst>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 seit dem letzten Update pro Firmware-Abbild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309.85714285714283</c:v>
                </c:pt>
                <c:pt idx="1">
                  <c:v>309.85714285714283</c:v>
                </c:pt>
                <c:pt idx="2">
                  <c:v>309.85714285714283</c:v>
                </c:pt>
                <c:pt idx="3">
                  <c:v>309.85714285714283</c:v>
                </c:pt>
                <c:pt idx="4">
                  <c:v>309.85714285714283</c:v>
                </c:pt>
                <c:pt idx="5">
                  <c:v>309.85714285714283</c:v>
                </c:pt>
                <c:pt idx="6">
                  <c:v>309.85714285714283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4517199"/>
        <c:axId val="1707840047"/>
      </c:barChart>
      <c:lineChart>
        <c:grouping val="standard"/>
        <c:varyColors val="0"/>
        <c:ser>
          <c:idx val="1"/>
          <c:order val="1"/>
          <c:tx>
            <c:strRef>
              <c:f>'Exploit Mitigations'!$P$48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Mitigations'!$P$49:$P$55</c:f>
              <c:numCache>
                <c:formatCode>0%</c:formatCode>
                <c:ptCount val="7"/>
                <c:pt idx="0">
                  <c:v>0.37875020086150119</c:v>
                </c:pt>
                <c:pt idx="1">
                  <c:v>0.37875020086150119</c:v>
                </c:pt>
                <c:pt idx="2">
                  <c:v>0.37875020086150119</c:v>
                </c:pt>
                <c:pt idx="3">
                  <c:v>0.37875020086150119</c:v>
                </c:pt>
                <c:pt idx="4">
                  <c:v>0.37875020086150119</c:v>
                </c:pt>
                <c:pt idx="5">
                  <c:v>0.37875020086150119</c:v>
                </c:pt>
                <c:pt idx="6">
                  <c:v>0.37875020086150119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DB-96C6-5FC6738CC7D3}"/>
            </c:ext>
          </c:extLst>
        </c:ser>
        <c:ser>
          <c:idx val="2"/>
          <c:order val="2"/>
          <c:tx>
            <c:strRef>
              <c:f>'Exploit Mitigations'!$Q$48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Mitigations'!$Q$49:$Q$55</c:f>
              <c:numCache>
                <c:formatCode>0%</c:formatCode>
                <c:ptCount val="7"/>
                <c:pt idx="0">
                  <c:v>0.32051282051282054</c:v>
                </c:pt>
                <c:pt idx="1">
                  <c:v>0.32051282051282054</c:v>
                </c:pt>
                <c:pt idx="2">
                  <c:v>0.32051282051282054</c:v>
                </c:pt>
                <c:pt idx="3">
                  <c:v>0.32051282051282054</c:v>
                </c:pt>
                <c:pt idx="4">
                  <c:v>0.32051282051282054</c:v>
                </c:pt>
                <c:pt idx="5">
                  <c:v>0.32051282051282054</c:v>
                </c:pt>
                <c:pt idx="6">
                  <c:v>0.32051282051282054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DB-96C6-5FC6738C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199"/>
        <c:axId val="1707840047"/>
      </c:line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852367"/>
        <c:axId val="1795542591"/>
      </c:barChart>
      <c:lineChart>
        <c:grouping val="standard"/>
        <c:varyColors val="0"/>
        <c:ser>
          <c:idx val="1"/>
          <c:order val="1"/>
          <c:tx>
            <c:strRef>
              <c:f>'Exploit Mitigations'!$P$59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Mitigations'!$P$60:$P$66</c:f>
              <c:numCache>
                <c:formatCode>0%</c:formatCode>
                <c:ptCount val="7"/>
                <c:pt idx="0">
                  <c:v>0.470793418309782</c:v>
                </c:pt>
                <c:pt idx="1">
                  <c:v>0.470793418309782</c:v>
                </c:pt>
                <c:pt idx="2">
                  <c:v>0.470793418309782</c:v>
                </c:pt>
                <c:pt idx="3">
                  <c:v>0.470793418309782</c:v>
                </c:pt>
                <c:pt idx="4">
                  <c:v>0.470793418309782</c:v>
                </c:pt>
                <c:pt idx="5">
                  <c:v>0.470793418309782</c:v>
                </c:pt>
                <c:pt idx="6">
                  <c:v>0.470793418309782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7-4BED-B6D5-D1F38A873CC5}"/>
            </c:ext>
          </c:extLst>
        </c:ser>
        <c:ser>
          <c:idx val="2"/>
          <c:order val="2"/>
          <c:tx>
            <c:strRef>
              <c:f>'Exploit Mitigations'!$Q$59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Mitigations'!$Q$60:$Q$66</c:f>
              <c:numCache>
                <c:formatCode>0%</c:formatCode>
                <c:ptCount val="7"/>
                <c:pt idx="0">
                  <c:v>0.62814070351758799</c:v>
                </c:pt>
                <c:pt idx="1">
                  <c:v>0.62814070351758799</c:v>
                </c:pt>
                <c:pt idx="2">
                  <c:v>0.62814070351758799</c:v>
                </c:pt>
                <c:pt idx="3">
                  <c:v>0.62814070351758799</c:v>
                </c:pt>
                <c:pt idx="4">
                  <c:v>0.62814070351758799</c:v>
                </c:pt>
                <c:pt idx="5">
                  <c:v>0.62814070351758799</c:v>
                </c:pt>
                <c:pt idx="6">
                  <c:v>0.62814070351758799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7-4BED-B6D5-D1F38A8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2367"/>
        <c:axId val="1795542591"/>
      </c:line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Private</a:t>
            </a:r>
            <a:r>
              <a:rPr lang="de-DE" baseline="0"/>
              <a:t> Keys per Firmware Image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027551"/>
        <c:axId val="334163487"/>
      </c:barChart>
      <c:lineChart>
        <c:grouping val="standard"/>
        <c:varyColors val="0"/>
        <c:ser>
          <c:idx val="1"/>
          <c:order val="1"/>
          <c:tx>
            <c:strRef>
              <c:f>'Private Keys'!$C$1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Keys'!$C$2:$C$8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42EC-9B6C-50D11B259375}"/>
            </c:ext>
          </c:extLst>
        </c:ser>
        <c:ser>
          <c:idx val="2"/>
          <c:order val="2"/>
          <c:tx>
            <c:strRef>
              <c:f>'Private Keys'!$D$1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2EC-9B6C-50D11B25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7551"/>
        <c:axId val="334163487"/>
      </c:line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fld id="{6B10385F-645F-4065-A2FA-0E516E5EEF8D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E88-4711-B835-7B2766DA8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95908511"/>
        <c:axId val="1795538431"/>
      </c:barChart>
      <c:lineChart>
        <c:grouping val="standard"/>
        <c:varyColors val="0"/>
        <c:ser>
          <c:idx val="1"/>
          <c:order val="1"/>
          <c:tx>
            <c:strRef>
              <c:f>CVEs!$C$1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CVEs!$C$2:$C$8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1D-BFCF-16F10D88CCA4}"/>
            </c:ext>
          </c:extLst>
        </c:ser>
        <c:ser>
          <c:idx val="2"/>
          <c:order val="2"/>
          <c:tx>
            <c:strRef>
              <c:f>CVEs!$D$1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CVEs!$D$2:$D$8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B1D-BFCF-16F10D88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08511"/>
        <c:axId val="1795538431"/>
      </c:lineChart>
      <c:catAx>
        <c:axId val="1695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Mean of Enabled Exploit Mitigations for all firmwares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Exploit Mitigations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055983"/>
        <c:axId val="1598809503"/>
      </c:barChart>
      <c:lineChart>
        <c:grouping val="standard"/>
        <c:varyColors val="0"/>
        <c:ser>
          <c:idx val="1"/>
          <c:order val="1"/>
          <c:tx>
            <c:strRef>
              <c:f>'Exploit Mitigations'!$P$15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Mitigations'!$P$16:$P$22</c:f>
              <c:numCache>
                <c:formatCode>0%</c:formatCode>
                <c:ptCount val="7"/>
                <c:pt idx="0">
                  <c:v>0.11575589670723725</c:v>
                </c:pt>
                <c:pt idx="1">
                  <c:v>0.11575589670723725</c:v>
                </c:pt>
                <c:pt idx="2">
                  <c:v>0.11575589670723725</c:v>
                </c:pt>
                <c:pt idx="3">
                  <c:v>0.11575589670723725</c:v>
                </c:pt>
                <c:pt idx="4">
                  <c:v>0.11575589670723725</c:v>
                </c:pt>
                <c:pt idx="5">
                  <c:v>0.11575589670723725</c:v>
                </c:pt>
                <c:pt idx="6">
                  <c:v>0.11575589670723725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CB9-9956-D7F017F6F880}"/>
            </c:ext>
          </c:extLst>
        </c:ser>
        <c:ser>
          <c:idx val="2"/>
          <c:order val="2"/>
          <c:tx>
            <c:strRef>
              <c:f>'Exploit Mitigations'!$Q$15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Mitigations'!$Q$16:$Q$22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CB9-9956-D7F017F6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983"/>
        <c:axId val="1598809503"/>
      </c:line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543263"/>
        <c:axId val="1707827983"/>
      </c:barChart>
      <c:lineChart>
        <c:grouping val="standard"/>
        <c:varyColors val="0"/>
        <c:ser>
          <c:idx val="1"/>
          <c:order val="1"/>
          <c:tx>
            <c:strRef>
              <c:f>'Exploit Mitigations'!$P$26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Mitigations'!$P$27:$P$33</c:f>
              <c:numCache>
                <c:formatCode>0%</c:formatCode>
                <c:ptCount val="7"/>
                <c:pt idx="0">
                  <c:v>0.1184138287271445</c:v>
                </c:pt>
                <c:pt idx="1">
                  <c:v>0.1184138287271445</c:v>
                </c:pt>
                <c:pt idx="2">
                  <c:v>0.1184138287271445</c:v>
                </c:pt>
                <c:pt idx="3">
                  <c:v>0.1184138287271445</c:v>
                </c:pt>
                <c:pt idx="4">
                  <c:v>0.1184138287271445</c:v>
                </c:pt>
                <c:pt idx="5">
                  <c:v>0.1184138287271445</c:v>
                </c:pt>
                <c:pt idx="6">
                  <c:v>0.1184138287271445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7-4318-8DC5-68C98175F83F}"/>
            </c:ext>
          </c:extLst>
        </c:ser>
        <c:ser>
          <c:idx val="2"/>
          <c:order val="2"/>
          <c:tx>
            <c:strRef>
              <c:f>'Exploit Mitigations'!$Q$26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Mitigations'!$Q$27:$Q$33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7-4318-8DC5-68C98175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43263"/>
        <c:axId val="1707827983"/>
      </c:line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585039"/>
        <c:axId val="1598784543"/>
      </c:barChart>
      <c:lineChart>
        <c:grouping val="standard"/>
        <c:varyColors val="0"/>
        <c:ser>
          <c:idx val="1"/>
          <c:order val="1"/>
          <c:tx>
            <c:strRef>
              <c:f>'Exploit Mitigations'!$P$37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Mitigations'!$P$38:$P$44</c:f>
              <c:numCache>
                <c:formatCode>0%</c:formatCode>
                <c:ptCount val="7"/>
                <c:pt idx="0">
                  <c:v>0.92662638169626699</c:v>
                </c:pt>
                <c:pt idx="1">
                  <c:v>0.92662638169626699</c:v>
                </c:pt>
                <c:pt idx="2">
                  <c:v>0.92662638169626699</c:v>
                </c:pt>
                <c:pt idx="3">
                  <c:v>0.92662638169626699</c:v>
                </c:pt>
                <c:pt idx="4">
                  <c:v>0.92662638169626699</c:v>
                </c:pt>
                <c:pt idx="5">
                  <c:v>0.92662638169626699</c:v>
                </c:pt>
                <c:pt idx="6">
                  <c:v>0.92662638169626699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73-9856-D31E1BE07835}"/>
            </c:ext>
          </c:extLst>
        </c:ser>
        <c:ser>
          <c:idx val="2"/>
          <c:order val="2"/>
          <c:tx>
            <c:strRef>
              <c:f>'Exploit Mitigations'!$Q$37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Mitigations'!$Q$38:$Q$44</c:f>
              <c:numCache>
                <c:formatCode>0%</c:formatCode>
                <c:ptCount val="7"/>
                <c:pt idx="0">
                  <c:v>0.99456521739130432</c:v>
                </c:pt>
                <c:pt idx="1">
                  <c:v>0.99456521739130432</c:v>
                </c:pt>
                <c:pt idx="2">
                  <c:v>0.99456521739130432</c:v>
                </c:pt>
                <c:pt idx="3">
                  <c:v>0.99456521739130432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0.99456521739130432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B-4A73-9856-D31E1BE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85039"/>
        <c:axId val="1598784543"/>
      </c:line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Tage seit dem letzten Firmware-Update für alle Abbilder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Tage seit dem letzten Firmware-Update für alle Abbilder</a:t>
          </a:r>
        </a:p>
      </cx:txPr>
    </cx:title>
    <cx:plotArea>
      <cx:plotAreaRegion>
        <cx:series layoutId="boxWhisker" uniqueId="{8D8CE5AB-28A0-487C-A661-CAC7936CBE49}">
          <cx:spPr>
            <a:solidFill>
              <a:schemeClr val="accent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_xlchart.v1.33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accen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_xlchart.v1.16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_xlchart.v1.28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_xlchart.v1.22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_xlchart.v1.25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_xlchart.v1.19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_xlchart.v1.5</cx:f>
      </cx:numDim>
    </cx:data>
    <cx:data id="3">
      <cx:strDim type="cat">
        <cx:f>_xlchart.v1.10</cx:f>
      </cx:strDim>
      <cx:numDim type="val">
        <cx:f>_xlchart.v1.7</cx:f>
      </cx:numDim>
    </cx:data>
    <cx:data id="4">
      <cx:strDim type="cat">
        <cx:f>_xlchart.v1.10</cx:f>
      </cx:strDim>
      <cx:numDim type="val">
        <cx:f>_xlchart.v1.9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_xlchart.v1.11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_xlchart.v1.13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_xlchart.v1.4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_xlchart.v1.6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_xlchart.v1.8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9524</xdr:rowOff>
    </xdr:from>
    <xdr:to>
      <xdr:col>6</xdr:col>
      <xdr:colOff>47625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17</xdr:row>
      <xdr:rowOff>133350</xdr:rowOff>
    </xdr:from>
    <xdr:to>
      <xdr:col>9</xdr:col>
      <xdr:colOff>552451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3155950"/>
              <a:ext cx="2486026" cy="287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11</xdr:col>
      <xdr:colOff>742950</xdr:colOff>
      <xdr:row>16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111125</xdr:rowOff>
    </xdr:from>
    <xdr:to>
      <xdr:col>14</xdr:col>
      <xdr:colOff>241300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100" y="288925"/>
              <a:ext cx="1816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97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7</xdr:row>
      <xdr:rowOff>102160</xdr:rowOff>
    </xdr:from>
    <xdr:to>
      <xdr:col>22</xdr:col>
      <xdr:colOff>515844</xdr:colOff>
      <xdr:row>22</xdr:row>
      <xdr:rowOff>129054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120837</xdr:colOff>
      <xdr:row>23</xdr:row>
      <xdr:rowOff>90581</xdr:rowOff>
    </xdr:from>
    <xdr:to>
      <xdr:col>22</xdr:col>
      <xdr:colOff>477931</xdr:colOff>
      <xdr:row>38</xdr:row>
      <xdr:rowOff>119156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147357</xdr:colOff>
      <xdr:row>40</xdr:row>
      <xdr:rowOff>77507</xdr:rowOff>
    </xdr:from>
    <xdr:to>
      <xdr:col>22</xdr:col>
      <xdr:colOff>504451</xdr:colOff>
      <xdr:row>55</xdr:row>
      <xdr:rowOff>106082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102347</xdr:colOff>
      <xdr:row>57</xdr:row>
      <xdr:rowOff>31936</xdr:rowOff>
    </xdr:from>
    <xdr:to>
      <xdr:col>22</xdr:col>
      <xdr:colOff>459441</xdr:colOff>
      <xdr:row>72</xdr:row>
      <xdr:rowOff>60511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79936</xdr:colOff>
      <xdr:row>73</xdr:row>
      <xdr:rowOff>64620</xdr:rowOff>
    </xdr:from>
    <xdr:to>
      <xdr:col>22</xdr:col>
      <xdr:colOff>437030</xdr:colOff>
      <xdr:row>88</xdr:row>
      <xdr:rowOff>93195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38626" y="1565275"/>
              <a:ext cx="234315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4464050"/>
              <a:ext cx="2324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737552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2437" y="10239375"/>
              <a:ext cx="2347913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7200" y="1322387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9115" y="16304183"/>
              <a:ext cx="4848784" cy="2999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334962</xdr:colOff>
      <xdr:row>1</xdr:row>
      <xdr:rowOff>0</xdr:rowOff>
    </xdr:from>
    <xdr:to>
      <xdr:col>11</xdr:col>
      <xdr:colOff>715962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1</xdr:row>
      <xdr:rowOff>12700</xdr:rowOff>
    </xdr:from>
    <xdr:to>
      <xdr:col>14</xdr:col>
      <xdr:colOff>704850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8525" y="190500"/>
              <a:ext cx="2333625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3850" y="177800"/>
              <a:ext cx="223837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opLeftCell="N1" workbookViewId="0">
      <selection activeCell="T3" sqref="T3"/>
    </sheetView>
  </sheetViews>
  <sheetFormatPr baseColWidth="10" defaultRowHeight="14"/>
  <cols>
    <col min="1" max="1" width="15.58203125" customWidth="1"/>
    <col min="2" max="2" width="15.3320312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58203125" customWidth="1"/>
    <col min="11" max="11" width="23.25" customWidth="1"/>
    <col min="12" max="12" width="10.75" customWidth="1"/>
    <col min="13" max="13" width="10.3320312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3203125" customWidth="1"/>
    <col min="21" max="21" width="23.25" customWidth="1"/>
    <col min="22" max="22" width="37.75" customWidth="1"/>
    <col min="23" max="23" width="25.33203125" customWidth="1"/>
    <col min="24" max="24" width="37.58203125" customWidth="1"/>
    <col min="25" max="1024" width="10.83203125" customWidth="1"/>
  </cols>
  <sheetData>
    <row r="1" spans="1:22">
      <c r="A1" s="12" t="s">
        <v>0</v>
      </c>
      <c r="B1" s="12"/>
      <c r="C1" s="12" t="s">
        <v>1</v>
      </c>
      <c r="D1" s="12"/>
      <c r="E1" s="12"/>
      <c r="F1" s="12"/>
      <c r="G1" s="12"/>
      <c r="H1" s="12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 t="s">
        <v>3</v>
      </c>
      <c r="T1" s="12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 ht="28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s="11" t="s">
        <v>30</v>
      </c>
      <c r="U3">
        <v>0</v>
      </c>
      <c r="V3" t="s">
        <v>31</v>
      </c>
    </row>
    <row r="4" spans="1:22" ht="28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s="11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11A6-FFD1-48B4-8DBE-8C8CBD00AC27}">
  <dimension ref="A1"/>
  <sheetViews>
    <sheetView workbookViewId="0"/>
  </sheetViews>
  <sheetFormatPr baseColWidth="10" defaultRowHeight="14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DAC-A32A-463D-B45B-72E9FA4461F8}">
  <dimension ref="A1:E9"/>
  <sheetViews>
    <sheetView workbookViewId="0">
      <selection activeCell="E10" sqref="E10"/>
    </sheetView>
  </sheetViews>
  <sheetFormatPr baseColWidth="10" defaultRowHeight="14"/>
  <cols>
    <col min="1" max="1" width="17.08203125" bestFit="1" customWidth="1"/>
    <col min="4" max="4" width="19.25" bestFit="1" customWidth="1"/>
  </cols>
  <sheetData>
    <row r="1" spans="1:5">
      <c r="A1" t="s">
        <v>4</v>
      </c>
      <c r="B1" t="s">
        <v>77</v>
      </c>
      <c r="C1" t="s">
        <v>78</v>
      </c>
      <c r="D1" t="s">
        <v>79</v>
      </c>
      <c r="E1" t="s">
        <v>85</v>
      </c>
    </row>
    <row r="2" spans="1:5">
      <c r="A2" t="s">
        <v>26</v>
      </c>
      <c r="B2">
        <v>33</v>
      </c>
      <c r="C2">
        <v>223</v>
      </c>
      <c r="D2" s="6">
        <f>B2/(B2+C2)</f>
        <v>0.12890625</v>
      </c>
    </row>
    <row r="3" spans="1:5">
      <c r="A3" t="s">
        <v>32</v>
      </c>
      <c r="B3">
        <v>7</v>
      </c>
      <c r="C3">
        <v>207</v>
      </c>
      <c r="D3" s="6">
        <f t="shared" ref="D3:D9" si="0">B3/(B3+C3)</f>
        <v>3.2710280373831772E-2</v>
      </c>
    </row>
    <row r="4" spans="1:5">
      <c r="A4" t="s">
        <v>38</v>
      </c>
      <c r="B4">
        <v>1</v>
      </c>
      <c r="C4">
        <v>109</v>
      </c>
      <c r="D4" s="6">
        <f t="shared" si="0"/>
        <v>9.0909090909090905E-3</v>
      </c>
    </row>
    <row r="5" spans="1:5">
      <c r="A5" t="s">
        <v>44</v>
      </c>
      <c r="B5">
        <v>1</v>
      </c>
      <c r="C5">
        <v>94</v>
      </c>
      <c r="D5" s="6">
        <f t="shared" si="0"/>
        <v>1.0526315789473684E-2</v>
      </c>
    </row>
    <row r="6" spans="1:5">
      <c r="A6" t="s">
        <v>49</v>
      </c>
      <c r="B6">
        <v>1</v>
      </c>
      <c r="C6">
        <v>87</v>
      </c>
      <c r="D6" s="6">
        <f t="shared" si="0"/>
        <v>1.1363636363636364E-2</v>
      </c>
    </row>
    <row r="7" spans="1:5">
      <c r="A7" t="s">
        <v>54</v>
      </c>
      <c r="B7">
        <v>1</v>
      </c>
      <c r="C7">
        <v>87</v>
      </c>
      <c r="D7" s="6">
        <f t="shared" si="0"/>
        <v>1.1363636363636364E-2</v>
      </c>
    </row>
    <row r="8" spans="1:5">
      <c r="A8" t="s">
        <v>56</v>
      </c>
      <c r="B8">
        <v>20</v>
      </c>
      <c r="C8">
        <v>9</v>
      </c>
      <c r="D8" s="6">
        <f t="shared" si="0"/>
        <v>0.68965517241379315</v>
      </c>
    </row>
    <row r="9" spans="1:5">
      <c r="A9" t="s">
        <v>75</v>
      </c>
      <c r="B9">
        <f>SUM(B2:B8)</f>
        <v>64</v>
      </c>
      <c r="C9">
        <f>SUM(C2:C8)</f>
        <v>816</v>
      </c>
      <c r="D9" s="6">
        <f t="shared" si="0"/>
        <v>7.2727272727272724E-2</v>
      </c>
      <c r="E9" s="10">
        <f>100%-D9</f>
        <v>0.92727272727272725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93E-7869-4E66-A854-F60CABE4FF7E}">
  <dimension ref="A1:B8"/>
  <sheetViews>
    <sheetView workbookViewId="0">
      <selection activeCell="B13" sqref="B13"/>
    </sheetView>
  </sheetViews>
  <sheetFormatPr baseColWidth="10" defaultRowHeight="14"/>
  <cols>
    <col min="1" max="1" width="16.1640625" customWidth="1"/>
    <col min="2" max="2" width="41.6640625" bestFit="1" customWidth="1"/>
  </cols>
  <sheetData>
    <row r="1" spans="1:2">
      <c r="A1" t="s">
        <v>4</v>
      </c>
      <c r="B1" t="s">
        <v>80</v>
      </c>
    </row>
    <row r="2" spans="1:2">
      <c r="A2" t="s">
        <v>26</v>
      </c>
      <c r="B2" t="s">
        <v>81</v>
      </c>
    </row>
    <row r="3" spans="1:2">
      <c r="A3" t="s">
        <v>32</v>
      </c>
      <c r="B3" t="s">
        <v>81</v>
      </c>
    </row>
    <row r="4" spans="1:2">
      <c r="A4" t="s">
        <v>38</v>
      </c>
      <c r="B4" t="s">
        <v>81</v>
      </c>
    </row>
    <row r="5" spans="1:2">
      <c r="A5" t="s">
        <v>44</v>
      </c>
      <c r="B5" t="s">
        <v>81</v>
      </c>
    </row>
    <row r="6" spans="1:2">
      <c r="A6" t="s">
        <v>49</v>
      </c>
      <c r="B6" t="s">
        <v>81</v>
      </c>
    </row>
    <row r="7" spans="1:2">
      <c r="A7" t="s">
        <v>54</v>
      </c>
      <c r="B7" t="s">
        <v>81</v>
      </c>
    </row>
    <row r="8" spans="1:2">
      <c r="A8" t="s">
        <v>56</v>
      </c>
      <c r="B8" t="s">
        <v>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L22" sqref="L22"/>
    </sheetView>
  </sheetViews>
  <sheetFormatPr baseColWidth="10" defaultRowHeight="14"/>
  <cols>
    <col min="1" max="1" width="14.83203125" bestFit="1" customWidth="1"/>
    <col min="2" max="2" width="22.5" bestFit="1" customWidth="1"/>
    <col min="3" max="3" width="24.4140625" bestFit="1" customWidth="1"/>
  </cols>
  <sheetData>
    <row r="1" spans="1:16">
      <c r="A1" t="s">
        <v>4</v>
      </c>
      <c r="B1" t="s">
        <v>82</v>
      </c>
      <c r="C1" t="s">
        <v>83</v>
      </c>
      <c r="D1" t="s">
        <v>84</v>
      </c>
      <c r="E1" t="s">
        <v>65</v>
      </c>
    </row>
    <row r="2" spans="1:16">
      <c r="A2" t="s">
        <v>26</v>
      </c>
      <c r="B2" s="3" t="s">
        <v>27</v>
      </c>
      <c r="C2">
        <f>G2-B2</f>
        <v>6</v>
      </c>
      <c r="D2">
        <f>AVERAGE(C2:C8)</f>
        <v>309.85714285714283</v>
      </c>
      <c r="E2">
        <f>MEDIAN(C2:C8)</f>
        <v>83</v>
      </c>
      <c r="F2" t="s">
        <v>62</v>
      </c>
      <c r="G2" s="3">
        <v>44189</v>
      </c>
    </row>
    <row r="3" spans="1:16">
      <c r="A3" t="s">
        <v>49</v>
      </c>
      <c r="B3" s="3" t="s">
        <v>50</v>
      </c>
      <c r="C3">
        <f>G2-B3</f>
        <v>23</v>
      </c>
      <c r="D3">
        <f>D2</f>
        <v>309.85714285714283</v>
      </c>
      <c r="E3">
        <f>E2</f>
        <v>83</v>
      </c>
    </row>
    <row r="4" spans="1:16">
      <c r="A4" t="s">
        <v>38</v>
      </c>
      <c r="B4" s="3" t="s">
        <v>39</v>
      </c>
      <c r="C4">
        <f>G2-B4</f>
        <v>76</v>
      </c>
      <c r="D4">
        <f t="shared" ref="D4:D8" si="0">D3</f>
        <v>309.85714285714283</v>
      </c>
      <c r="E4">
        <f t="shared" ref="E4:E8" si="1">E3</f>
        <v>83</v>
      </c>
    </row>
    <row r="5" spans="1:16">
      <c r="A5" t="s">
        <v>44</v>
      </c>
      <c r="B5" s="3" t="s">
        <v>45</v>
      </c>
      <c r="C5">
        <f>G2-B5</f>
        <v>83</v>
      </c>
      <c r="D5">
        <f t="shared" si="0"/>
        <v>309.85714285714283</v>
      </c>
      <c r="E5">
        <f t="shared" si="1"/>
        <v>83</v>
      </c>
    </row>
    <row r="6" spans="1:16">
      <c r="A6" t="s">
        <v>54</v>
      </c>
      <c r="B6" s="3" t="s">
        <v>55</v>
      </c>
      <c r="C6">
        <f>G2-B6</f>
        <v>114</v>
      </c>
      <c r="D6">
        <f t="shared" si="0"/>
        <v>309.85714285714283</v>
      </c>
      <c r="E6">
        <f t="shared" si="1"/>
        <v>83</v>
      </c>
    </row>
    <row r="7" spans="1:16">
      <c r="A7" t="s">
        <v>32</v>
      </c>
      <c r="B7" s="3" t="s">
        <v>33</v>
      </c>
      <c r="C7">
        <f>G2-B7</f>
        <v>387</v>
      </c>
      <c r="D7">
        <f t="shared" si="0"/>
        <v>309.85714285714283</v>
      </c>
      <c r="E7">
        <f t="shared" si="1"/>
        <v>83</v>
      </c>
    </row>
    <row r="8" spans="1:16">
      <c r="A8" t="s">
        <v>56</v>
      </c>
      <c r="B8" s="3" t="s">
        <v>57</v>
      </c>
      <c r="C8">
        <f>G2-B8</f>
        <v>1480</v>
      </c>
      <c r="D8">
        <f t="shared" si="0"/>
        <v>309.85714285714283</v>
      </c>
      <c r="E8">
        <f t="shared" si="1"/>
        <v>83</v>
      </c>
    </row>
    <row r="10" spans="1:16">
      <c r="O10" t="s">
        <v>63</v>
      </c>
      <c r="P10">
        <v>6</v>
      </c>
    </row>
    <row r="11" spans="1:16">
      <c r="O11" t="s">
        <v>63</v>
      </c>
      <c r="P11">
        <v>23</v>
      </c>
    </row>
    <row r="12" spans="1:16">
      <c r="O12" t="s">
        <v>63</v>
      </c>
      <c r="P12">
        <v>76</v>
      </c>
    </row>
    <row r="13" spans="1:16">
      <c r="O13" t="s">
        <v>63</v>
      </c>
      <c r="P13">
        <v>83</v>
      </c>
    </row>
    <row r="14" spans="1:16">
      <c r="O14" t="s">
        <v>63</v>
      </c>
      <c r="P14">
        <v>114</v>
      </c>
    </row>
    <row r="15" spans="1:16">
      <c r="O15" t="s">
        <v>63</v>
      </c>
      <c r="P15">
        <v>387</v>
      </c>
    </row>
    <row r="16" spans="1:16">
      <c r="O16" t="s">
        <v>63</v>
      </c>
      <c r="P16">
        <v>1480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B17" sqref="B17"/>
    </sheetView>
  </sheetViews>
  <sheetFormatPr baseColWidth="10" defaultRowHeight="14"/>
  <cols>
    <col min="1" max="2" width="17.5" bestFit="1" customWidth="1"/>
  </cols>
  <sheetData>
    <row r="1" spans="1:2">
      <c r="A1" t="s">
        <v>66</v>
      </c>
      <c r="B1" t="s">
        <v>67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7"/>
    </row>
    <row r="37" spans="2:5" ht="14.5">
      <c r="B37" s="8"/>
      <c r="C37" s="8"/>
      <c r="D37" s="8"/>
      <c r="E37" s="8"/>
    </row>
    <row r="38" spans="2:5" ht="14.5">
      <c r="B38" s="8"/>
      <c r="C38" s="9"/>
      <c r="D38" s="8"/>
      <c r="E38" s="9"/>
    </row>
    <row r="39" spans="2:5" ht="14.5">
      <c r="B39" s="8"/>
      <c r="C39" s="9"/>
      <c r="D39" s="8"/>
      <c r="E39" s="9"/>
    </row>
    <row r="40" spans="2:5" ht="14.5">
      <c r="B40" s="8"/>
      <c r="C40" s="9"/>
      <c r="D40" s="8"/>
      <c r="E40" s="9"/>
    </row>
    <row r="41" spans="2:5" ht="14.5">
      <c r="B41" s="8"/>
      <c r="C41" s="9"/>
      <c r="D41" s="8"/>
      <c r="E41" s="9"/>
    </row>
    <row r="42" spans="2:5" ht="14.5">
      <c r="B42" s="8"/>
      <c r="C42" s="9"/>
      <c r="D42" s="8"/>
      <c r="E42" s="9"/>
    </row>
    <row r="43" spans="2:5" ht="14.5">
      <c r="B43" s="8"/>
      <c r="C43" s="9"/>
      <c r="D43" s="8"/>
      <c r="E43" s="9"/>
    </row>
    <row r="44" spans="2:5" ht="14.5">
      <c r="B44" s="8"/>
      <c r="C44" s="8"/>
      <c r="D44" s="8"/>
      <c r="E44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20" sqref="D20"/>
    </sheetView>
  </sheetViews>
  <sheetFormatPr baseColWidth="10" defaultRowHeight="14"/>
  <cols>
    <col min="1" max="1" width="14.83203125" bestFit="1" customWidth="1"/>
    <col min="2" max="2" width="35" bestFit="1" customWidth="1"/>
  </cols>
  <sheetData>
    <row r="1" spans="1:4">
      <c r="A1" t="s">
        <v>4</v>
      </c>
      <c r="B1" t="s">
        <v>10</v>
      </c>
      <c r="C1" t="s">
        <v>64</v>
      </c>
      <c r="D1" t="s">
        <v>65</v>
      </c>
    </row>
    <row r="2" spans="1:4">
      <c r="A2" t="s">
        <v>38</v>
      </c>
      <c r="B2">
        <v>14</v>
      </c>
      <c r="C2">
        <f>AVERAGE(B2:B8)</f>
        <v>60</v>
      </c>
      <c r="D2">
        <f>MEDIAN(B2:B8)</f>
        <v>39</v>
      </c>
    </row>
    <row r="3" spans="1:4">
      <c r="A3" t="s">
        <v>44</v>
      </c>
      <c r="B3">
        <v>39</v>
      </c>
      <c r="C3">
        <v>60</v>
      </c>
      <c r="D3">
        <v>39</v>
      </c>
    </row>
    <row r="4" spans="1:4">
      <c r="A4" t="s">
        <v>49</v>
      </c>
      <c r="B4">
        <v>39</v>
      </c>
      <c r="C4">
        <v>60</v>
      </c>
      <c r="D4">
        <v>39</v>
      </c>
    </row>
    <row r="5" spans="1:4">
      <c r="A5" t="s">
        <v>54</v>
      </c>
      <c r="B5">
        <v>39</v>
      </c>
      <c r="C5">
        <v>60</v>
      </c>
      <c r="D5">
        <v>39</v>
      </c>
    </row>
    <row r="6" spans="1:4">
      <c r="A6" t="s">
        <v>32</v>
      </c>
      <c r="B6">
        <v>63</v>
      </c>
      <c r="C6">
        <v>60</v>
      </c>
      <c r="D6">
        <v>39</v>
      </c>
    </row>
    <row r="7" spans="1:4">
      <c r="A7" t="s">
        <v>26</v>
      </c>
      <c r="B7">
        <v>75</v>
      </c>
      <c r="C7">
        <v>60</v>
      </c>
      <c r="D7">
        <v>39</v>
      </c>
    </row>
    <row r="8" spans="1:4">
      <c r="A8" t="s">
        <v>56</v>
      </c>
      <c r="B8">
        <v>151</v>
      </c>
      <c r="C8">
        <v>60</v>
      </c>
      <c r="D8">
        <v>39</v>
      </c>
    </row>
    <row r="12" spans="1:4">
      <c r="A12" t="s">
        <v>63</v>
      </c>
      <c r="B12">
        <v>14</v>
      </c>
    </row>
    <row r="13" spans="1:4">
      <c r="A13" t="s">
        <v>63</v>
      </c>
      <c r="B13">
        <v>39</v>
      </c>
    </row>
    <row r="14" spans="1:4">
      <c r="A14" t="s">
        <v>63</v>
      </c>
      <c r="B14">
        <v>39</v>
      </c>
    </row>
    <row r="15" spans="1:4">
      <c r="A15" t="s">
        <v>63</v>
      </c>
      <c r="B15">
        <v>39</v>
      </c>
    </row>
    <row r="16" spans="1:4">
      <c r="A16" t="s">
        <v>63</v>
      </c>
      <c r="B16">
        <v>63</v>
      </c>
    </row>
    <row r="17" spans="1:2">
      <c r="A17" t="s">
        <v>63</v>
      </c>
      <c r="B17">
        <v>75</v>
      </c>
    </row>
    <row r="18" spans="1:2">
      <c r="A18" t="s">
        <v>63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topLeftCell="A7" zoomScale="85" zoomScaleNormal="85" workbookViewId="0">
      <selection activeCell="P74" sqref="P74"/>
    </sheetView>
  </sheetViews>
  <sheetFormatPr baseColWidth="10" defaultRowHeight="14"/>
  <cols>
    <col min="1" max="1" width="14.83203125" bestFit="1" customWidth="1"/>
    <col min="2" max="2" width="14" bestFit="1" customWidth="1"/>
    <col min="3" max="3" width="13.58203125" bestFit="1" customWidth="1"/>
    <col min="4" max="4" width="25.08203125" bestFit="1" customWidth="1"/>
    <col min="5" max="5" width="24.75" bestFit="1" customWidth="1"/>
    <col min="6" max="6" width="10.5" bestFit="1" customWidth="1"/>
    <col min="7" max="7" width="10.08203125" bestFit="1" customWidth="1"/>
    <col min="9" max="9" width="15" bestFit="1" customWidth="1"/>
    <col min="10" max="10" width="25.08203125" bestFit="1" customWidth="1"/>
    <col min="11" max="11" width="36" bestFit="1" customWidth="1"/>
    <col min="12" max="12" width="21.33203125" bestFit="1" customWidth="1"/>
    <col min="13" max="14" width="21.83203125" bestFit="1" customWidth="1"/>
    <col min="15" max="15" width="14.8320312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74</v>
      </c>
    </row>
    <row r="15" spans="1:25">
      <c r="I15" t="s">
        <v>4</v>
      </c>
      <c r="J15" s="1" t="s">
        <v>11</v>
      </c>
      <c r="K15" s="1" t="s">
        <v>12</v>
      </c>
      <c r="L15" s="1" t="s">
        <v>73</v>
      </c>
      <c r="N15" t="s">
        <v>4</v>
      </c>
      <c r="O15" s="1" t="s">
        <v>74</v>
      </c>
      <c r="P15" s="1" t="s">
        <v>64</v>
      </c>
      <c r="Q15" s="1" t="s">
        <v>65</v>
      </c>
      <c r="X15" t="s">
        <v>75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P16" s="5">
        <f>AVERAGE(O16:O22)</f>
        <v>0.11575589670723725</v>
      </c>
      <c r="Q16" s="5">
        <f>MEDIAN(O16:O22)</f>
        <v>0.17701863354037267</v>
      </c>
      <c r="X16" t="s">
        <v>75</v>
      </c>
      <c r="Y16" s="6">
        <v>0.17701863354037267</v>
      </c>
    </row>
    <row r="17" spans="1:25">
      <c r="A17" s="1" t="s">
        <v>69</v>
      </c>
      <c r="B17" t="s">
        <v>72</v>
      </c>
      <c r="C17" t="s">
        <v>71</v>
      </c>
      <c r="D17" t="s">
        <v>70</v>
      </c>
      <c r="E17" t="s">
        <v>68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P17" s="6">
        <v>0.11575589670723725</v>
      </c>
      <c r="Q17" s="5">
        <v>0.17701863354037267</v>
      </c>
      <c r="X17" t="s">
        <v>75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P18" s="6">
        <v>0.11575589670723725</v>
      </c>
      <c r="Q18" s="5">
        <v>0.17701863354037267</v>
      </c>
      <c r="X18" t="s">
        <v>75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P19" s="6">
        <v>0.11575589670723725</v>
      </c>
      <c r="Q19" s="5">
        <v>0.17701863354037267</v>
      </c>
      <c r="X19" t="s">
        <v>75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P20" s="6">
        <v>0.11575589670723725</v>
      </c>
      <c r="Q20" s="5">
        <v>0.17701863354037267</v>
      </c>
      <c r="X20" t="s">
        <v>75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P21" s="6">
        <v>0.11575589670723725</v>
      </c>
      <c r="Q21" s="5">
        <v>0.17701863354037267</v>
      </c>
      <c r="X21" t="s">
        <v>75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  <c r="P22" s="6">
        <v>0.11575589670723725</v>
      </c>
      <c r="Q22" s="5">
        <v>0.17701863354037267</v>
      </c>
    </row>
    <row r="26" spans="1:25">
      <c r="I26" t="s">
        <v>4</v>
      </c>
      <c r="J26" t="s">
        <v>13</v>
      </c>
      <c r="K26" t="s">
        <v>14</v>
      </c>
      <c r="L26" s="1" t="s">
        <v>73</v>
      </c>
      <c r="N26" t="s">
        <v>4</v>
      </c>
      <c r="O26" t="s">
        <v>68</v>
      </c>
      <c r="P26" s="1" t="s">
        <v>64</v>
      </c>
      <c r="Q26" s="1" t="s">
        <v>65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P27" s="5">
        <f>AVERAGE(O27:O33)</f>
        <v>0.1184138287271445</v>
      </c>
      <c r="Q27" s="5">
        <f>MEDIAN(O27:O33)</f>
        <v>0.17701863354037267</v>
      </c>
      <c r="X27" t="s">
        <v>4</v>
      </c>
      <c r="Y27" t="s">
        <v>68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P28" s="5">
        <v>0.1184138287271445</v>
      </c>
      <c r="Q28" s="6">
        <v>0.17701863354037267</v>
      </c>
      <c r="X28" t="s">
        <v>75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P29" s="5">
        <v>0.1184138287271445</v>
      </c>
      <c r="Q29" s="6">
        <v>0.17701863354037267</v>
      </c>
      <c r="X29" t="s">
        <v>75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P30" s="5">
        <v>0.1184138287271445</v>
      </c>
      <c r="Q30" s="6">
        <v>0.17701863354037267</v>
      </c>
      <c r="X30" t="s">
        <v>75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P31" s="5">
        <v>0.1184138287271445</v>
      </c>
      <c r="Q31" s="6">
        <v>0.17701863354037267</v>
      </c>
      <c r="X31" t="s">
        <v>75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P32" s="5">
        <v>0.1184138287271445</v>
      </c>
      <c r="Q32" s="6">
        <v>0.17701863354037267</v>
      </c>
      <c r="X32" t="s">
        <v>75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P33" s="5">
        <v>0.1184138287271445</v>
      </c>
      <c r="Q33" s="6">
        <v>0.17701863354037267</v>
      </c>
      <c r="X33" t="s">
        <v>75</v>
      </c>
      <c r="Y33" s="6">
        <v>0.18478260869565216</v>
      </c>
    </row>
    <row r="34" spans="9:25">
      <c r="X34" t="s">
        <v>75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73</v>
      </c>
      <c r="N37" t="s">
        <v>4</v>
      </c>
      <c r="O37" t="s">
        <v>70</v>
      </c>
      <c r="P37" s="1" t="s">
        <v>64</v>
      </c>
      <c r="Q37" s="1" t="s">
        <v>65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  <c r="P38" s="5">
        <f>AVERAGE(O38:O44)</f>
        <v>0.92662638169626699</v>
      </c>
      <c r="Q38" s="5">
        <f>MEDIAN(O38:O44)</f>
        <v>0.99456521739130432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  <c r="P39" s="6">
        <v>0.92662638169626699</v>
      </c>
      <c r="Q39" s="6">
        <v>0.99456521739130432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  <c r="P40" s="6">
        <v>0.92662638169626699</v>
      </c>
      <c r="Q40" s="6">
        <v>0.99456521739130432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  <c r="P41" s="6">
        <v>0.92662638169626699</v>
      </c>
      <c r="Q41" s="6">
        <v>0.99456521739130432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  <c r="P42" s="6">
        <v>0.92662638169626699</v>
      </c>
      <c r="Q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  <c r="P43" s="6">
        <v>0.92662638169626699</v>
      </c>
      <c r="Q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  <c r="P44" s="6">
        <v>0.92662638169626699</v>
      </c>
      <c r="Q44" s="6">
        <v>0.99456521739130432</v>
      </c>
    </row>
    <row r="45" spans="9:25">
      <c r="X45" t="s">
        <v>4</v>
      </c>
      <c r="Y45" t="s">
        <v>70</v>
      </c>
    </row>
    <row r="46" spans="9:25">
      <c r="X46" t="s">
        <v>75</v>
      </c>
      <c r="Y46" s="6">
        <v>0.99628252788104088</v>
      </c>
    </row>
    <row r="47" spans="9:25">
      <c r="X47" t="s">
        <v>75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73</v>
      </c>
      <c r="N48" t="s">
        <v>4</v>
      </c>
      <c r="O48" t="s">
        <v>71</v>
      </c>
      <c r="P48" s="1" t="s">
        <v>64</v>
      </c>
      <c r="Q48" s="1" t="s">
        <v>65</v>
      </c>
      <c r="X48" t="s">
        <v>75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P49" s="5">
        <f>AVERAGE(O49:O55)</f>
        <v>0.37875020086150119</v>
      </c>
      <c r="Q49" s="5">
        <f>MEDIAN(O49:O55)</f>
        <v>0.32051282051282054</v>
      </c>
      <c r="X49" t="s">
        <v>75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P50" s="6">
        <v>0.37875020086150119</v>
      </c>
      <c r="Q50" s="6">
        <v>0.32051282051282054</v>
      </c>
      <c r="X50" t="s">
        <v>75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P51" s="6">
        <v>0.37875020086150119</v>
      </c>
      <c r="Q51" s="6">
        <v>0.32051282051282054</v>
      </c>
      <c r="X51" t="s">
        <v>75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P52" s="6">
        <v>0.37875020086150119</v>
      </c>
      <c r="Q52" s="6">
        <v>0.32051282051282054</v>
      </c>
      <c r="X52" t="s">
        <v>75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  <c r="P53" s="6">
        <v>0.37875020086150119</v>
      </c>
      <c r="Q53" s="6">
        <v>0.32051282051282054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  <c r="P54" s="6">
        <v>0.37875020086150119</v>
      </c>
      <c r="Q54" s="6">
        <v>0.32051282051282054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  <c r="P55" s="6">
        <v>0.37875020086150119</v>
      </c>
      <c r="Q55" s="6">
        <v>0.32051282051282054</v>
      </c>
    </row>
    <row r="59" spans="9:25">
      <c r="I59" t="s">
        <v>4</v>
      </c>
      <c r="J59" t="s">
        <v>19</v>
      </c>
      <c r="K59" t="s">
        <v>21</v>
      </c>
      <c r="L59" s="1" t="s">
        <v>73</v>
      </c>
      <c r="N59" t="s">
        <v>4</v>
      </c>
      <c r="O59" t="s">
        <v>72</v>
      </c>
      <c r="P59" s="1" t="s">
        <v>64</v>
      </c>
      <c r="Q59" s="1" t="s">
        <v>65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P60" s="5">
        <f>AVERAGE(O60:O66)</f>
        <v>0.470793418309782</v>
      </c>
      <c r="Q60" s="5">
        <f>MEDIAN(O60:O66)</f>
        <v>0.62814070351758799</v>
      </c>
      <c r="X60" t="s">
        <v>4</v>
      </c>
      <c r="Y60" t="s">
        <v>71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P61" s="6">
        <v>0.470793418309782</v>
      </c>
      <c r="Q61" s="6">
        <v>0.62814070351758799</v>
      </c>
      <c r="X61" t="s">
        <v>75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P62" s="6">
        <v>0.470793418309782</v>
      </c>
      <c r="Q62" s="6">
        <v>0.62814070351758799</v>
      </c>
      <c r="X62" t="s">
        <v>75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P63" s="6">
        <v>0.470793418309782</v>
      </c>
      <c r="Q63" s="6">
        <v>0.62814070351758799</v>
      </c>
      <c r="X63" t="s">
        <v>75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P64" s="6">
        <v>0.470793418309782</v>
      </c>
      <c r="Q64" s="6">
        <v>0.62814070351758799</v>
      </c>
      <c r="X64" t="s">
        <v>75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P65" s="6">
        <v>0.470793418309782</v>
      </c>
      <c r="Q65" s="6">
        <v>0.62814070351758799</v>
      </c>
      <c r="X65" t="s">
        <v>75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P66" s="6">
        <v>0.470793418309782</v>
      </c>
      <c r="Q66" s="6">
        <v>0.62814070351758799</v>
      </c>
      <c r="X66" t="s">
        <v>75</v>
      </c>
      <c r="Y66" s="6">
        <v>0.28813559322033899</v>
      </c>
    </row>
    <row r="67" spans="9:25">
      <c r="X67" t="s">
        <v>75</v>
      </c>
      <c r="Y67" s="6">
        <v>0.74285714285714288</v>
      </c>
    </row>
    <row r="70" spans="9:25">
      <c r="I70" t="s">
        <v>4</v>
      </c>
      <c r="J70" s="1" t="s">
        <v>69</v>
      </c>
      <c r="K70" t="s">
        <v>68</v>
      </c>
      <c r="L70" t="s">
        <v>70</v>
      </c>
      <c r="M70" t="s">
        <v>71</v>
      </c>
      <c r="N70" t="s">
        <v>72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72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75</v>
      </c>
      <c r="Y77" s="6">
        <v>1.4869888475836431E-2</v>
      </c>
    </row>
    <row r="78" spans="9:25">
      <c r="X78" t="s">
        <v>75</v>
      </c>
      <c r="Y78" s="6">
        <v>0.5</v>
      </c>
    </row>
    <row r="79" spans="9:25">
      <c r="X79" t="s">
        <v>75</v>
      </c>
      <c r="Y79" s="6">
        <v>0.8666666666666667</v>
      </c>
    </row>
    <row r="80" spans="9:25">
      <c r="X80" t="s">
        <v>75</v>
      </c>
      <c r="Y80" s="6">
        <v>0.62814070351758799</v>
      </c>
    </row>
    <row r="81" spans="24:29">
      <c r="X81" t="s">
        <v>75</v>
      </c>
      <c r="Y81" s="6">
        <v>0.64130434782608692</v>
      </c>
    </row>
    <row r="82" spans="24:29">
      <c r="X82" t="s">
        <v>75</v>
      </c>
      <c r="Y82" s="6">
        <v>0.64130434782608692</v>
      </c>
    </row>
    <row r="83" spans="24:29">
      <c r="X83" t="s">
        <v>75</v>
      </c>
      <c r="Y83" s="6">
        <v>3.2679738562091504E-3</v>
      </c>
    </row>
    <row r="93" spans="24:29">
      <c r="X93" t="s">
        <v>4</v>
      </c>
      <c r="Y93" s="1" t="s">
        <v>74</v>
      </c>
      <c r="Z93" t="s">
        <v>68</v>
      </c>
      <c r="AA93" t="s">
        <v>70</v>
      </c>
      <c r="AB93" t="s">
        <v>71</v>
      </c>
      <c r="AC93" t="s">
        <v>72</v>
      </c>
    </row>
    <row r="94" spans="24:29">
      <c r="X94" t="s">
        <v>75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75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75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75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75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75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75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D17"/>
  <sheetViews>
    <sheetView topLeftCell="B1" workbookViewId="0">
      <selection activeCell="H21" sqref="H21"/>
    </sheetView>
  </sheetViews>
  <sheetFormatPr baseColWidth="10" defaultRowHeight="14"/>
  <cols>
    <col min="1" max="1" width="17.58203125" bestFit="1" customWidth="1"/>
    <col min="2" max="2" width="37.58203125" bestFit="1" customWidth="1"/>
  </cols>
  <sheetData>
    <row r="1" spans="1:4">
      <c r="A1" t="s">
        <v>4</v>
      </c>
      <c r="B1" t="s">
        <v>22</v>
      </c>
      <c r="C1" t="s">
        <v>64</v>
      </c>
      <c r="D1" t="s">
        <v>65</v>
      </c>
    </row>
    <row r="2" spans="1:4">
      <c r="A2" t="s">
        <v>26</v>
      </c>
      <c r="B2">
        <v>2</v>
      </c>
      <c r="C2">
        <f>AVERAGE(B2:B8)</f>
        <v>0.5714285714285714</v>
      </c>
      <c r="D2">
        <f>MEDIAN(B2:B8)</f>
        <v>0</v>
      </c>
    </row>
    <row r="3" spans="1:4">
      <c r="A3" t="s">
        <v>32</v>
      </c>
      <c r="B3">
        <v>2</v>
      </c>
      <c r="C3">
        <v>0.5714285714285714</v>
      </c>
      <c r="D3">
        <v>0</v>
      </c>
    </row>
    <row r="4" spans="1:4">
      <c r="A4" t="s">
        <v>38</v>
      </c>
      <c r="B4">
        <v>0</v>
      </c>
      <c r="C4">
        <v>0.5714285714285714</v>
      </c>
      <c r="D4">
        <v>0</v>
      </c>
    </row>
    <row r="5" spans="1:4">
      <c r="A5" t="s">
        <v>44</v>
      </c>
      <c r="B5">
        <v>0</v>
      </c>
      <c r="C5">
        <v>0.5714285714285714</v>
      </c>
      <c r="D5">
        <v>0</v>
      </c>
    </row>
    <row r="6" spans="1:4">
      <c r="A6" t="s">
        <v>49</v>
      </c>
      <c r="B6">
        <v>0</v>
      </c>
      <c r="C6">
        <v>0.5714285714285714</v>
      </c>
      <c r="D6">
        <v>0</v>
      </c>
    </row>
    <row r="7" spans="1:4">
      <c r="A7" t="s">
        <v>54</v>
      </c>
      <c r="B7">
        <v>0</v>
      </c>
      <c r="C7">
        <v>0.5714285714285714</v>
      </c>
      <c r="D7">
        <v>0</v>
      </c>
    </row>
    <row r="8" spans="1:4">
      <c r="A8" t="s">
        <v>56</v>
      </c>
      <c r="B8">
        <v>0</v>
      </c>
      <c r="C8">
        <v>0.5714285714285714</v>
      </c>
      <c r="D8">
        <v>0</v>
      </c>
    </row>
    <row r="11" spans="1:4">
      <c r="A11" t="s">
        <v>75</v>
      </c>
      <c r="B11">
        <v>2</v>
      </c>
    </row>
    <row r="12" spans="1:4">
      <c r="A12" t="s">
        <v>75</v>
      </c>
      <c r="B12">
        <v>2</v>
      </c>
    </row>
    <row r="13" spans="1:4">
      <c r="A13" t="s">
        <v>75</v>
      </c>
      <c r="B13">
        <v>0</v>
      </c>
    </row>
    <row r="14" spans="1:4">
      <c r="A14" t="s">
        <v>75</v>
      </c>
      <c r="B14">
        <v>0</v>
      </c>
    </row>
    <row r="15" spans="1:4">
      <c r="A15" t="s">
        <v>75</v>
      </c>
      <c r="B15">
        <v>0</v>
      </c>
    </row>
    <row r="16" spans="1:4">
      <c r="A16" t="s">
        <v>75</v>
      </c>
      <c r="B16">
        <v>0</v>
      </c>
    </row>
    <row r="17" spans="1:2">
      <c r="A17" t="s">
        <v>75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tabSelected="1" workbookViewId="0">
      <selection activeCell="M23" sqref="M23"/>
    </sheetView>
  </sheetViews>
  <sheetFormatPr baseColWidth="10" defaultRowHeight="14"/>
  <cols>
    <col min="2" max="2" width="34.83203125" bestFit="1" customWidth="1"/>
  </cols>
  <sheetData>
    <row r="1" spans="1:4">
      <c r="A1" t="s">
        <v>4</v>
      </c>
      <c r="B1" t="s">
        <v>76</v>
      </c>
      <c r="C1" t="s">
        <v>64</v>
      </c>
      <c r="D1" t="s">
        <v>65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76</v>
      </c>
    </row>
    <row r="20" spans="1:2">
      <c r="A20" t="s">
        <v>75</v>
      </c>
      <c r="B20">
        <v>0</v>
      </c>
    </row>
    <row r="21" spans="1:2">
      <c r="A21" t="s">
        <v>75</v>
      </c>
      <c r="B21">
        <v>1</v>
      </c>
    </row>
    <row r="22" spans="1:2">
      <c r="A22" t="s">
        <v>75</v>
      </c>
      <c r="B22">
        <v>0</v>
      </c>
    </row>
    <row r="23" spans="1:2">
      <c r="A23" t="s">
        <v>75</v>
      </c>
      <c r="B23">
        <v>0</v>
      </c>
    </row>
    <row r="24" spans="1:2">
      <c r="A24" t="s">
        <v>75</v>
      </c>
      <c r="B24">
        <v>0</v>
      </c>
    </row>
    <row r="25" spans="1:2">
      <c r="A25" t="s">
        <v>75</v>
      </c>
      <c r="B25">
        <v>0</v>
      </c>
    </row>
    <row r="26" spans="1:2">
      <c r="A26" t="s">
        <v>75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Overview</vt:lpstr>
      <vt:lpstr>Data lost</vt:lpstr>
      <vt:lpstr>CPU Architecture</vt:lpstr>
      <vt:lpstr>Days since last release</vt:lpstr>
      <vt:lpstr>Operating System</vt:lpstr>
      <vt:lpstr>CVEs</vt:lpstr>
      <vt:lpstr>Exploit Mitigations</vt:lpstr>
      <vt:lpstr>Private Keys</vt:lpstr>
      <vt:lpstr>Login Credentials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cp:revision>3</cp:revision>
  <dcterms:created xsi:type="dcterms:W3CDTF">2020-12-22T15:15:38Z</dcterms:created>
  <dcterms:modified xsi:type="dcterms:W3CDTF">2020-12-27T17:59:16Z</dcterms:modified>
</cp:coreProperties>
</file>