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Y:\ДГФ\ДЕПАРТАМЕНТ\ОТБОР 2025\ОБЪЯВЛЕНИЕ\ОБЪЯВЛЕНИЕ 21.08.2025 (ОЗП 3.0)\"/>
    </mc:Choice>
  </mc:AlternateContent>
  <xr:revisionPtr revIDLastSave="0" documentId="13_ncr:1_{880C5477-C068-476B-A43A-6FD88E77A20C}" xr6:coauthVersionLast="47" xr6:coauthVersionMax="47" xr10:uidLastSave="{00000000-0000-0000-0000-000000000000}"/>
  <bookViews>
    <workbookView xWindow="-28920" yWindow="-120" windowWidth="29040" windowHeight="15840" tabRatio="937" xr2:uid="{00000000-000D-0000-FFFF-FFFF00000000}"/>
  </bookViews>
  <sheets>
    <sheet name="Предпосылки" sheetId="1" r:id="rId1"/>
    <sheet name="Основная информация" sheetId="18" r:id="rId2"/>
    <sheet name="Правовые основания" sheetId="38" r:id="rId3"/>
    <sheet name="Функционал" sheetId="30" r:id="rId4"/>
    <sheet name="Работы" sheetId="34" r:id="rId5"/>
    <sheet name="Дорожная карта (кв)" sheetId="33" r:id="rId6"/>
    <sheet name="Персонал" sheetId="40" r:id="rId7"/>
    <sheet name="Трудозатраты" sheetId="41" r:id="rId8"/>
    <sheet name="Расходы" sheetId="28" r:id="rId9"/>
    <sheet name="Фин обеспечение" sheetId="29" r:id="rId10"/>
    <sheet name="Риски проекта" sheetId="44" r:id="rId11"/>
    <sheet name="ФБ &gt;&gt;&gt;" sheetId="5" r:id="rId12"/>
    <sheet name="1.1.1 Трудозат производ перс ФБ" sheetId="6" r:id="rId13"/>
    <sheet name="1.1.2 ФОТ производ перс ФБ" sheetId="48" r:id="rId14"/>
    <sheet name="2.1 ФОТ АУП ФБ" sheetId="23" r:id="rId15"/>
    <sheet name="2.3-2.10 Прочие накладные ФБ" sheetId="26" r:id="rId16"/>
    <sheet name="5. Услуги работы стор орг ФБ" sheetId="37" r:id="rId17"/>
    <sheet name="6. Кап. расходы ФБ" sheetId="13" r:id="rId18"/>
    <sheet name="7. Гранты" sheetId="42" r:id="rId19"/>
    <sheet name="Источники ФБ" sheetId="19" r:id="rId20"/>
    <sheet name="ВБ &gt;&gt;&gt;" sheetId="7" r:id="rId21"/>
    <sheet name="1.1.1 Трудозат производ перс ВБ" sheetId="35" r:id="rId22"/>
    <sheet name="1.1.2 ФОТ производ перс ВБ" sheetId="49" r:id="rId23"/>
    <sheet name="2.1 ФОТ АУП ВБ" sheetId="36" r:id="rId24"/>
    <sheet name="2.3-2.10 Прочие накладные ВБ" sheetId="50" r:id="rId25"/>
    <sheet name="5. Услуги работы стор орг ВБ" sheetId="51" r:id="rId26"/>
    <sheet name="6. Кап. расходы ВБ" sheetId="52" r:id="rId27"/>
    <sheet name="Источники ВБ" sheetId="22" r:id="rId28"/>
    <sheet name="Доходы и риски &gt;&gt;&gt;" sheetId="46" r:id="rId29"/>
    <sheet name="Доходы проекта (детализация)" sheetId="45" r:id="rId30"/>
    <sheet name="Риски проекта (детализация)" sheetId="47" r:id="rId31"/>
  </sheets>
  <definedNames>
    <definedName name="_xlnm._FilterDatabase" localSheetId="21" hidden="1">'1.1.1 Трудозат производ перс ВБ'!$B$7:$AU$75</definedName>
    <definedName name="_xlnm._FilterDatabase" localSheetId="12" hidden="1">'1.1.1 Трудозат производ перс ФБ'!$B$7:$BA$74</definedName>
    <definedName name="_xlnm._FilterDatabase" localSheetId="22" hidden="1">'1.1.2 ФОТ производ перс ВБ'!#REF!</definedName>
    <definedName name="_xlnm._FilterDatabase" localSheetId="13" hidden="1">'1.1.2 ФОТ производ перс ФБ'!#REF!</definedName>
    <definedName name="_xlnm._FilterDatabase" localSheetId="5" hidden="1">'Дорожная карта (кв)'!#REF!</definedName>
    <definedName name="_xlnm._FilterDatabase" localSheetId="29" hidden="1">'Доходы проекта (детализация)'!#REF!</definedName>
    <definedName name="_xlnm._FilterDatabase" localSheetId="1" hidden="1">'Основная информация'!#REF!</definedName>
    <definedName name="_xlnm._FilterDatabase" localSheetId="6" hidden="1">Персонал!$A$9:$Z$14</definedName>
    <definedName name="_xlnm._FilterDatabase" localSheetId="2" hidden="1">'Правовые основания'!#REF!</definedName>
    <definedName name="_xlnm._FilterDatabase" localSheetId="4" hidden="1">Работы!$A$7:$R$23</definedName>
    <definedName name="_xlnm._FilterDatabase" localSheetId="8" hidden="1">Расходы!$B$6:$AC$53</definedName>
    <definedName name="_xlnm._FilterDatabase" localSheetId="10" hidden="1">'Риски проекта'!#REF!</definedName>
    <definedName name="_xlnm._FilterDatabase" localSheetId="7" hidden="1">Трудозатраты!$A$8:$P$57</definedName>
    <definedName name="_xlnm._FilterDatabase" localSheetId="9" hidden="1">'Фин обеспечение'!#REF!</definedName>
    <definedName name="_xlnm._FilterDatabase" localSheetId="3" hidden="1">Функционал!#REF!</definedName>
    <definedName name="mln">Предпосылки!$C$6</definedName>
    <definedName name="ths">Предпосылки!$C$5</definedName>
    <definedName name="_xlnm.Print_Area" localSheetId="21">'1.1.1 Трудозат производ перс ВБ'!$A$1:$BB$75</definedName>
    <definedName name="_xlnm.Print_Area" localSheetId="12">'1.1.1 Трудозат производ перс ФБ'!$A$1:$BG$75</definedName>
    <definedName name="_xlnm.Print_Area" localSheetId="22">'1.1.2 ФОТ производ перс ВБ'!$A$1:$BB$31</definedName>
    <definedName name="_xlnm.Print_Area" localSheetId="13">'1.1.2 ФОТ производ перс ФБ'!$A$1:$BB$31</definedName>
    <definedName name="_xlnm.Print_Area" localSheetId="23">'2.1 ФОТ АУП ВБ'!$A$1:$BB$31</definedName>
    <definedName name="_xlnm.Print_Area" localSheetId="14">'2.1 ФОТ АУП ФБ'!$A$1:$BB$31</definedName>
    <definedName name="_xlnm.Print_Area" localSheetId="24">'2.3-2.10 Прочие накладные ВБ'!$B$1:$V$114</definedName>
    <definedName name="_xlnm.Print_Area" localSheetId="15">'2.3-2.10 Прочие накладные ФБ'!$B$1:$V$114</definedName>
    <definedName name="_xlnm.Print_Area" localSheetId="25">'5. Услуги работы стор орг ВБ'!$B$1:$T$58</definedName>
    <definedName name="_xlnm.Print_Area" localSheetId="16">'5. Услуги работы стор орг ФБ'!$B$1:$T$58</definedName>
    <definedName name="_xlnm.Print_Area" localSheetId="26">'6. Кап. расходы ВБ'!$B$1:$R$18</definedName>
    <definedName name="_xlnm.Print_Area" localSheetId="17">'6. Кап. расходы ФБ'!$B$1:$R$18</definedName>
    <definedName name="_xlnm.Print_Area" localSheetId="18">'7. Гранты'!$B$1:$L$29</definedName>
    <definedName name="_xlnm.Print_Area" localSheetId="5">'Дорожная карта (кв)'!$B$5:$AC$31</definedName>
    <definedName name="_xlnm.Print_Area" localSheetId="29">'Доходы проекта (детализация)'!$A$1:$AU$20</definedName>
    <definedName name="_xlnm.Print_Area" localSheetId="27">'Источники ВБ'!$B$1:$P$25</definedName>
    <definedName name="_xlnm.Print_Area" localSheetId="19">'Источники ФБ'!$B$1:$U$38</definedName>
    <definedName name="_xlnm.Print_Area" localSheetId="1">'Основная информация'!$B$2:$R$90</definedName>
    <definedName name="_xlnm.Print_Area" localSheetId="6">Персонал!$B$2:$R$32</definedName>
    <definedName name="_xlnm.Print_Area" localSheetId="2">'Правовые основания'!$B$2:$K$26</definedName>
    <definedName name="_xlnm.Print_Area" localSheetId="0">Предпосылки!$B$1:$N$73</definedName>
    <definedName name="_xlnm.Print_Area" localSheetId="4">Работы!$B$2:$J$24</definedName>
    <definedName name="_xlnm.Print_Area" localSheetId="8">Расходы!$B$2:$T$58</definedName>
    <definedName name="_xlnm.Print_Area" localSheetId="10">'Риски проекта'!$B$2:$O$26</definedName>
    <definedName name="_xlnm.Print_Area" localSheetId="30">'Риски проекта (детализация)'!$B$1:$L$22</definedName>
    <definedName name="_xlnm.Print_Area" localSheetId="7">Трудозатраты!$B$2:$O$58</definedName>
    <definedName name="_xlnm.Print_Area" localSheetId="9">'Фин обеспечение'!$B$2:$T$24</definedName>
    <definedName name="_xlnm.Print_Area" localSheetId="3">Функционал!$B$2:$K$23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3" i="26" l="1"/>
  <c r="Q58" i="26"/>
  <c r="H21" i="1" l="1"/>
  <c r="I22" i="1"/>
  <c r="I21" i="1" s="1"/>
  <c r="J22" i="1" l="1"/>
  <c r="J21" i="1" s="1"/>
  <c r="H71" i="1"/>
  <c r="I72" i="1" l="1"/>
  <c r="J72" i="1"/>
  <c r="H72" i="1"/>
  <c r="G65" i="1"/>
  <c r="I58" i="1"/>
  <c r="J58" i="1" s="1"/>
  <c r="H58" i="1"/>
  <c r="I55" i="1"/>
  <c r="J55" i="1" s="1"/>
  <c r="H55" i="1"/>
  <c r="I50" i="1"/>
  <c r="J50" i="1" s="1"/>
  <c r="I51" i="1"/>
  <c r="J51" i="1" s="1"/>
  <c r="H51" i="1"/>
  <c r="H50" i="1"/>
  <c r="H47" i="1"/>
  <c r="I47" i="1" s="1"/>
  <c r="J47" i="1" s="1"/>
  <c r="H39" i="1" l="1"/>
  <c r="P72" i="50"/>
  <c r="P72" i="26"/>
  <c r="N83" i="18"/>
  <c r="O83" i="18" s="1"/>
  <c r="P46" i="50"/>
  <c r="P46" i="26"/>
  <c r="K3" i="48"/>
  <c r="K3" i="23"/>
  <c r="K3" i="35"/>
  <c r="K3" i="49"/>
  <c r="K3" i="36"/>
  <c r="K3" i="6"/>
  <c r="H21" i="40" l="1"/>
  <c r="I21" i="40" s="1"/>
  <c r="M11" i="51" l="1"/>
  <c r="O17" i="52" l="1"/>
  <c r="R17" i="52" s="1"/>
  <c r="O16" i="52"/>
  <c r="R16" i="52" s="1"/>
  <c r="O15" i="52"/>
  <c r="R15" i="52" s="1"/>
  <c r="O14" i="52"/>
  <c r="R14" i="52" s="1"/>
  <c r="O13" i="52"/>
  <c r="R13" i="52" s="1"/>
  <c r="O12" i="52"/>
  <c r="R12" i="52" s="1"/>
  <c r="O11" i="52"/>
  <c r="R11" i="52" s="1"/>
  <c r="O10" i="52"/>
  <c r="R10" i="52" s="1"/>
  <c r="O9" i="52"/>
  <c r="R9" i="52" s="1"/>
  <c r="O8" i="52"/>
  <c r="R8" i="52" s="1"/>
  <c r="O7" i="52"/>
  <c r="R7" i="52" s="1"/>
  <c r="O6" i="52"/>
  <c r="R6" i="52" s="1"/>
  <c r="T57" i="51"/>
  <c r="M57" i="51"/>
  <c r="N57" i="51" s="1"/>
  <c r="T56" i="51"/>
  <c r="M56" i="51"/>
  <c r="N56" i="51" s="1"/>
  <c r="T55" i="51"/>
  <c r="M55" i="51"/>
  <c r="N55" i="51" s="1"/>
  <c r="T52" i="51"/>
  <c r="M52" i="51"/>
  <c r="N52" i="51" s="1"/>
  <c r="T51" i="51"/>
  <c r="M51" i="51"/>
  <c r="N51" i="51" s="1"/>
  <c r="T50" i="51"/>
  <c r="M50" i="51"/>
  <c r="N50" i="51" s="1"/>
  <c r="T47" i="51"/>
  <c r="M47" i="51"/>
  <c r="N47" i="51" s="1"/>
  <c r="T46" i="51"/>
  <c r="M46" i="51"/>
  <c r="N46" i="51" s="1"/>
  <c r="T45" i="51"/>
  <c r="M45" i="51"/>
  <c r="N45" i="51" s="1"/>
  <c r="T40" i="51"/>
  <c r="M40" i="51"/>
  <c r="N40" i="51" s="1"/>
  <c r="T39" i="51"/>
  <c r="M39" i="51"/>
  <c r="N39" i="51" s="1"/>
  <c r="T38" i="51"/>
  <c r="M38" i="51"/>
  <c r="N38" i="51" s="1"/>
  <c r="T35" i="51"/>
  <c r="M35" i="51"/>
  <c r="N35" i="51" s="1"/>
  <c r="T34" i="51"/>
  <c r="M34" i="51"/>
  <c r="N34" i="51" s="1"/>
  <c r="T33" i="51"/>
  <c r="M33" i="51"/>
  <c r="N33" i="51" s="1"/>
  <c r="T30" i="51"/>
  <c r="M30" i="51"/>
  <c r="N30" i="51" s="1"/>
  <c r="T29" i="51"/>
  <c r="M29" i="51"/>
  <c r="N29" i="51" s="1"/>
  <c r="T28" i="51"/>
  <c r="M28" i="51"/>
  <c r="N28" i="51" s="1"/>
  <c r="T23" i="51"/>
  <c r="M23" i="51"/>
  <c r="N23" i="51" s="1"/>
  <c r="T22" i="51"/>
  <c r="N22" i="51"/>
  <c r="M22" i="51"/>
  <c r="T21" i="51"/>
  <c r="M21" i="51"/>
  <c r="N21" i="51" s="1"/>
  <c r="T18" i="51"/>
  <c r="M18" i="51"/>
  <c r="N18" i="51" s="1"/>
  <c r="T17" i="51"/>
  <c r="M17" i="51"/>
  <c r="N17" i="51" s="1"/>
  <c r="T16" i="51"/>
  <c r="M16" i="51"/>
  <c r="N16" i="51" s="1"/>
  <c r="T13" i="51"/>
  <c r="M13" i="51"/>
  <c r="N13" i="51" s="1"/>
  <c r="T12" i="51"/>
  <c r="M12" i="51"/>
  <c r="N12" i="51" s="1"/>
  <c r="T11" i="51"/>
  <c r="N11" i="51"/>
  <c r="R6" i="51"/>
  <c r="P50" i="28" s="1"/>
  <c r="Q6" i="51"/>
  <c r="O50" i="28" s="1"/>
  <c r="P6" i="51"/>
  <c r="N50" i="28" s="1"/>
  <c r="Q4" i="51"/>
  <c r="R4" i="51" s="1"/>
  <c r="O109" i="50"/>
  <c r="P109" i="50" s="1"/>
  <c r="K109" i="50"/>
  <c r="N109" i="50" s="1"/>
  <c r="K108" i="50"/>
  <c r="B108" i="50"/>
  <c r="B109" i="50" s="1"/>
  <c r="K107" i="50"/>
  <c r="K92" i="50"/>
  <c r="L92" i="50" s="1"/>
  <c r="K87" i="50"/>
  <c r="K86" i="50"/>
  <c r="B86" i="50"/>
  <c r="B87" i="50" s="1"/>
  <c r="K85" i="50"/>
  <c r="N85" i="50" s="1"/>
  <c r="O72" i="50"/>
  <c r="N72" i="50"/>
  <c r="K71" i="50"/>
  <c r="L71" i="50" s="1"/>
  <c r="K69" i="50"/>
  <c r="L69" i="50" s="1"/>
  <c r="K56" i="50"/>
  <c r="L56" i="50" s="1"/>
  <c r="K55" i="50"/>
  <c r="L55" i="50" s="1"/>
  <c r="K46" i="50"/>
  <c r="K36" i="50"/>
  <c r="K35" i="50"/>
  <c r="L35" i="50" s="1"/>
  <c r="B35" i="50"/>
  <c r="B36" i="50" s="1"/>
  <c r="K34" i="50"/>
  <c r="N34" i="50" s="1"/>
  <c r="P29" i="50"/>
  <c r="P31" i="28" s="1"/>
  <c r="O29" i="50"/>
  <c r="O31" i="28" s="1"/>
  <c r="K24" i="50"/>
  <c r="L24" i="50" s="1"/>
  <c r="K23" i="50"/>
  <c r="O22" i="50"/>
  <c r="P22" i="50" s="1"/>
  <c r="K22" i="50"/>
  <c r="N22" i="50" s="1"/>
  <c r="K21" i="50"/>
  <c r="B21" i="50"/>
  <c r="B22" i="50" s="1"/>
  <c r="B23" i="50" s="1"/>
  <c r="B24" i="50" s="1"/>
  <c r="K20" i="50"/>
  <c r="K9" i="50"/>
  <c r="N9" i="50" s="1"/>
  <c r="O4" i="50"/>
  <c r="P4" i="50" s="1"/>
  <c r="L86" i="50" l="1"/>
  <c r="N86" i="50"/>
  <c r="N87" i="50"/>
  <c r="O87" i="50" s="1"/>
  <c r="P87" i="50" s="1"/>
  <c r="N88" i="50"/>
  <c r="N94" i="50" s="1"/>
  <c r="L20" i="50"/>
  <c r="N20" i="50"/>
  <c r="L107" i="50"/>
  <c r="N107" i="50"/>
  <c r="N21" i="50"/>
  <c r="O21" i="50" s="1"/>
  <c r="P21" i="50" s="1"/>
  <c r="N35" i="50"/>
  <c r="O35" i="50" s="1"/>
  <c r="P35" i="50" s="1"/>
  <c r="L22" i="50"/>
  <c r="L36" i="50"/>
  <c r="N36" i="50"/>
  <c r="N108" i="50"/>
  <c r="O108" i="50" s="1"/>
  <c r="P108" i="50" s="1"/>
  <c r="L23" i="50"/>
  <c r="N23" i="50"/>
  <c r="O23" i="50" s="1"/>
  <c r="P23" i="50" s="1"/>
  <c r="L46" i="50"/>
  <c r="O46" i="50" s="1"/>
  <c r="N46" i="50"/>
  <c r="N24" i="50"/>
  <c r="O24" i="50" s="1"/>
  <c r="P24" i="50" s="1"/>
  <c r="L109" i="50"/>
  <c r="L21" i="50"/>
  <c r="L34" i="50"/>
  <c r="L85" i="50"/>
  <c r="L87" i="50"/>
  <c r="T6" i="51"/>
  <c r="O34" i="50"/>
  <c r="N29" i="28"/>
  <c r="M6" i="52"/>
  <c r="M9" i="52"/>
  <c r="M12" i="52"/>
  <c r="M15" i="52"/>
  <c r="L108" i="50"/>
  <c r="M7" i="52"/>
  <c r="M10" i="52"/>
  <c r="M13" i="52"/>
  <c r="M16" i="52"/>
  <c r="O86" i="50"/>
  <c r="P86" i="50" s="1"/>
  <c r="O36" i="50"/>
  <c r="P36" i="50" s="1"/>
  <c r="L9" i="50"/>
  <c r="M8" i="52"/>
  <c r="M11" i="52"/>
  <c r="M14" i="52"/>
  <c r="M17" i="52"/>
  <c r="N40" i="28" l="1"/>
  <c r="O85" i="50"/>
  <c r="O9" i="50"/>
  <c r="O29" i="28" s="1"/>
  <c r="N37" i="50"/>
  <c r="O37" i="50"/>
  <c r="P34" i="50"/>
  <c r="P37" i="50" s="1"/>
  <c r="N41" i="50" l="1"/>
  <c r="N33" i="28" s="1"/>
  <c r="P41" i="50"/>
  <c r="P33" i="28" s="1"/>
  <c r="O41" i="50"/>
  <c r="R41" i="50" s="1"/>
  <c r="O107" i="50"/>
  <c r="N113" i="50"/>
  <c r="N42" i="28" s="1"/>
  <c r="N25" i="50"/>
  <c r="O20" i="50"/>
  <c r="N48" i="50"/>
  <c r="N34" i="28" s="1"/>
  <c r="P9" i="50"/>
  <c r="P85" i="50"/>
  <c r="P88" i="50" s="1"/>
  <c r="P94" i="50" s="1"/>
  <c r="P40" i="28" s="1"/>
  <c r="O88" i="50"/>
  <c r="O94" i="50" s="1"/>
  <c r="N32" i="28" l="1"/>
  <c r="N29" i="50"/>
  <c r="N31" i="28" s="1"/>
  <c r="O33" i="28"/>
  <c r="R33" i="28" s="1"/>
  <c r="O113" i="50"/>
  <c r="P107" i="50"/>
  <c r="P113" i="50" s="1"/>
  <c r="P42" i="28" s="1"/>
  <c r="R29" i="50"/>
  <c r="R94" i="50"/>
  <c r="O40" i="28"/>
  <c r="P29" i="28"/>
  <c r="O48" i="50"/>
  <c r="P48" i="50"/>
  <c r="P34" i="28" s="1"/>
  <c r="P20" i="50"/>
  <c r="P25" i="50" s="1"/>
  <c r="P32" i="28" s="1"/>
  <c r="O25" i="50"/>
  <c r="O32" i="28" s="1"/>
  <c r="O42" i="28" l="1"/>
  <c r="R113" i="50"/>
  <c r="R48" i="50"/>
  <c r="O34" i="28"/>
  <c r="R34" i="28" s="1"/>
  <c r="H21" i="49"/>
  <c r="H20" i="49"/>
  <c r="H19" i="49"/>
  <c r="H18" i="49"/>
  <c r="H17" i="49"/>
  <c r="C14" i="49"/>
  <c r="C13" i="49"/>
  <c r="C12" i="49"/>
  <c r="C11" i="49"/>
  <c r="C10" i="49"/>
  <c r="AY4" i="49"/>
  <c r="J28" i="42"/>
  <c r="I28" i="42"/>
  <c r="H28" i="42"/>
  <c r="G28" i="42"/>
  <c r="J24" i="42"/>
  <c r="I24" i="42"/>
  <c r="H24" i="42"/>
  <c r="G24" i="42"/>
  <c r="J20" i="42"/>
  <c r="I20" i="42"/>
  <c r="H20" i="42"/>
  <c r="G20" i="42"/>
  <c r="J16" i="42"/>
  <c r="I16" i="42"/>
  <c r="H16" i="42"/>
  <c r="G16" i="42"/>
  <c r="G12" i="42"/>
  <c r="H12" i="42"/>
  <c r="I12" i="42"/>
  <c r="J12" i="42"/>
  <c r="J8" i="42"/>
  <c r="T11" i="37"/>
  <c r="R6" i="37"/>
  <c r="Q6" i="37"/>
  <c r="P6" i="37"/>
  <c r="T6" i="37" s="1"/>
  <c r="AZ4" i="49" l="1"/>
  <c r="H21" i="48"/>
  <c r="H20" i="48"/>
  <c r="H19" i="48"/>
  <c r="H18" i="48"/>
  <c r="H17" i="48"/>
  <c r="C14" i="48"/>
  <c r="C13" i="48"/>
  <c r="C12" i="48"/>
  <c r="C11" i="48"/>
  <c r="C10" i="48"/>
  <c r="AY4" i="48" l="1"/>
  <c r="S23" i="49" l="1"/>
  <c r="Z23" i="49"/>
  <c r="AS23" i="49"/>
  <c r="AZ4" i="48"/>
  <c r="X23" i="49" l="1"/>
  <c r="Q23" i="49"/>
  <c r="P23" i="49"/>
  <c r="AK23" i="49"/>
  <c r="Y23" i="49"/>
  <c r="U23" i="49"/>
  <c r="AA23" i="49"/>
  <c r="V23" i="49"/>
  <c r="O23" i="49"/>
  <c r="AD23" i="49"/>
  <c r="AU23" i="49"/>
  <c r="AN23" i="49"/>
  <c r="W23" i="49"/>
  <c r="T23" i="49"/>
  <c r="AL23" i="49"/>
  <c r="AE23" i="49"/>
  <c r="AG23" i="49"/>
  <c r="AO23" i="49"/>
  <c r="R23" i="49"/>
  <c r="AB23" i="49"/>
  <c r="AH23" i="49"/>
  <c r="AJ23" i="49"/>
  <c r="AT23" i="49"/>
  <c r="AM23" i="49"/>
  <c r="AI23" i="49"/>
  <c r="AR23" i="49"/>
  <c r="L23" i="49"/>
  <c r="AQ23" i="49"/>
  <c r="AF23" i="49"/>
  <c r="AC23" i="49"/>
  <c r="AP23" i="49"/>
  <c r="H12" i="33" l="1"/>
  <c r="I12" i="33"/>
  <c r="F28" i="33"/>
  <c r="D28" i="33"/>
  <c r="F27" i="33"/>
  <c r="D27" i="33"/>
  <c r="F26" i="33"/>
  <c r="D26" i="33"/>
  <c r="F25" i="33"/>
  <c r="D25" i="33"/>
  <c r="F24" i="33"/>
  <c r="D24" i="33"/>
  <c r="B42" i="51" s="1"/>
  <c r="K22" i="44"/>
  <c r="J22" i="44"/>
  <c r="I22" i="44"/>
  <c r="K21" i="44"/>
  <c r="J21" i="44"/>
  <c r="I21" i="44"/>
  <c r="K20" i="44"/>
  <c r="J20" i="44"/>
  <c r="I20" i="44"/>
  <c r="K19" i="44"/>
  <c r="J19" i="44"/>
  <c r="I19" i="44"/>
  <c r="K18" i="44"/>
  <c r="J18" i="44"/>
  <c r="I18" i="44"/>
  <c r="K17" i="44"/>
  <c r="J17" i="44"/>
  <c r="I17" i="44"/>
  <c r="D14" i="33"/>
  <c r="B8" i="51" s="1"/>
  <c r="E7" i="34"/>
  <c r="E14" i="33" s="1"/>
  <c r="E8" i="41" s="1"/>
  <c r="D15" i="33"/>
  <c r="E8" i="34"/>
  <c r="E15" i="33"/>
  <c r="E9" i="41" s="1"/>
  <c r="D16" i="33"/>
  <c r="E9" i="34"/>
  <c r="E16" i="33" s="1"/>
  <c r="E14" i="41" s="1"/>
  <c r="D17" i="33"/>
  <c r="E10" i="34"/>
  <c r="E17" i="33" s="1"/>
  <c r="E19" i="41" s="1"/>
  <c r="D19" i="33"/>
  <c r="B25" i="51" s="1"/>
  <c r="C25" i="51" s="1"/>
  <c r="D18" i="33"/>
  <c r="E12" i="34"/>
  <c r="E19" i="33"/>
  <c r="D20" i="33"/>
  <c r="B32" i="35"/>
  <c r="E13" i="34"/>
  <c r="E20" i="33" s="1"/>
  <c r="E25" i="41" s="1"/>
  <c r="D21" i="33"/>
  <c r="E14" i="34"/>
  <c r="E21" i="33"/>
  <c r="D22" i="33"/>
  <c r="E15" i="34"/>
  <c r="E22" i="33"/>
  <c r="E35" i="41" s="1"/>
  <c r="E36" i="41" s="1"/>
  <c r="B53" i="35"/>
  <c r="B55" i="35"/>
  <c r="B62" i="35"/>
  <c r="E11" i="34"/>
  <c r="E18" i="33" s="1"/>
  <c r="O8" i="28"/>
  <c r="B32" i="6"/>
  <c r="B33" i="6" s="1"/>
  <c r="B34" i="6" s="1"/>
  <c r="B35" i="6" s="1"/>
  <c r="B36" i="6" s="1"/>
  <c r="B37" i="6" s="1"/>
  <c r="B53" i="6"/>
  <c r="B62" i="6"/>
  <c r="B63" i="6" s="1"/>
  <c r="B64" i="6" s="1"/>
  <c r="B65" i="6" s="1"/>
  <c r="B66" i="6" s="1"/>
  <c r="B67" i="6" s="1"/>
  <c r="B69" i="6"/>
  <c r="B70" i="6" s="1"/>
  <c r="B71" i="6" s="1"/>
  <c r="B72" i="6" s="1"/>
  <c r="B73" i="6" s="1"/>
  <c r="B74" i="6" s="1"/>
  <c r="J8" i="28"/>
  <c r="G12" i="18"/>
  <c r="J12" i="33" s="1"/>
  <c r="J17" i="33"/>
  <c r="F7" i="45"/>
  <c r="G7" i="45"/>
  <c r="I26" i="1"/>
  <c r="I40" i="1"/>
  <c r="O11" i="50" s="1"/>
  <c r="O13" i="50" s="1"/>
  <c r="O29" i="26"/>
  <c r="J31" i="28" s="1"/>
  <c r="H64" i="1"/>
  <c r="I66" i="1"/>
  <c r="O57" i="50" s="1"/>
  <c r="I70" i="1"/>
  <c r="O72" i="26"/>
  <c r="I46" i="1"/>
  <c r="I52" i="1"/>
  <c r="I49" i="1" s="1"/>
  <c r="I56" i="1"/>
  <c r="I54" i="1" s="1"/>
  <c r="H21" i="36"/>
  <c r="H20" i="36"/>
  <c r="H19" i="36"/>
  <c r="H18" i="36"/>
  <c r="H17" i="36"/>
  <c r="H18" i="23"/>
  <c r="H19" i="23"/>
  <c r="H20" i="23"/>
  <c r="H21" i="23"/>
  <c r="H17" i="23"/>
  <c r="B49" i="37"/>
  <c r="B50" i="37" s="1"/>
  <c r="B51" i="37" s="1"/>
  <c r="B52" i="37" s="1"/>
  <c r="B44" i="37"/>
  <c r="B45" i="37" s="1"/>
  <c r="B46" i="37" s="1"/>
  <c r="B47" i="37" s="1"/>
  <c r="B42" i="37"/>
  <c r="B27" i="37"/>
  <c r="B28" i="37" s="1"/>
  <c r="B29" i="37" s="1"/>
  <c r="B30" i="37" s="1"/>
  <c r="B15" i="37"/>
  <c r="B16" i="37" s="1"/>
  <c r="B17" i="37" s="1"/>
  <c r="B18" i="37" s="1"/>
  <c r="B8" i="37"/>
  <c r="J28" i="33"/>
  <c r="J27" i="33"/>
  <c r="J26" i="33"/>
  <c r="J25" i="33"/>
  <c r="J24" i="33"/>
  <c r="J23" i="33"/>
  <c r="J22" i="33"/>
  <c r="J21" i="33"/>
  <c r="J20" i="33"/>
  <c r="J19" i="33"/>
  <c r="J18" i="33"/>
  <c r="J16" i="33"/>
  <c r="J15" i="33"/>
  <c r="J14" i="33"/>
  <c r="F14" i="33"/>
  <c r="F15" i="33"/>
  <c r="F16" i="33"/>
  <c r="F17" i="33"/>
  <c r="F18" i="33"/>
  <c r="F19" i="33"/>
  <c r="F20" i="33"/>
  <c r="F21" i="33"/>
  <c r="F22" i="33"/>
  <c r="F23" i="33"/>
  <c r="E21" i="34"/>
  <c r="E28" i="33" s="1"/>
  <c r="E20" i="34"/>
  <c r="E27" i="33" s="1"/>
  <c r="E51" i="41" s="1"/>
  <c r="E19" i="34"/>
  <c r="E26" i="33" s="1"/>
  <c r="E46" i="41" s="1"/>
  <c r="E18" i="34"/>
  <c r="E25" i="33" s="1"/>
  <c r="E41" i="41" s="1"/>
  <c r="E17" i="34"/>
  <c r="E24" i="33" s="1"/>
  <c r="E40" i="41" s="1"/>
  <c r="E16" i="34"/>
  <c r="E23" i="33" s="1"/>
  <c r="D23" i="33"/>
  <c r="D20" i="18"/>
  <c r="L10" i="47"/>
  <c r="L11" i="47"/>
  <c r="B7" i="47"/>
  <c r="B8" i="47" s="1"/>
  <c r="B9" i="47" s="1"/>
  <c r="B10" i="47" s="1"/>
  <c r="L9" i="47"/>
  <c r="L8" i="47"/>
  <c r="L7" i="47"/>
  <c r="L6" i="47"/>
  <c r="H4" i="47"/>
  <c r="I4" i="47" s="1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AR23" i="23"/>
  <c r="AS23" i="23"/>
  <c r="AT23" i="23"/>
  <c r="AU23" i="23"/>
  <c r="D9" i="44"/>
  <c r="D10" i="44"/>
  <c r="D11" i="44" s="1"/>
  <c r="D12" i="44" s="1"/>
  <c r="D18" i="44"/>
  <c r="D19" i="44"/>
  <c r="D20" i="44" s="1"/>
  <c r="D21" i="44" s="1"/>
  <c r="J15" i="44"/>
  <c r="K15" i="44" s="1"/>
  <c r="H40" i="1"/>
  <c r="N11" i="50" s="1"/>
  <c r="N13" i="50" s="1"/>
  <c r="H66" i="1"/>
  <c r="N57" i="50" s="1"/>
  <c r="H70" i="1"/>
  <c r="N70" i="50" s="1"/>
  <c r="H46" i="1"/>
  <c r="H52" i="1"/>
  <c r="H56" i="1" s="1"/>
  <c r="H54" i="1" s="1"/>
  <c r="H60" i="1"/>
  <c r="H57" i="1" s="1"/>
  <c r="H26" i="1"/>
  <c r="N57" i="26"/>
  <c r="N72" i="26"/>
  <c r="P29" i="26"/>
  <c r="K31" i="28" s="1"/>
  <c r="K109" i="26"/>
  <c r="N109" i="26" s="1"/>
  <c r="K108" i="26"/>
  <c r="N108" i="26" s="1"/>
  <c r="K107" i="26"/>
  <c r="N107" i="26" s="1"/>
  <c r="K92" i="26"/>
  <c r="L92" i="26" s="1"/>
  <c r="I36" i="1"/>
  <c r="J36" i="1" s="1"/>
  <c r="H14" i="1"/>
  <c r="H15" i="1" s="1"/>
  <c r="J17" i="1"/>
  <c r="J20" i="1"/>
  <c r="J26" i="1"/>
  <c r="I32" i="1"/>
  <c r="J32" i="1" s="1"/>
  <c r="J40" i="1"/>
  <c r="J46" i="1"/>
  <c r="J52" i="1"/>
  <c r="J49" i="1"/>
  <c r="J56" i="1"/>
  <c r="J54" i="1"/>
  <c r="J60" i="1"/>
  <c r="J57" i="1" s="1"/>
  <c r="J66" i="1"/>
  <c r="J70" i="1"/>
  <c r="K9" i="26"/>
  <c r="N9" i="26" s="1"/>
  <c r="K34" i="26"/>
  <c r="N34" i="26" s="1"/>
  <c r="K35" i="26"/>
  <c r="N35" i="26" s="1"/>
  <c r="K46" i="26"/>
  <c r="N46" i="26" s="1"/>
  <c r="K85" i="26"/>
  <c r="N85" i="26" s="1"/>
  <c r="K86" i="26"/>
  <c r="N86" i="26" s="1"/>
  <c r="G8" i="42"/>
  <c r="H8" i="42"/>
  <c r="J54" i="28" s="1"/>
  <c r="I8" i="42"/>
  <c r="K54" i="28" s="1"/>
  <c r="P55" i="28" s="1"/>
  <c r="P54" i="28" s="1"/>
  <c r="P21" i="29" s="1"/>
  <c r="G6" i="42"/>
  <c r="H6" i="42"/>
  <c r="I6" i="42"/>
  <c r="J6" i="42"/>
  <c r="H4" i="42"/>
  <c r="I4" i="42" s="1"/>
  <c r="K20" i="26"/>
  <c r="N20" i="26" s="1"/>
  <c r="K21" i="26"/>
  <c r="N21" i="26" s="1"/>
  <c r="K22" i="26"/>
  <c r="N22" i="26" s="1"/>
  <c r="K23" i="26"/>
  <c r="N23" i="26" s="1"/>
  <c r="K24" i="26"/>
  <c r="N24" i="26" s="1"/>
  <c r="I50" i="28"/>
  <c r="J50" i="28"/>
  <c r="K50" i="28"/>
  <c r="P9" i="33"/>
  <c r="T9" i="33" s="1"/>
  <c r="AD9" i="36"/>
  <c r="AC9" i="36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J9" i="23"/>
  <c r="AK9" i="23"/>
  <c r="AL9" i="23"/>
  <c r="AM9" i="23"/>
  <c r="AN9" i="23"/>
  <c r="AO9" i="23"/>
  <c r="AP9" i="23"/>
  <c r="AQ9" i="23"/>
  <c r="AR9" i="23"/>
  <c r="AS9" i="23"/>
  <c r="AT9" i="23"/>
  <c r="AU9" i="23"/>
  <c r="P22" i="22"/>
  <c r="M8" i="22"/>
  <c r="P19" i="29" s="1"/>
  <c r="M14" i="22"/>
  <c r="P20" i="29" s="1"/>
  <c r="M20" i="22"/>
  <c r="P22" i="29" s="1"/>
  <c r="L8" i="22"/>
  <c r="O19" i="29" s="1"/>
  <c r="K36" i="26"/>
  <c r="N36" i="26" s="1"/>
  <c r="K87" i="26"/>
  <c r="N87" i="26" s="1"/>
  <c r="R9" i="19"/>
  <c r="R21" i="19"/>
  <c r="R22" i="19"/>
  <c r="R23" i="19"/>
  <c r="R26" i="19"/>
  <c r="K16" i="29" s="1"/>
  <c r="R32" i="19"/>
  <c r="K17" i="29" s="1"/>
  <c r="O7" i="29"/>
  <c r="P7" i="29" s="1"/>
  <c r="J7" i="29"/>
  <c r="K7" i="29" s="1"/>
  <c r="P9" i="19"/>
  <c r="Q9" i="19"/>
  <c r="J14" i="29" s="1"/>
  <c r="U10" i="19"/>
  <c r="R15" i="19"/>
  <c r="Q4" i="19"/>
  <c r="R4" i="19" s="1"/>
  <c r="AY4" i="6"/>
  <c r="E30" i="41"/>
  <c r="E31" i="41" s="1"/>
  <c r="AX13" i="23"/>
  <c r="F7" i="36"/>
  <c r="G7" i="36"/>
  <c r="AP9" i="36"/>
  <c r="AQ9" i="36"/>
  <c r="AR9" i="36"/>
  <c r="AS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Z9" i="36"/>
  <c r="AA9" i="36"/>
  <c r="AB9" i="36"/>
  <c r="AE9" i="36"/>
  <c r="AF9" i="36"/>
  <c r="AG9" i="36"/>
  <c r="AH9" i="36"/>
  <c r="AI9" i="36"/>
  <c r="AJ9" i="36"/>
  <c r="AK9" i="36"/>
  <c r="AL9" i="36"/>
  <c r="AM9" i="36"/>
  <c r="AN9" i="36"/>
  <c r="AO9" i="36"/>
  <c r="AT9" i="36"/>
  <c r="AU9" i="36"/>
  <c r="AP23" i="36"/>
  <c r="AQ23" i="36"/>
  <c r="AR23" i="36"/>
  <c r="AS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D30" i="36" s="1"/>
  <c r="AE23" i="36"/>
  <c r="AF23" i="36"/>
  <c r="AF30" i="36" s="1"/>
  <c r="AG23" i="36"/>
  <c r="AH23" i="36"/>
  <c r="AI23" i="36"/>
  <c r="AJ23" i="36"/>
  <c r="AK23" i="36"/>
  <c r="AL23" i="36"/>
  <c r="AM23" i="36"/>
  <c r="AN23" i="36"/>
  <c r="AO23" i="36"/>
  <c r="AO30" i="36" s="1"/>
  <c r="AT23" i="36"/>
  <c r="AU23" i="36"/>
  <c r="AX10" i="36"/>
  <c r="D25" i="40"/>
  <c r="D26" i="40"/>
  <c r="D27" i="40" s="1"/>
  <c r="D28" i="40" s="1"/>
  <c r="I6" i="41"/>
  <c r="J6" i="41" s="1"/>
  <c r="H6" i="40"/>
  <c r="I6" i="40" s="1"/>
  <c r="D10" i="40"/>
  <c r="D11" i="40" s="1"/>
  <c r="D12" i="40" s="1"/>
  <c r="D13" i="40" s="1"/>
  <c r="E24" i="41"/>
  <c r="P21" i="19"/>
  <c r="Q21" i="19"/>
  <c r="P22" i="19"/>
  <c r="Q22" i="19"/>
  <c r="P23" i="19"/>
  <c r="Q23" i="19"/>
  <c r="U18" i="19"/>
  <c r="U17" i="19"/>
  <c r="U16" i="19"/>
  <c r="P15" i="19"/>
  <c r="Q15" i="19"/>
  <c r="M56" i="37"/>
  <c r="N56" i="37" s="1"/>
  <c r="T56" i="37"/>
  <c r="M57" i="37"/>
  <c r="N57" i="37" s="1"/>
  <c r="T57" i="37"/>
  <c r="M51" i="37"/>
  <c r="N51" i="37" s="1"/>
  <c r="T51" i="37"/>
  <c r="M52" i="37"/>
  <c r="N52" i="37" s="1"/>
  <c r="T52" i="37"/>
  <c r="M46" i="37"/>
  <c r="N46" i="37" s="1"/>
  <c r="T46" i="37"/>
  <c r="M47" i="37"/>
  <c r="N47" i="37" s="1"/>
  <c r="T47" i="37"/>
  <c r="M39" i="37"/>
  <c r="N39" i="37" s="1"/>
  <c r="T39" i="37"/>
  <c r="M40" i="37"/>
  <c r="N40" i="37" s="1"/>
  <c r="T40" i="37"/>
  <c r="M34" i="37"/>
  <c r="N34" i="37" s="1"/>
  <c r="T34" i="37"/>
  <c r="M35" i="37"/>
  <c r="N35" i="37" s="1"/>
  <c r="T35" i="37"/>
  <c r="M29" i="37"/>
  <c r="N29" i="37" s="1"/>
  <c r="T29" i="37"/>
  <c r="M30" i="37"/>
  <c r="N30" i="37" s="1"/>
  <c r="T30" i="37"/>
  <c r="M22" i="37"/>
  <c r="N22" i="37" s="1"/>
  <c r="T22" i="37"/>
  <c r="M23" i="37"/>
  <c r="N23" i="37" s="1"/>
  <c r="T23" i="37"/>
  <c r="M17" i="37"/>
  <c r="N17" i="37" s="1"/>
  <c r="T17" i="37"/>
  <c r="M18" i="37"/>
  <c r="N18" i="37" s="1"/>
  <c r="T18" i="37"/>
  <c r="M12" i="37"/>
  <c r="N12" i="37" s="1"/>
  <c r="T12" i="37"/>
  <c r="M13" i="37"/>
  <c r="N13" i="37" s="1"/>
  <c r="T13" i="37"/>
  <c r="M33" i="37"/>
  <c r="N33" i="37" s="1"/>
  <c r="M55" i="37"/>
  <c r="N55" i="37" s="1"/>
  <c r="M50" i="37"/>
  <c r="N50" i="37" s="1"/>
  <c r="M45" i="37"/>
  <c r="N45" i="37" s="1"/>
  <c r="M38" i="37"/>
  <c r="N38" i="37" s="1"/>
  <c r="M28" i="37"/>
  <c r="N28" i="37" s="1"/>
  <c r="M21" i="37"/>
  <c r="N21" i="37" s="1"/>
  <c r="M16" i="37"/>
  <c r="N16" i="37" s="1"/>
  <c r="M11" i="37"/>
  <c r="N11" i="37" s="1"/>
  <c r="T55" i="37"/>
  <c r="T50" i="37"/>
  <c r="T45" i="37"/>
  <c r="T38" i="37"/>
  <c r="T33" i="37"/>
  <c r="T28" i="37"/>
  <c r="T21" i="37"/>
  <c r="T16" i="37"/>
  <c r="Q4" i="37"/>
  <c r="R4" i="37" s="1"/>
  <c r="F7" i="23"/>
  <c r="G7" i="23"/>
  <c r="O88" i="18"/>
  <c r="P88" i="18"/>
  <c r="N88" i="18"/>
  <c r="M88" i="18"/>
  <c r="J29" i="33"/>
  <c r="K8" i="22"/>
  <c r="N19" i="29" s="1"/>
  <c r="P26" i="19"/>
  <c r="I16" i="29" s="1"/>
  <c r="P32" i="19"/>
  <c r="I17" i="29" s="1"/>
  <c r="Q26" i="19"/>
  <c r="J16" i="29" s="1"/>
  <c r="Q32" i="19"/>
  <c r="J17" i="29" s="1"/>
  <c r="D12" i="30"/>
  <c r="D13" i="30" s="1"/>
  <c r="D14" i="30" s="1"/>
  <c r="D15" i="30" s="1"/>
  <c r="D16" i="30" s="1"/>
  <c r="D17" i="30" s="1"/>
  <c r="D18" i="30" s="1"/>
  <c r="D19" i="30" s="1"/>
  <c r="D20" i="30" s="1"/>
  <c r="R47" i="28"/>
  <c r="R44" i="28"/>
  <c r="R42" i="28"/>
  <c r="R40" i="28"/>
  <c r="R31" i="28"/>
  <c r="H17" i="1"/>
  <c r="I17" i="1"/>
  <c r="K71" i="26"/>
  <c r="L71" i="26" s="1"/>
  <c r="K69" i="26"/>
  <c r="L69" i="26" s="1"/>
  <c r="K56" i="26"/>
  <c r="L56" i="26" s="1"/>
  <c r="K55" i="26"/>
  <c r="L55" i="26" s="1"/>
  <c r="B108" i="26"/>
  <c r="B109" i="26" s="1"/>
  <c r="B86" i="26"/>
  <c r="B87" i="26" s="1"/>
  <c r="B35" i="26"/>
  <c r="B36" i="26" s="1"/>
  <c r="L34" i="26"/>
  <c r="B21" i="26"/>
  <c r="B22" i="26" s="1"/>
  <c r="B23" i="26" s="1"/>
  <c r="B24" i="26" s="1"/>
  <c r="O4" i="26"/>
  <c r="P4" i="26" s="1"/>
  <c r="P23" i="22"/>
  <c r="P24" i="22"/>
  <c r="P21" i="22"/>
  <c r="L20" i="22"/>
  <c r="K20" i="22"/>
  <c r="N22" i="29" s="1"/>
  <c r="P18" i="22"/>
  <c r="P17" i="22"/>
  <c r="P16" i="22"/>
  <c r="P15" i="22"/>
  <c r="L14" i="22"/>
  <c r="O20" i="29" s="1"/>
  <c r="K14" i="22"/>
  <c r="N20" i="29" s="1"/>
  <c r="P10" i="22"/>
  <c r="P11" i="22"/>
  <c r="P12" i="22"/>
  <c r="P9" i="22"/>
  <c r="L4" i="22"/>
  <c r="M4" i="22" s="1"/>
  <c r="U35" i="19"/>
  <c r="U34" i="19"/>
  <c r="U33" i="19"/>
  <c r="U29" i="19"/>
  <c r="U28" i="19"/>
  <c r="U27" i="19"/>
  <c r="U11" i="19"/>
  <c r="U12" i="19"/>
  <c r="O7" i="13"/>
  <c r="M7" i="13" s="1"/>
  <c r="O8" i="13"/>
  <c r="O10" i="13"/>
  <c r="R10" i="13" s="1"/>
  <c r="O11" i="13"/>
  <c r="M11" i="13" s="1"/>
  <c r="O12" i="13"/>
  <c r="R12" i="13" s="1"/>
  <c r="O14" i="13"/>
  <c r="M14" i="13" s="1"/>
  <c r="O15" i="13"/>
  <c r="R15" i="13" s="1"/>
  <c r="O16" i="13"/>
  <c r="R16" i="13" s="1"/>
  <c r="O17" i="13"/>
  <c r="R17" i="13" s="1"/>
  <c r="O6" i="13"/>
  <c r="R6" i="13" s="1"/>
  <c r="I20" i="1"/>
  <c r="H20" i="1"/>
  <c r="H49" i="1" l="1"/>
  <c r="O30" i="28"/>
  <c r="O15" i="50"/>
  <c r="O28" i="28" s="1"/>
  <c r="B20" i="51"/>
  <c r="B21" i="51" s="1"/>
  <c r="B22" i="51" s="1"/>
  <c r="B23" i="51" s="1"/>
  <c r="B8" i="52"/>
  <c r="B8" i="13"/>
  <c r="C32" i="35"/>
  <c r="AX32" i="35" s="1"/>
  <c r="B54" i="51"/>
  <c r="B55" i="51" s="1"/>
  <c r="B56" i="51" s="1"/>
  <c r="B57" i="51" s="1"/>
  <c r="B16" i="52"/>
  <c r="B16" i="13"/>
  <c r="AM30" i="36"/>
  <c r="P70" i="26"/>
  <c r="P70" i="50"/>
  <c r="N11" i="26"/>
  <c r="N13" i="26" s="1"/>
  <c r="I30" i="28" s="1"/>
  <c r="B27" i="51"/>
  <c r="B28" i="51" s="1"/>
  <c r="B29" i="51" s="1"/>
  <c r="B30" i="51" s="1"/>
  <c r="B10" i="52"/>
  <c r="B10" i="13"/>
  <c r="B15" i="51"/>
  <c r="B16" i="51" s="1"/>
  <c r="B17" i="51" s="1"/>
  <c r="B18" i="51" s="1"/>
  <c r="B7" i="52"/>
  <c r="B7" i="13"/>
  <c r="AL30" i="36"/>
  <c r="P57" i="50"/>
  <c r="P57" i="26"/>
  <c r="P11" i="50"/>
  <c r="P13" i="50" s="1"/>
  <c r="P11" i="26"/>
  <c r="P13" i="26" s="1"/>
  <c r="K30" i="28" s="1"/>
  <c r="B37" i="51"/>
  <c r="B38" i="51" s="1"/>
  <c r="B39" i="51" s="1"/>
  <c r="B40" i="51" s="1"/>
  <c r="B12" i="52"/>
  <c r="B12" i="13"/>
  <c r="L6" i="22"/>
  <c r="O22" i="29"/>
  <c r="L46" i="26"/>
  <c r="O46" i="26" s="1"/>
  <c r="AK30" i="36"/>
  <c r="B20" i="37"/>
  <c r="B21" i="37" s="1"/>
  <c r="B22" i="37" s="1"/>
  <c r="B23" i="37" s="1"/>
  <c r="I60" i="1"/>
  <c r="I57" i="1" s="1"/>
  <c r="B44" i="51"/>
  <c r="B45" i="51" s="1"/>
  <c r="B46" i="51" s="1"/>
  <c r="B47" i="51" s="1"/>
  <c r="B14" i="52"/>
  <c r="B14" i="13"/>
  <c r="B32" i="51"/>
  <c r="B33" i="51" s="1"/>
  <c r="B34" i="51" s="1"/>
  <c r="B35" i="51" s="1"/>
  <c r="B11" i="52"/>
  <c r="B11" i="13"/>
  <c r="N88" i="26"/>
  <c r="N94" i="26" s="1"/>
  <c r="N30" i="28"/>
  <c r="N15" i="50"/>
  <c r="N55" i="50"/>
  <c r="H69" i="1"/>
  <c r="B10" i="51"/>
  <c r="B6" i="52"/>
  <c r="B6" i="13"/>
  <c r="B49" i="51"/>
  <c r="B50" i="51" s="1"/>
  <c r="B51" i="51" s="1"/>
  <c r="B52" i="51" s="1"/>
  <c r="B15" i="52"/>
  <c r="B15" i="13"/>
  <c r="O11" i="26"/>
  <c r="O13" i="26" s="1"/>
  <c r="J30" i="28" s="1"/>
  <c r="M10" i="13"/>
  <c r="R11" i="13"/>
  <c r="R7" i="13"/>
  <c r="N55" i="26"/>
  <c r="J45" i="1"/>
  <c r="P98" i="26" s="1"/>
  <c r="P102" i="26" s="1"/>
  <c r="K41" i="28" s="1"/>
  <c r="I45" i="1"/>
  <c r="O98" i="50" s="1"/>
  <c r="O102" i="50" s="1"/>
  <c r="O41" i="28" s="1"/>
  <c r="H45" i="1"/>
  <c r="N98" i="50" s="1"/>
  <c r="N102" i="50" s="1"/>
  <c r="N41" i="28" s="1"/>
  <c r="P20" i="19"/>
  <c r="U9" i="19"/>
  <c r="U32" i="19"/>
  <c r="U22" i="19"/>
  <c r="O87" i="26"/>
  <c r="P87" i="26" s="1"/>
  <c r="O108" i="26"/>
  <c r="P108" i="26" s="1"/>
  <c r="L36" i="26"/>
  <c r="L109" i="26"/>
  <c r="O24" i="26"/>
  <c r="P24" i="26" s="1"/>
  <c r="L23" i="26"/>
  <c r="O22" i="26"/>
  <c r="P22" i="26" s="1"/>
  <c r="L21" i="26"/>
  <c r="O21" i="26"/>
  <c r="P21" i="26" s="1"/>
  <c r="L87" i="26"/>
  <c r="L35" i="26"/>
  <c r="AN30" i="23"/>
  <c r="AB30" i="23"/>
  <c r="P30" i="23"/>
  <c r="AE30" i="36"/>
  <c r="AQ30" i="23"/>
  <c r="AE30" i="23"/>
  <c r="S30" i="23"/>
  <c r="AC30" i="36"/>
  <c r="AU30" i="23"/>
  <c r="AR30" i="36"/>
  <c r="R30" i="23"/>
  <c r="AI30" i="23"/>
  <c r="W30" i="23"/>
  <c r="R30" i="36"/>
  <c r="O30" i="36"/>
  <c r="AK30" i="23"/>
  <c r="Y30" i="23"/>
  <c r="M30" i="23"/>
  <c r="Y30" i="36"/>
  <c r="M30" i="36"/>
  <c r="I25" i="28"/>
  <c r="X30" i="36"/>
  <c r="L30" i="36"/>
  <c r="W30" i="36"/>
  <c r="AS30" i="36"/>
  <c r="AD30" i="23"/>
  <c r="AR30" i="23"/>
  <c r="AA30" i="36"/>
  <c r="O52" i="28"/>
  <c r="P8" i="28"/>
  <c r="P25" i="28" s="1"/>
  <c r="J52" i="28"/>
  <c r="K8" i="28"/>
  <c r="K25" i="28" s="1"/>
  <c r="N52" i="28"/>
  <c r="I52" i="28"/>
  <c r="I12" i="1"/>
  <c r="I14" i="1" s="1"/>
  <c r="D9" i="41"/>
  <c r="E10" i="41"/>
  <c r="D10" i="41" s="1"/>
  <c r="B32" i="37"/>
  <c r="B33" i="37" s="1"/>
  <c r="B34" i="37" s="1"/>
  <c r="B35" i="37" s="1"/>
  <c r="B69" i="35"/>
  <c r="C69" i="35" s="1"/>
  <c r="D35" i="41"/>
  <c r="B54" i="37"/>
  <c r="B55" i="37" s="1"/>
  <c r="B56" i="37" s="1"/>
  <c r="B57" i="37" s="1"/>
  <c r="B46" i="6"/>
  <c r="G7" i="49"/>
  <c r="G7" i="48"/>
  <c r="B39" i="6"/>
  <c r="F7" i="49"/>
  <c r="F7" i="48"/>
  <c r="B16" i="6"/>
  <c r="B39" i="35"/>
  <c r="B40" i="35" s="1"/>
  <c r="B41" i="35" s="1"/>
  <c r="B42" i="35" s="1"/>
  <c r="B43" i="35" s="1"/>
  <c r="B44" i="35" s="1"/>
  <c r="M8" i="13"/>
  <c r="R8" i="13"/>
  <c r="M15" i="13"/>
  <c r="D36" i="41"/>
  <c r="E37" i="41"/>
  <c r="D25" i="41"/>
  <c r="E26" i="41"/>
  <c r="D31" i="41"/>
  <c r="E32" i="41"/>
  <c r="D41" i="41"/>
  <c r="E42" i="41"/>
  <c r="D51" i="41"/>
  <c r="E52" i="41"/>
  <c r="D19" i="41"/>
  <c r="E20" i="41"/>
  <c r="D14" i="41"/>
  <c r="E15" i="41"/>
  <c r="D46" i="41"/>
  <c r="E47" i="41"/>
  <c r="C62" i="6"/>
  <c r="AX62" i="6" s="1"/>
  <c r="D30" i="41"/>
  <c r="C8" i="37"/>
  <c r="C32" i="51"/>
  <c r="B23" i="35"/>
  <c r="C23" i="35" s="1"/>
  <c r="AX23" i="35" s="1"/>
  <c r="B7" i="35"/>
  <c r="C7" i="35" s="1"/>
  <c r="F7" i="35" s="1"/>
  <c r="B10" i="37"/>
  <c r="C20" i="51"/>
  <c r="C8" i="51"/>
  <c r="C15" i="37"/>
  <c r="C32" i="6"/>
  <c r="AX32" i="6" s="1"/>
  <c r="C62" i="35"/>
  <c r="AX62" i="35" s="1"/>
  <c r="C42" i="51"/>
  <c r="B25" i="37"/>
  <c r="C25" i="37" s="1"/>
  <c r="B23" i="6"/>
  <c r="C53" i="35"/>
  <c r="AX53" i="35" s="1"/>
  <c r="C27" i="51"/>
  <c r="B16" i="35"/>
  <c r="C27" i="37"/>
  <c r="C15" i="51"/>
  <c r="C44" i="51"/>
  <c r="C20" i="37"/>
  <c r="B30" i="6"/>
  <c r="C30" i="6" s="1"/>
  <c r="AX30" i="6" s="1"/>
  <c r="B9" i="6"/>
  <c r="C9" i="6" s="1"/>
  <c r="AX9" i="6" s="1"/>
  <c r="B37" i="37"/>
  <c r="B7" i="6"/>
  <c r="C7" i="6" s="1"/>
  <c r="F7" i="6" s="1"/>
  <c r="B46" i="35"/>
  <c r="B47" i="35" s="1"/>
  <c r="B48" i="35" s="1"/>
  <c r="B49" i="35" s="1"/>
  <c r="B50" i="35" s="1"/>
  <c r="B51" i="35" s="1"/>
  <c r="C55" i="35"/>
  <c r="F55" i="35" s="1"/>
  <c r="C42" i="37"/>
  <c r="C69" i="6"/>
  <c r="AX69" i="6" s="1"/>
  <c r="C37" i="51"/>
  <c r="B30" i="35"/>
  <c r="C30" i="35" s="1"/>
  <c r="F30" i="35" s="1"/>
  <c r="B9" i="35"/>
  <c r="C9" i="35" s="1"/>
  <c r="G9" i="35" s="1"/>
  <c r="C49" i="51"/>
  <c r="C44" i="37"/>
  <c r="C49" i="37"/>
  <c r="B55" i="6"/>
  <c r="C53" i="6"/>
  <c r="AX53" i="6" s="1"/>
  <c r="C54" i="51"/>
  <c r="I64" i="1"/>
  <c r="K24" i="44"/>
  <c r="M18" i="44"/>
  <c r="M21" i="44"/>
  <c r="M17" i="44"/>
  <c r="K6" i="22"/>
  <c r="M6" i="22"/>
  <c r="P14" i="22"/>
  <c r="R20" i="29"/>
  <c r="P8" i="22"/>
  <c r="R19" i="29"/>
  <c r="P20" i="22"/>
  <c r="R22" i="29"/>
  <c r="P11" i="29"/>
  <c r="O70" i="26"/>
  <c r="O70" i="50"/>
  <c r="N69" i="50"/>
  <c r="N68" i="50" s="1"/>
  <c r="H65" i="1"/>
  <c r="N56" i="50" s="1"/>
  <c r="N58" i="50" s="1"/>
  <c r="N62" i="50" s="1"/>
  <c r="I24" i="44"/>
  <c r="N71" i="50"/>
  <c r="S30" i="36"/>
  <c r="AB30" i="36"/>
  <c r="U30" i="36"/>
  <c r="AP30" i="36"/>
  <c r="AG30" i="36"/>
  <c r="P30" i="36"/>
  <c r="AJ30" i="36"/>
  <c r="AI30" i="36"/>
  <c r="AX12" i="36"/>
  <c r="AY4" i="36"/>
  <c r="AY13" i="36" s="1"/>
  <c r="AU30" i="36"/>
  <c r="N30" i="36"/>
  <c r="Q30" i="36"/>
  <c r="AX11" i="36"/>
  <c r="AQ30" i="36"/>
  <c r="V30" i="36"/>
  <c r="AH30" i="36"/>
  <c r="T30" i="36"/>
  <c r="AX13" i="36"/>
  <c r="G27" i="40" s="1"/>
  <c r="AT30" i="36"/>
  <c r="AX14" i="36"/>
  <c r="Z30" i="36"/>
  <c r="AN30" i="36"/>
  <c r="N25" i="28"/>
  <c r="O25" i="28"/>
  <c r="B56" i="35"/>
  <c r="B57" i="35" s="1"/>
  <c r="B58" i="35" s="1"/>
  <c r="B59" i="35" s="1"/>
  <c r="B60" i="35" s="1"/>
  <c r="B63" i="35"/>
  <c r="B64" i="35" s="1"/>
  <c r="B65" i="35" s="1"/>
  <c r="B66" i="35" s="1"/>
  <c r="B67" i="35" s="1"/>
  <c r="B33" i="35"/>
  <c r="B34" i="35" s="1"/>
  <c r="B35" i="35" s="1"/>
  <c r="B36" i="35" s="1"/>
  <c r="B37" i="35" s="1"/>
  <c r="AY4" i="35"/>
  <c r="F32" i="35"/>
  <c r="G32" i="35"/>
  <c r="J24" i="44"/>
  <c r="M20" i="44"/>
  <c r="M22" i="44"/>
  <c r="O57" i="26"/>
  <c r="Q20" i="19"/>
  <c r="R20" i="19"/>
  <c r="K15" i="29" s="1"/>
  <c r="U21" i="19"/>
  <c r="U23" i="19"/>
  <c r="U15" i="19"/>
  <c r="M16" i="29"/>
  <c r="I15" i="29"/>
  <c r="P7" i="19"/>
  <c r="M17" i="29"/>
  <c r="J15" i="29"/>
  <c r="J13" i="29" s="1"/>
  <c r="J11" i="29" s="1"/>
  <c r="Q7" i="19"/>
  <c r="U26" i="19"/>
  <c r="K14" i="29"/>
  <c r="I14" i="29"/>
  <c r="M14" i="29" s="1"/>
  <c r="I54" i="28"/>
  <c r="I55" i="28" s="1"/>
  <c r="L8" i="42"/>
  <c r="K56" i="28"/>
  <c r="J56" i="28"/>
  <c r="J55" i="28"/>
  <c r="O55" i="28"/>
  <c r="O54" i="28" s="1"/>
  <c r="O21" i="29" s="1"/>
  <c r="R14" i="13"/>
  <c r="M6" i="13"/>
  <c r="M16" i="13"/>
  <c r="M17" i="13"/>
  <c r="M12" i="13"/>
  <c r="O36" i="26"/>
  <c r="P36" i="26" s="1"/>
  <c r="L22" i="26"/>
  <c r="L20" i="26"/>
  <c r="O23" i="26"/>
  <c r="P23" i="26" s="1"/>
  <c r="L24" i="26"/>
  <c r="L85" i="26"/>
  <c r="L9" i="26"/>
  <c r="O86" i="26"/>
  <c r="P86" i="26" s="1"/>
  <c r="L107" i="26"/>
  <c r="L108" i="26"/>
  <c r="L86" i="26"/>
  <c r="AP30" i="23"/>
  <c r="AS30" i="23"/>
  <c r="AG30" i="23"/>
  <c r="U30" i="23"/>
  <c r="AF30" i="23"/>
  <c r="T30" i="23"/>
  <c r="AM30" i="23"/>
  <c r="AA30" i="23"/>
  <c r="O30" i="23"/>
  <c r="Z30" i="23"/>
  <c r="N30" i="23"/>
  <c r="AX10" i="23"/>
  <c r="G24" i="40" s="1"/>
  <c r="AT30" i="23"/>
  <c r="AH30" i="23"/>
  <c r="V30" i="23"/>
  <c r="AO30" i="23"/>
  <c r="AC30" i="23"/>
  <c r="Q30" i="23"/>
  <c r="AL30" i="23"/>
  <c r="J25" i="28"/>
  <c r="AJ30" i="23"/>
  <c r="X30" i="23"/>
  <c r="L30" i="23"/>
  <c r="AX12" i="23"/>
  <c r="AX14" i="23"/>
  <c r="AY4" i="23"/>
  <c r="AX11" i="23"/>
  <c r="AZ4" i="6"/>
  <c r="M19" i="44"/>
  <c r="K55" i="28"/>
  <c r="N70" i="26"/>
  <c r="H68" i="1"/>
  <c r="R50" i="28"/>
  <c r="C55" i="6" l="1"/>
  <c r="AX55" i="6" s="1"/>
  <c r="B56" i="6"/>
  <c r="B57" i="6" s="1"/>
  <c r="B58" i="6" s="1"/>
  <c r="B59" i="6" s="1"/>
  <c r="B60" i="6" s="1"/>
  <c r="P30" i="28"/>
  <c r="P15" i="50"/>
  <c r="P28" i="28" s="1"/>
  <c r="C46" i="6"/>
  <c r="B47" i="6"/>
  <c r="B48" i="6" s="1"/>
  <c r="B49" i="6" s="1"/>
  <c r="B50" i="6" s="1"/>
  <c r="B51" i="6" s="1"/>
  <c r="N56" i="26"/>
  <c r="O98" i="26"/>
  <c r="O102" i="26" s="1"/>
  <c r="J41" i="28" s="1"/>
  <c r="C10" i="51"/>
  <c r="B11" i="51"/>
  <c r="B12" i="51" s="1"/>
  <c r="B13" i="51" s="1"/>
  <c r="P98" i="50"/>
  <c r="P102" i="50" s="1"/>
  <c r="P41" i="28" s="1"/>
  <c r="U20" i="19"/>
  <c r="C37" i="37"/>
  <c r="B38" i="37"/>
  <c r="B39" i="37" s="1"/>
  <c r="B40" i="37" s="1"/>
  <c r="E11" i="41"/>
  <c r="N28" i="28"/>
  <c r="R28" i="28" s="1"/>
  <c r="R15" i="50"/>
  <c r="C16" i="6"/>
  <c r="B17" i="6"/>
  <c r="B18" i="6" s="1"/>
  <c r="B19" i="6" s="1"/>
  <c r="B20" i="6" s="1"/>
  <c r="B21" i="6" s="1"/>
  <c r="R7" i="19"/>
  <c r="C32" i="37"/>
  <c r="C39" i="6"/>
  <c r="F39" i="6" s="1"/>
  <c r="B40" i="6"/>
  <c r="B41" i="6" s="1"/>
  <c r="B42" i="6" s="1"/>
  <c r="B43" i="6" s="1"/>
  <c r="B44" i="6" s="1"/>
  <c r="C54" i="37"/>
  <c r="C23" i="6"/>
  <c r="AX23" i="6" s="1"/>
  <c r="B24" i="6"/>
  <c r="B25" i="6" s="1"/>
  <c r="B26" i="6" s="1"/>
  <c r="B27" i="6" s="1"/>
  <c r="B28" i="6" s="1"/>
  <c r="C10" i="37"/>
  <c r="B11" i="37"/>
  <c r="B12" i="37" s="1"/>
  <c r="B13" i="37" s="1"/>
  <c r="N98" i="26"/>
  <c r="N102" i="26" s="1"/>
  <c r="I41" i="28" s="1"/>
  <c r="I71" i="1"/>
  <c r="O71" i="50" s="1"/>
  <c r="N71" i="26"/>
  <c r="I65" i="1"/>
  <c r="O56" i="50" s="1"/>
  <c r="O109" i="26"/>
  <c r="P109" i="26" s="1"/>
  <c r="O85" i="26"/>
  <c r="O34" i="26"/>
  <c r="O9" i="26"/>
  <c r="P9" i="26" s="1"/>
  <c r="G7" i="6"/>
  <c r="G7" i="35"/>
  <c r="G53" i="35"/>
  <c r="B24" i="35"/>
  <c r="B25" i="35" s="1"/>
  <c r="B26" i="35" s="1"/>
  <c r="B27" i="35" s="1"/>
  <c r="B28" i="35" s="1"/>
  <c r="G69" i="6"/>
  <c r="G30" i="6"/>
  <c r="F53" i="6"/>
  <c r="F9" i="35"/>
  <c r="G53" i="6"/>
  <c r="B70" i="35"/>
  <c r="B71" i="35" s="1"/>
  <c r="B72" i="35" s="1"/>
  <c r="B73" i="35" s="1"/>
  <c r="B74" i="35" s="1"/>
  <c r="F30" i="6"/>
  <c r="G32" i="6"/>
  <c r="F32" i="6"/>
  <c r="G62" i="35"/>
  <c r="F62" i="35"/>
  <c r="G62" i="6"/>
  <c r="F62" i="6"/>
  <c r="AX7" i="6"/>
  <c r="AY11" i="36"/>
  <c r="AX16" i="6"/>
  <c r="F16" i="6"/>
  <c r="U10" i="48"/>
  <c r="G16" i="6"/>
  <c r="AG12" i="48"/>
  <c r="AR13" i="48"/>
  <c r="F23" i="6"/>
  <c r="AY12" i="36"/>
  <c r="G23" i="6"/>
  <c r="AZ4" i="36"/>
  <c r="AZ13" i="36" s="1"/>
  <c r="AY14" i="36"/>
  <c r="G69" i="35"/>
  <c r="AX69" i="35"/>
  <c r="F69" i="35"/>
  <c r="F9" i="6"/>
  <c r="AX30" i="35"/>
  <c r="F69" i="6"/>
  <c r="F23" i="35"/>
  <c r="B10" i="35"/>
  <c r="B11" i="35" s="1"/>
  <c r="B12" i="35" s="1"/>
  <c r="B13" i="35" s="1"/>
  <c r="B14" i="35" s="1"/>
  <c r="AX55" i="35"/>
  <c r="G39" i="6"/>
  <c r="AX39" i="6"/>
  <c r="AO12" i="48"/>
  <c r="F53" i="35"/>
  <c r="AB12" i="48"/>
  <c r="G23" i="35"/>
  <c r="G55" i="35"/>
  <c r="G30" i="35"/>
  <c r="G9" i="6"/>
  <c r="K52" i="28"/>
  <c r="M52" i="28" s="1"/>
  <c r="G74" i="18" s="1"/>
  <c r="P52" i="28"/>
  <c r="R52" i="28" s="1"/>
  <c r="J12" i="1"/>
  <c r="J14" i="1" s="1"/>
  <c r="J15" i="1" s="1"/>
  <c r="I15" i="1"/>
  <c r="G55" i="6"/>
  <c r="C39" i="35"/>
  <c r="F55" i="6"/>
  <c r="B10" i="6"/>
  <c r="B11" i="6" s="1"/>
  <c r="B12" i="6" s="1"/>
  <c r="B13" i="6" s="1"/>
  <c r="B14" i="6" s="1"/>
  <c r="AX9" i="35"/>
  <c r="R102" i="50"/>
  <c r="R102" i="26"/>
  <c r="C16" i="35"/>
  <c r="B17" i="35"/>
  <c r="B18" i="35" s="1"/>
  <c r="B19" i="35" s="1"/>
  <c r="B20" i="35" s="1"/>
  <c r="B21" i="35" s="1"/>
  <c r="D20" i="41"/>
  <c r="E21" i="41"/>
  <c r="AX7" i="35"/>
  <c r="D52" i="41"/>
  <c r="E53" i="41"/>
  <c r="D42" i="41"/>
  <c r="E43" i="41"/>
  <c r="D11" i="41"/>
  <c r="E12" i="41"/>
  <c r="D32" i="41"/>
  <c r="E33" i="41"/>
  <c r="D47" i="41"/>
  <c r="E48" i="41"/>
  <c r="D26" i="41"/>
  <c r="E27" i="41"/>
  <c r="C46" i="35"/>
  <c r="D15" i="41"/>
  <c r="E16" i="41"/>
  <c r="D37" i="41"/>
  <c r="E38" i="41"/>
  <c r="N69" i="26"/>
  <c r="N68" i="26" s="1"/>
  <c r="N73" i="26" s="1"/>
  <c r="I69" i="1"/>
  <c r="O69" i="26" s="1"/>
  <c r="O68" i="26" s="1"/>
  <c r="O55" i="50"/>
  <c r="O58" i="50" s="1"/>
  <c r="O62" i="50" s="1"/>
  <c r="J64" i="1"/>
  <c r="O55" i="26"/>
  <c r="O58" i="26" s="1"/>
  <c r="M24" i="44"/>
  <c r="P6" i="22"/>
  <c r="O11" i="29"/>
  <c r="N73" i="50"/>
  <c r="N77" i="50" s="1"/>
  <c r="N80" i="50" s="1"/>
  <c r="N35" i="28" s="1"/>
  <c r="K13" i="29"/>
  <c r="K11" i="29" s="1"/>
  <c r="G26" i="40"/>
  <c r="P26" i="28"/>
  <c r="G25" i="40"/>
  <c r="G28" i="40"/>
  <c r="AY10" i="36"/>
  <c r="N26" i="28"/>
  <c r="O26" i="28"/>
  <c r="AZ4" i="35"/>
  <c r="J65" i="1"/>
  <c r="O56" i="26"/>
  <c r="U7" i="19"/>
  <c r="I13" i="29"/>
  <c r="I11" i="29" s="1"/>
  <c r="M15" i="29"/>
  <c r="M54" i="28"/>
  <c r="G75" i="18" s="1"/>
  <c r="N55" i="28"/>
  <c r="N54" i="28" s="1"/>
  <c r="I56" i="28"/>
  <c r="AS13" i="48"/>
  <c r="T12" i="48"/>
  <c r="AQ13" i="48"/>
  <c r="AD10" i="48"/>
  <c r="AR14" i="48"/>
  <c r="AG11" i="48"/>
  <c r="AF14" i="48"/>
  <c r="AM11" i="48"/>
  <c r="AL14" i="48"/>
  <c r="AL11" i="48"/>
  <c r="AF11" i="48"/>
  <c r="AQ10" i="48"/>
  <c r="AJ13" i="48"/>
  <c r="AD13" i="48"/>
  <c r="AJ10" i="48"/>
  <c r="AT12" i="48"/>
  <c r="T14" i="48"/>
  <c r="T11" i="48"/>
  <c r="AE13" i="48"/>
  <c r="AE10" i="48"/>
  <c r="R13" i="48"/>
  <c r="R10" i="48"/>
  <c r="AC12" i="48"/>
  <c r="AO14" i="48"/>
  <c r="P12" i="48"/>
  <c r="AM14" i="48"/>
  <c r="AA11" i="48"/>
  <c r="Z14" i="48"/>
  <c r="Z11" i="48"/>
  <c r="AK13" i="48"/>
  <c r="AK10" i="48"/>
  <c r="X13" i="48"/>
  <c r="X10" i="48"/>
  <c r="AU12" i="48"/>
  <c r="U14" i="48"/>
  <c r="AH12" i="48"/>
  <c r="S13" i="48"/>
  <c r="S10" i="48"/>
  <c r="Q12" i="48"/>
  <c r="O14" i="48"/>
  <c r="O11" i="48"/>
  <c r="N14" i="48"/>
  <c r="N11" i="48"/>
  <c r="Y13" i="48"/>
  <c r="Y10" i="48"/>
  <c r="L13" i="48"/>
  <c r="L10" i="48"/>
  <c r="AI12" i="48"/>
  <c r="V12" i="48"/>
  <c r="AR10" i="48"/>
  <c r="AP12" i="48"/>
  <c r="AS12" i="48"/>
  <c r="AN14" i="48"/>
  <c r="AN11" i="48"/>
  <c r="M13" i="48"/>
  <c r="M10" i="48"/>
  <c r="M24" i="48" s="1"/>
  <c r="AV12" i="48"/>
  <c r="W12" i="48"/>
  <c r="AF13" i="48"/>
  <c r="AF10" i="48"/>
  <c r="AQ12" i="48"/>
  <c r="U13" i="48"/>
  <c r="AD12" i="48"/>
  <c r="AO11" i="48"/>
  <c r="AB14" i="48"/>
  <c r="AB11" i="48"/>
  <c r="AM13" i="48"/>
  <c r="AM10" i="48"/>
  <c r="AL13" i="48"/>
  <c r="AL10" i="48"/>
  <c r="AJ12" i="48"/>
  <c r="AT14" i="48"/>
  <c r="AT11" i="48"/>
  <c r="T13" i="48"/>
  <c r="T10" i="48"/>
  <c r="AE12" i="48"/>
  <c r="AG10" i="48"/>
  <c r="R12" i="48"/>
  <c r="AC14" i="48"/>
  <c r="AC11" i="48"/>
  <c r="P14" i="48"/>
  <c r="P11" i="48"/>
  <c r="AA13" i="48"/>
  <c r="AA10" i="48"/>
  <c r="Z13" i="48"/>
  <c r="Z10" i="48"/>
  <c r="AK12" i="48"/>
  <c r="AG14" i="48"/>
  <c r="X12" i="48"/>
  <c r="AU14" i="48"/>
  <c r="AU11" i="48"/>
  <c r="AH14" i="48"/>
  <c r="AH11" i="48"/>
  <c r="S12" i="48"/>
  <c r="AE14" i="48"/>
  <c r="Q14" i="48"/>
  <c r="Q11" i="48"/>
  <c r="O13" i="48"/>
  <c r="O10" i="48"/>
  <c r="N13" i="48"/>
  <c r="N10" i="48"/>
  <c r="Y12" i="48"/>
  <c r="U12" i="48"/>
  <c r="L12" i="48"/>
  <c r="AI14" i="48"/>
  <c r="AI11" i="48"/>
  <c r="V14" i="48"/>
  <c r="V11" i="48"/>
  <c r="AR12" i="48"/>
  <c r="AG13" i="48"/>
  <c r="AP14" i="48"/>
  <c r="AP11" i="48"/>
  <c r="AN13" i="48"/>
  <c r="AN10" i="48"/>
  <c r="M12" i="48"/>
  <c r="AV14" i="48"/>
  <c r="AV11" i="48"/>
  <c r="W14" i="48"/>
  <c r="W11" i="48"/>
  <c r="AF12" i="48"/>
  <c r="AS10" i="48"/>
  <c r="AQ11" i="48"/>
  <c r="AD14" i="48"/>
  <c r="AD11" i="48"/>
  <c r="AO13" i="48"/>
  <c r="AO10" i="48"/>
  <c r="AB13" i="48"/>
  <c r="AB10" i="48"/>
  <c r="AM12" i="48"/>
  <c r="AL12" i="48"/>
  <c r="U11" i="48"/>
  <c r="AJ14" i="48"/>
  <c r="AJ11" i="48"/>
  <c r="AT13" i="48"/>
  <c r="AT10" i="48"/>
  <c r="AQ14" i="48"/>
  <c r="AE11" i="48"/>
  <c r="R14" i="48"/>
  <c r="R11" i="48"/>
  <c r="AC13" i="48"/>
  <c r="AC10" i="48"/>
  <c r="P13" i="48"/>
  <c r="P10" i="48"/>
  <c r="AA12" i="48"/>
  <c r="AS11" i="48"/>
  <c r="Z12" i="48"/>
  <c r="AK14" i="48"/>
  <c r="AK11" i="48"/>
  <c r="X14" i="48"/>
  <c r="X11" i="48"/>
  <c r="AU13" i="48"/>
  <c r="AU10" i="48"/>
  <c r="AH13" i="48"/>
  <c r="AH10" i="48"/>
  <c r="S14" i="48"/>
  <c r="S11" i="48"/>
  <c r="Q13" i="48"/>
  <c r="Q10" i="48"/>
  <c r="O12" i="48"/>
  <c r="AA14" i="48"/>
  <c r="N12" i="48"/>
  <c r="Y14" i="48"/>
  <c r="Y11" i="48"/>
  <c r="L14" i="48"/>
  <c r="L11" i="48"/>
  <c r="AI13" i="48"/>
  <c r="AI10" i="48"/>
  <c r="V13" i="48"/>
  <c r="V10" i="48"/>
  <c r="U23" i="48"/>
  <c r="AR11" i="48"/>
  <c r="AP13" i="48"/>
  <c r="AP10" i="48"/>
  <c r="AN12" i="48"/>
  <c r="AS14" i="48"/>
  <c r="M14" i="48"/>
  <c r="M11" i="48"/>
  <c r="AV13" i="48"/>
  <c r="AV10" i="48"/>
  <c r="W13" i="48"/>
  <c r="W10" i="48"/>
  <c r="N25" i="26"/>
  <c r="O20" i="26"/>
  <c r="O107" i="26"/>
  <c r="N113" i="26"/>
  <c r="I42" i="28" s="1"/>
  <c r="N15" i="26"/>
  <c r="I28" i="28" s="1"/>
  <c r="I29" i="28"/>
  <c r="P34" i="26"/>
  <c r="O88" i="26"/>
  <c r="P85" i="26"/>
  <c r="P88" i="26" s="1"/>
  <c r="N48" i="26"/>
  <c r="I34" i="28" s="1"/>
  <c r="I26" i="28"/>
  <c r="J26" i="28"/>
  <c r="K26" i="28"/>
  <c r="AY13" i="23"/>
  <c r="H27" i="40" s="1"/>
  <c r="AY11" i="23"/>
  <c r="H25" i="40" s="1"/>
  <c r="AZ4" i="23"/>
  <c r="AY14" i="23"/>
  <c r="AY10" i="23"/>
  <c r="AY12" i="23"/>
  <c r="H26" i="40" s="1"/>
  <c r="F46" i="6"/>
  <c r="G46" i="6"/>
  <c r="AX46" i="6"/>
  <c r="H40" i="41"/>
  <c r="I39" i="1"/>
  <c r="H38" i="1"/>
  <c r="M50" i="28"/>
  <c r="G73" i="18" s="1"/>
  <c r="M41" i="28"/>
  <c r="R41" i="28"/>
  <c r="N58" i="26" l="1"/>
  <c r="N62" i="26" s="1"/>
  <c r="AL14" i="49"/>
  <c r="G30" i="40"/>
  <c r="J71" i="1"/>
  <c r="O71" i="26"/>
  <c r="O73" i="26" s="1"/>
  <c r="O77" i="26" s="1"/>
  <c r="P56" i="50"/>
  <c r="P56" i="26"/>
  <c r="J69" i="1"/>
  <c r="I68" i="1"/>
  <c r="O69" i="50"/>
  <c r="O68" i="50" s="1"/>
  <c r="O73" i="50" s="1"/>
  <c r="O77" i="50" s="1"/>
  <c r="O62" i="26"/>
  <c r="P55" i="50"/>
  <c r="P55" i="26"/>
  <c r="N21" i="29"/>
  <c r="N11" i="29" s="1"/>
  <c r="R11" i="29" s="1"/>
  <c r="I32" i="28"/>
  <c r="N29" i="26"/>
  <c r="I31" i="28" s="1"/>
  <c r="H24" i="40"/>
  <c r="H28" i="40"/>
  <c r="AZ11" i="36"/>
  <c r="AZ14" i="36"/>
  <c r="AZ12" i="36"/>
  <c r="AZ10" i="36"/>
  <c r="AX46" i="35"/>
  <c r="F46" i="35"/>
  <c r="Z14" i="49"/>
  <c r="AK13" i="49"/>
  <c r="N14" i="49"/>
  <c r="G46" i="35"/>
  <c r="AX39" i="35"/>
  <c r="Y13" i="49"/>
  <c r="M12" i="49"/>
  <c r="W10" i="49"/>
  <c r="G39" i="35"/>
  <c r="F39" i="35"/>
  <c r="U9" i="48"/>
  <c r="U30" i="48" s="1"/>
  <c r="AI11" i="49"/>
  <c r="AJ13" i="49"/>
  <c r="AG10" i="49"/>
  <c r="W13" i="49"/>
  <c r="T10" i="49"/>
  <c r="AS12" i="49"/>
  <c r="AL13" i="49"/>
  <c r="T12" i="49"/>
  <c r="AS14" i="49"/>
  <c r="AD11" i="49"/>
  <c r="AF14" i="49"/>
  <c r="AC11" i="49"/>
  <c r="AP13" i="49"/>
  <c r="AM10" i="49"/>
  <c r="O12" i="49"/>
  <c r="AN14" i="49"/>
  <c r="AK11" i="49"/>
  <c r="E39" i="41"/>
  <c r="D39" i="41" s="1"/>
  <c r="D38" i="41"/>
  <c r="E13" i="41"/>
  <c r="D13" i="41" s="1"/>
  <c r="D12" i="41"/>
  <c r="W11" i="49"/>
  <c r="X13" i="49"/>
  <c r="U10" i="49"/>
  <c r="AG12" i="49"/>
  <c r="X11" i="49"/>
  <c r="U14" i="49"/>
  <c r="R11" i="49"/>
  <c r="T14" i="49"/>
  <c r="Q11" i="49"/>
  <c r="AD13" i="49"/>
  <c r="AA10" i="49"/>
  <c r="AN12" i="49"/>
  <c r="O14" i="49"/>
  <c r="AB14" i="49"/>
  <c r="Y11" i="49"/>
  <c r="L13" i="49"/>
  <c r="AT12" i="49"/>
  <c r="U12" i="49"/>
  <c r="AT14" i="49"/>
  <c r="AQ11" i="49"/>
  <c r="R13" i="49"/>
  <c r="O10" i="49"/>
  <c r="AB12" i="49"/>
  <c r="AO14" i="49"/>
  <c r="AL11" i="49"/>
  <c r="P14" i="49"/>
  <c r="M11" i="49"/>
  <c r="D16" i="41"/>
  <c r="E17" i="41"/>
  <c r="D43" i="41"/>
  <c r="E44" i="41"/>
  <c r="AT10" i="49"/>
  <c r="AU12" i="49"/>
  <c r="Y12" i="49"/>
  <c r="AH12" i="49"/>
  <c r="AU10" i="49"/>
  <c r="AH14" i="49"/>
  <c r="AE11" i="49"/>
  <c r="AR13" i="49"/>
  <c r="AO10" i="49"/>
  <c r="AQ13" i="49"/>
  <c r="AN10" i="49"/>
  <c r="P12" i="49"/>
  <c r="AC14" i="49"/>
  <c r="Z11" i="49"/>
  <c r="AH10" i="49"/>
  <c r="AI12" i="49"/>
  <c r="AI10" i="49"/>
  <c r="V12" i="49"/>
  <c r="AU14" i="49"/>
  <c r="AR11" i="49"/>
  <c r="V14" i="49"/>
  <c r="S11" i="49"/>
  <c r="AF13" i="49"/>
  <c r="AC10" i="49"/>
  <c r="AE13" i="49"/>
  <c r="AB10" i="49"/>
  <c r="AO12" i="49"/>
  <c r="N13" i="49"/>
  <c r="Q14" i="49"/>
  <c r="N11" i="49"/>
  <c r="AM13" i="49"/>
  <c r="AJ10" i="49"/>
  <c r="D53" i="41"/>
  <c r="E54" i="41"/>
  <c r="V10" i="49"/>
  <c r="W12" i="49"/>
  <c r="Y14" i="49"/>
  <c r="AI14" i="49"/>
  <c r="AF11" i="49"/>
  <c r="T13" i="49"/>
  <c r="Q10" i="49"/>
  <c r="S13" i="49"/>
  <c r="P10" i="49"/>
  <c r="AC12" i="49"/>
  <c r="AP14" i="49"/>
  <c r="AM11" i="49"/>
  <c r="AA13" i="49"/>
  <c r="X10" i="49"/>
  <c r="M13" i="49"/>
  <c r="AS11" i="49"/>
  <c r="W14" i="49"/>
  <c r="T11" i="49"/>
  <c r="AS13" i="49"/>
  <c r="AP10" i="49"/>
  <c r="Q12" i="49"/>
  <c r="AD14" i="49"/>
  <c r="AA11" i="49"/>
  <c r="AN13" i="49"/>
  <c r="AK10" i="49"/>
  <c r="O13" i="49"/>
  <c r="L10" i="49"/>
  <c r="D27" i="41"/>
  <c r="E28" i="41"/>
  <c r="AM14" i="49"/>
  <c r="AT11" i="49"/>
  <c r="AJ14" i="49"/>
  <c r="AG11" i="49"/>
  <c r="AG13" i="49"/>
  <c r="AD10" i="49"/>
  <c r="AQ12" i="49"/>
  <c r="AP12" i="49"/>
  <c r="AK12" i="49"/>
  <c r="R14" i="49"/>
  <c r="O11" i="49"/>
  <c r="AB13" i="49"/>
  <c r="Y10" i="49"/>
  <c r="AJ12" i="49"/>
  <c r="AH11" i="49"/>
  <c r="X14" i="49"/>
  <c r="U11" i="49"/>
  <c r="AT13" i="49"/>
  <c r="AQ10" i="49"/>
  <c r="U13" i="49"/>
  <c r="R10" i="49"/>
  <c r="AE12" i="49"/>
  <c r="AJ11" i="49"/>
  <c r="AD12" i="49"/>
  <c r="AQ14" i="49"/>
  <c r="AN11" i="49"/>
  <c r="P13" i="49"/>
  <c r="M10" i="49"/>
  <c r="M24" i="49" s="1"/>
  <c r="M23" i="49" s="1"/>
  <c r="AL12" i="49"/>
  <c r="D21" i="41"/>
  <c r="E22" i="41"/>
  <c r="D48" i="41"/>
  <c r="E49" i="41"/>
  <c r="X12" i="49"/>
  <c r="V11" i="49"/>
  <c r="L14" i="49"/>
  <c r="AH13" i="49"/>
  <c r="AE10" i="49"/>
  <c r="S12" i="49"/>
  <c r="AK14" i="49"/>
  <c r="R12" i="49"/>
  <c r="AE14" i="49"/>
  <c r="AB11" i="49"/>
  <c r="AO13" i="49"/>
  <c r="AL10" i="49"/>
  <c r="Z12" i="49"/>
  <c r="L12" i="49"/>
  <c r="M14" i="49"/>
  <c r="AU13" i="49"/>
  <c r="AR10" i="49"/>
  <c r="V13" i="49"/>
  <c r="S10" i="49"/>
  <c r="AR12" i="49"/>
  <c r="Z13" i="49"/>
  <c r="AG14" i="49"/>
  <c r="S14" i="49"/>
  <c r="P11" i="49"/>
  <c r="AC13" i="49"/>
  <c r="Z10" i="49"/>
  <c r="AM12" i="49"/>
  <c r="AA14" i="49"/>
  <c r="N12" i="49"/>
  <c r="D33" i="41"/>
  <c r="E34" i="41"/>
  <c r="D34" i="41" s="1"/>
  <c r="AU11" i="49"/>
  <c r="AS10" i="49"/>
  <c r="AI13" i="49"/>
  <c r="AF10" i="49"/>
  <c r="AF12" i="49"/>
  <c r="L11" i="49"/>
  <c r="AP11" i="49"/>
  <c r="AR14" i="49"/>
  <c r="AO11" i="49"/>
  <c r="Q13" i="49"/>
  <c r="N10" i="49"/>
  <c r="N24" i="49" s="1"/>
  <c r="N23" i="49" s="1"/>
  <c r="AA12" i="49"/>
  <c r="AX16" i="35"/>
  <c r="G16" i="35"/>
  <c r="F16" i="35"/>
  <c r="I40" i="28"/>
  <c r="O80" i="50"/>
  <c r="O35" i="28" s="1"/>
  <c r="P94" i="26"/>
  <c r="K40" i="28" s="1"/>
  <c r="O94" i="26"/>
  <c r="N36" i="28"/>
  <c r="N37" i="28"/>
  <c r="N38" i="28"/>
  <c r="N39" i="28"/>
  <c r="N77" i="26"/>
  <c r="M11" i="29"/>
  <c r="G61" i="18" s="1"/>
  <c r="M13" i="29"/>
  <c r="R54" i="28"/>
  <c r="Y9" i="48"/>
  <c r="AY10" i="48"/>
  <c r="AX10" i="48"/>
  <c r="AZ10" i="48"/>
  <c r="AR23" i="48"/>
  <c r="O9" i="48"/>
  <c r="O23" i="48"/>
  <c r="AX13" i="48"/>
  <c r="AY13" i="48"/>
  <c r="AZ13" i="48"/>
  <c r="M23" i="48"/>
  <c r="M9" i="48"/>
  <c r="R9" i="48"/>
  <c r="R23" i="48"/>
  <c r="AX12" i="48"/>
  <c r="AY12" i="48"/>
  <c r="AZ12" i="48"/>
  <c r="AR9" i="48"/>
  <c r="P9" i="48"/>
  <c r="P23" i="48"/>
  <c r="AL23" i="48"/>
  <c r="X23" i="48"/>
  <c r="X9" i="48"/>
  <c r="AO9" i="48"/>
  <c r="AO23" i="48"/>
  <c r="AL9" i="48"/>
  <c r="AH9" i="48"/>
  <c r="AH23" i="48"/>
  <c r="AY14" i="48"/>
  <c r="AX14" i="48"/>
  <c r="AZ14" i="48"/>
  <c r="AE9" i="48"/>
  <c r="AE23" i="48"/>
  <c r="AC23" i="48"/>
  <c r="AC9" i="48"/>
  <c r="AS23" i="48"/>
  <c r="AS9" i="48"/>
  <c r="AF23" i="48"/>
  <c r="AF9" i="48"/>
  <c r="AK23" i="48"/>
  <c r="AK9" i="48"/>
  <c r="V9" i="48"/>
  <c r="V23" i="48"/>
  <c r="AU9" i="48"/>
  <c r="AU23" i="48"/>
  <c r="N23" i="48"/>
  <c r="N9" i="48"/>
  <c r="Q9" i="48"/>
  <c r="Q23" i="48"/>
  <c r="AD9" i="48"/>
  <c r="L23" i="48"/>
  <c r="L9" i="48"/>
  <c r="W23" i="48"/>
  <c r="W9" i="48"/>
  <c r="AI9" i="48"/>
  <c r="AI23" i="48"/>
  <c r="AG9" i="48"/>
  <c r="AG23" i="48"/>
  <c r="AD23" i="48"/>
  <c r="S23" i="48"/>
  <c r="S9" i="48"/>
  <c r="Z9" i="48"/>
  <c r="Z23" i="48"/>
  <c r="AJ9" i="48"/>
  <c r="T23" i="48"/>
  <c r="T9" i="48"/>
  <c r="AN9" i="48"/>
  <c r="AN23" i="48"/>
  <c r="Y23" i="48"/>
  <c r="AJ23" i="48"/>
  <c r="AA9" i="48"/>
  <c r="AA23" i="48"/>
  <c r="AV23" i="48"/>
  <c r="AV9" i="48"/>
  <c r="AQ9" i="48"/>
  <c r="AQ23" i="48"/>
  <c r="AB9" i="48"/>
  <c r="AB23" i="48"/>
  <c r="AY11" i="48"/>
  <c r="AX11" i="48"/>
  <c r="AZ11" i="48"/>
  <c r="AM9" i="48"/>
  <c r="AM23" i="48"/>
  <c r="AT23" i="48"/>
  <c r="AT9" i="48"/>
  <c r="AP9" i="48"/>
  <c r="AP23" i="48"/>
  <c r="O15" i="26"/>
  <c r="J29" i="28"/>
  <c r="O48" i="26"/>
  <c r="J34" i="28" s="1"/>
  <c r="P48" i="26"/>
  <c r="K34" i="28" s="1"/>
  <c r="O25" i="26"/>
  <c r="J32" i="28" s="1"/>
  <c r="P20" i="26"/>
  <c r="P25" i="26" s="1"/>
  <c r="K32" i="28" s="1"/>
  <c r="O113" i="26"/>
  <c r="J42" i="28" s="1"/>
  <c r="P107" i="26"/>
  <c r="P113" i="26" s="1"/>
  <c r="K42" i="28" s="1"/>
  <c r="O35" i="26"/>
  <c r="N37" i="26"/>
  <c r="N41" i="26" s="1"/>
  <c r="AZ12" i="23"/>
  <c r="I26" i="40" s="1"/>
  <c r="AZ13" i="23"/>
  <c r="I27" i="40" s="1"/>
  <c r="AZ11" i="23"/>
  <c r="I25" i="40" s="1"/>
  <c r="AZ14" i="23"/>
  <c r="I28" i="40" s="1"/>
  <c r="AZ10" i="23"/>
  <c r="I40" i="41"/>
  <c r="I24" i="41"/>
  <c r="J24" i="41"/>
  <c r="J40" i="41"/>
  <c r="H24" i="41"/>
  <c r="I38" i="1"/>
  <c r="J39" i="1"/>
  <c r="J38" i="1" s="1"/>
  <c r="P58" i="26" l="1"/>
  <c r="P62" i="26" s="1"/>
  <c r="R62" i="26" s="1"/>
  <c r="H30" i="40"/>
  <c r="P71" i="26"/>
  <c r="P71" i="50"/>
  <c r="P58" i="50"/>
  <c r="P62" i="50" s="1"/>
  <c r="R62" i="50" s="1"/>
  <c r="O80" i="26"/>
  <c r="J35" i="28" s="1"/>
  <c r="J39" i="28" s="1"/>
  <c r="J68" i="1"/>
  <c r="P69" i="26"/>
  <c r="P68" i="26" s="1"/>
  <c r="P69" i="50"/>
  <c r="P68" i="50" s="1"/>
  <c r="P73" i="50" s="1"/>
  <c r="P77" i="50" s="1"/>
  <c r="R77" i="50" s="1"/>
  <c r="R21" i="29"/>
  <c r="I24" i="40"/>
  <c r="I9" i="29"/>
  <c r="G60" i="18" s="1"/>
  <c r="G62" i="18"/>
  <c r="I33" i="28"/>
  <c r="M34" i="28"/>
  <c r="R94" i="26"/>
  <c r="AS9" i="49"/>
  <c r="AS30" i="49" s="1"/>
  <c r="R9" i="49"/>
  <c r="R30" i="49" s="1"/>
  <c r="AL9" i="49"/>
  <c r="AL30" i="49" s="1"/>
  <c r="Y9" i="49"/>
  <c r="Y30" i="49" s="1"/>
  <c r="N9" i="49"/>
  <c r="N30" i="49" s="1"/>
  <c r="W9" i="49"/>
  <c r="W30" i="49" s="1"/>
  <c r="AY13" i="49"/>
  <c r="H12" i="40" s="1"/>
  <c r="AX14" i="49"/>
  <c r="G13" i="40" s="1"/>
  <c r="AZ13" i="49"/>
  <c r="I12" i="40" s="1"/>
  <c r="AK9" i="49"/>
  <c r="AK30" i="49" s="1"/>
  <c r="V9" i="49"/>
  <c r="V30" i="49" s="1"/>
  <c r="AC9" i="49"/>
  <c r="AC30" i="49" s="1"/>
  <c r="AU9" i="49"/>
  <c r="AU30" i="49" s="1"/>
  <c r="D22" i="41"/>
  <c r="E23" i="41"/>
  <c r="D23" i="41" s="1"/>
  <c r="P9" i="49"/>
  <c r="P30" i="49" s="1"/>
  <c r="E55" i="41"/>
  <c r="D55" i="41" s="1"/>
  <c r="D54" i="41"/>
  <c r="AX13" i="49"/>
  <c r="G12" i="40" s="1"/>
  <c r="AE9" i="49"/>
  <c r="AE30" i="49" s="1"/>
  <c r="AQ9" i="49"/>
  <c r="AQ30" i="49" s="1"/>
  <c r="AZ12" i="49"/>
  <c r="I11" i="40" s="1"/>
  <c r="AX12" i="49"/>
  <c r="G11" i="40" s="1"/>
  <c r="AY12" i="49"/>
  <c r="H11" i="40" s="1"/>
  <c r="M9" i="49"/>
  <c r="M30" i="49" s="1"/>
  <c r="Q9" i="49"/>
  <c r="Q30" i="49" s="1"/>
  <c r="AJ9" i="49"/>
  <c r="AJ30" i="49" s="1"/>
  <c r="O9" i="49"/>
  <c r="O30" i="49" s="1"/>
  <c r="AT9" i="49"/>
  <c r="AT30" i="49" s="1"/>
  <c r="AY14" i="49"/>
  <c r="H13" i="40" s="1"/>
  <c r="AN9" i="49"/>
  <c r="AN30" i="49" s="1"/>
  <c r="AY10" i="49"/>
  <c r="H9" i="40" s="1"/>
  <c r="AZ10" i="49"/>
  <c r="I9" i="40" s="1"/>
  <c r="AX10" i="49"/>
  <c r="G9" i="40" s="1"/>
  <c r="S9" i="49"/>
  <c r="S30" i="49" s="1"/>
  <c r="AZ14" i="49"/>
  <c r="I13" i="40" s="1"/>
  <c r="X9" i="49"/>
  <c r="X30" i="49" s="1"/>
  <c r="D44" i="41"/>
  <c r="E45" i="41"/>
  <c r="D45" i="41" s="1"/>
  <c r="T9" i="49"/>
  <c r="T30" i="49" s="1"/>
  <c r="AF9" i="49"/>
  <c r="AF30" i="49" s="1"/>
  <c r="AX11" i="49"/>
  <c r="G10" i="40" s="1"/>
  <c r="AZ11" i="49"/>
  <c r="I10" i="40" s="1"/>
  <c r="AY11" i="49"/>
  <c r="H10" i="40" s="1"/>
  <c r="AD9" i="49"/>
  <c r="AD30" i="49" s="1"/>
  <c r="AI9" i="49"/>
  <c r="AI30" i="49" s="1"/>
  <c r="AO9" i="49"/>
  <c r="AO30" i="49" s="1"/>
  <c r="AR9" i="49"/>
  <c r="AR30" i="49" s="1"/>
  <c r="E29" i="41"/>
  <c r="D29" i="41" s="1"/>
  <c r="D28" i="41"/>
  <c r="D17" i="41"/>
  <c r="E18" i="41"/>
  <c r="D18" i="41" s="1"/>
  <c r="AG9" i="49"/>
  <c r="AG30" i="49" s="1"/>
  <c r="Z9" i="49"/>
  <c r="Z30" i="49" s="1"/>
  <c r="AP9" i="49"/>
  <c r="AP30" i="49" s="1"/>
  <c r="AH9" i="49"/>
  <c r="AH30" i="49" s="1"/>
  <c r="U9" i="49"/>
  <c r="U30" i="49" s="1"/>
  <c r="AM9" i="49"/>
  <c r="AM30" i="49" s="1"/>
  <c r="D49" i="41"/>
  <c r="E50" i="41"/>
  <c r="D50" i="41" s="1"/>
  <c r="L9" i="49"/>
  <c r="L30" i="49" s="1"/>
  <c r="AB9" i="49"/>
  <c r="AB30" i="49" s="1"/>
  <c r="AA9" i="49"/>
  <c r="AA30" i="49" s="1"/>
  <c r="J40" i="28"/>
  <c r="M40" i="28" s="1"/>
  <c r="O36" i="28"/>
  <c r="O39" i="28"/>
  <c r="O38" i="28"/>
  <c r="O37" i="28"/>
  <c r="I17" i="28"/>
  <c r="J17" i="28"/>
  <c r="K17" i="28"/>
  <c r="N80" i="26"/>
  <c r="I35" i="28" s="1"/>
  <c r="AN30" i="48"/>
  <c r="AI30" i="48"/>
  <c r="P30" i="48"/>
  <c r="V30" i="48"/>
  <c r="AE30" i="48"/>
  <c r="AM30" i="48"/>
  <c r="Y30" i="48"/>
  <c r="AT30" i="48"/>
  <c r="M30" i="48"/>
  <c r="AR30" i="48"/>
  <c r="AU30" i="48"/>
  <c r="S30" i="48"/>
  <c r="AG30" i="48"/>
  <c r="R30" i="48"/>
  <c r="T30" i="48"/>
  <c r="AP30" i="48"/>
  <c r="AQ30" i="48"/>
  <c r="W30" i="48"/>
  <c r="AC30" i="48"/>
  <c r="AH30" i="48"/>
  <c r="L30" i="48"/>
  <c r="AA30" i="48"/>
  <c r="Q30" i="48"/>
  <c r="AJ30" i="48"/>
  <c r="AD30" i="48"/>
  <c r="AK30" i="48"/>
  <c r="AO30" i="48"/>
  <c r="O30" i="48"/>
  <c r="AF30" i="48"/>
  <c r="Z30" i="48"/>
  <c r="X30" i="48"/>
  <c r="AB30" i="48"/>
  <c r="N30" i="48"/>
  <c r="AS30" i="48"/>
  <c r="AL30" i="48"/>
  <c r="R48" i="26"/>
  <c r="R29" i="26"/>
  <c r="M31" i="28"/>
  <c r="M42" i="28"/>
  <c r="J28" i="28"/>
  <c r="R113" i="26"/>
  <c r="P35" i="26"/>
  <c r="P37" i="26" s="1"/>
  <c r="P41" i="26" s="1"/>
  <c r="O37" i="26"/>
  <c r="O41" i="26" s="1"/>
  <c r="P15" i="26"/>
  <c r="K28" i="28" s="1"/>
  <c r="K29" i="28"/>
  <c r="I30" i="40"/>
  <c r="P73" i="26" l="1"/>
  <c r="P77" i="26" s="1"/>
  <c r="J36" i="28"/>
  <c r="J38" i="28"/>
  <c r="J37" i="28"/>
  <c r="P80" i="50"/>
  <c r="K33" i="28"/>
  <c r="I15" i="40"/>
  <c r="G15" i="40"/>
  <c r="N17" i="28"/>
  <c r="O17" i="28"/>
  <c r="P17" i="28"/>
  <c r="H15" i="40"/>
  <c r="J33" i="28"/>
  <c r="J18" i="28"/>
  <c r="R15" i="26"/>
  <c r="M28" i="28"/>
  <c r="L7" i="48"/>
  <c r="P80" i="26" l="1"/>
  <c r="R77" i="26"/>
  <c r="P35" i="28"/>
  <c r="R80" i="50"/>
  <c r="R41" i="26"/>
  <c r="M33" i="28"/>
  <c r="K18" i="28"/>
  <c r="N18" i="28"/>
  <c r="O18" i="28"/>
  <c r="P18" i="28"/>
  <c r="I18" i="28"/>
  <c r="L3" i="49"/>
  <c r="L7" i="49"/>
  <c r="M4" i="49"/>
  <c r="I37" i="28"/>
  <c r="I38" i="28"/>
  <c r="I39" i="28"/>
  <c r="I36" i="28"/>
  <c r="M4" i="48"/>
  <c r="M7" i="48" s="1"/>
  <c r="L3" i="48"/>
  <c r="K35" i="28" l="1"/>
  <c r="R80" i="26"/>
  <c r="P36" i="28"/>
  <c r="P39" i="28"/>
  <c r="P38" i="28"/>
  <c r="P37" i="28"/>
  <c r="R35" i="28"/>
  <c r="N4" i="49"/>
  <c r="M3" i="49"/>
  <c r="M7" i="49"/>
  <c r="M3" i="48"/>
  <c r="N4" i="48"/>
  <c r="N7" i="48" s="1"/>
  <c r="K39" i="28" l="1"/>
  <c r="K38" i="28"/>
  <c r="K36" i="28"/>
  <c r="K37" i="28"/>
  <c r="M35" i="28"/>
  <c r="O4" i="49"/>
  <c r="N3" i="49"/>
  <c r="N7" i="49"/>
  <c r="O4" i="48"/>
  <c r="O7" i="48" s="1"/>
  <c r="N3" i="48"/>
  <c r="P4" i="49" l="1"/>
  <c r="O3" i="49"/>
  <c r="O7" i="49"/>
  <c r="P4" i="48"/>
  <c r="P7" i="48" s="1"/>
  <c r="O3" i="48"/>
  <c r="P7" i="49" l="1"/>
  <c r="P3" i="49"/>
  <c r="Q4" i="49"/>
  <c r="Q4" i="48"/>
  <c r="Q7" i="48" s="1"/>
  <c r="P3" i="48"/>
  <c r="Q3" i="49" l="1"/>
  <c r="R4" i="49"/>
  <c r="Q7" i="49"/>
  <c r="L7" i="23"/>
  <c r="L3" i="23"/>
  <c r="M4" i="23"/>
  <c r="R4" i="48"/>
  <c r="R7" i="48" s="1"/>
  <c r="Q3" i="48"/>
  <c r="K7" i="45" l="1"/>
  <c r="K3" i="45"/>
  <c r="L4" i="45"/>
  <c r="K9" i="45"/>
  <c r="M4" i="36"/>
  <c r="L7" i="36"/>
  <c r="L3" i="36"/>
  <c r="L7" i="35"/>
  <c r="L69" i="35"/>
  <c r="L30" i="35"/>
  <c r="L16" i="35"/>
  <c r="L53" i="35"/>
  <c r="L32" i="35"/>
  <c r="L46" i="35"/>
  <c r="L3" i="35"/>
  <c r="L9" i="35"/>
  <c r="M4" i="35"/>
  <c r="L23" i="35"/>
  <c r="L62" i="35"/>
  <c r="L39" i="35"/>
  <c r="L55" i="35"/>
  <c r="R7" i="49"/>
  <c r="R3" i="49"/>
  <c r="S4" i="49"/>
  <c r="M7" i="23"/>
  <c r="M3" i="23"/>
  <c r="N4" i="23"/>
  <c r="L53" i="6"/>
  <c r="L9" i="6"/>
  <c r="L39" i="6"/>
  <c r="L69" i="6"/>
  <c r="L30" i="6"/>
  <c r="L7" i="6"/>
  <c r="L16" i="6"/>
  <c r="L46" i="6"/>
  <c r="L3" i="6"/>
  <c r="M4" i="6"/>
  <c r="L23" i="6"/>
  <c r="L55" i="6"/>
  <c r="L32" i="6"/>
  <c r="L62" i="6"/>
  <c r="S4" i="48"/>
  <c r="S7" i="48" s="1"/>
  <c r="R3" i="48"/>
  <c r="L7" i="45" l="1"/>
  <c r="L3" i="45"/>
  <c r="M4" i="45"/>
  <c r="L9" i="45"/>
  <c r="M7" i="36"/>
  <c r="M3" i="36"/>
  <c r="N4" i="36"/>
  <c r="M30" i="35"/>
  <c r="M23" i="35"/>
  <c r="M7" i="35"/>
  <c r="M53" i="35"/>
  <c r="M62" i="35"/>
  <c r="M55" i="35"/>
  <c r="M32" i="35"/>
  <c r="M39" i="35"/>
  <c r="M46" i="35"/>
  <c r="M3" i="35"/>
  <c r="M69" i="35"/>
  <c r="M9" i="35"/>
  <c r="N4" i="35"/>
  <c r="M16" i="35"/>
  <c r="S7" i="49"/>
  <c r="S3" i="49"/>
  <c r="T4" i="49"/>
  <c r="N3" i="23"/>
  <c r="O4" i="23"/>
  <c r="N7" i="23"/>
  <c r="M53" i="6"/>
  <c r="M32" i="6"/>
  <c r="M30" i="6"/>
  <c r="M39" i="6"/>
  <c r="M7" i="6"/>
  <c r="M46" i="6"/>
  <c r="M55" i="6"/>
  <c r="M3" i="6"/>
  <c r="N4" i="6"/>
  <c r="M9" i="6"/>
  <c r="M62" i="6"/>
  <c r="M16" i="6"/>
  <c r="M23" i="6"/>
  <c r="M69" i="6"/>
  <c r="T4" i="48"/>
  <c r="T7" i="48" s="1"/>
  <c r="S3" i="48"/>
  <c r="M7" i="45" l="1"/>
  <c r="M3" i="45"/>
  <c r="N4" i="45"/>
  <c r="M9" i="45"/>
  <c r="N7" i="36"/>
  <c r="N3" i="36"/>
  <c r="O4" i="36"/>
  <c r="N53" i="35"/>
  <c r="N7" i="35"/>
  <c r="N46" i="35"/>
  <c r="N30" i="35"/>
  <c r="N55" i="35"/>
  <c r="N62" i="35"/>
  <c r="N23" i="35"/>
  <c r="O4" i="35"/>
  <c r="N3" i="35"/>
  <c r="N9" i="35"/>
  <c r="N69" i="35"/>
  <c r="N16" i="35"/>
  <c r="N32" i="35"/>
  <c r="N39" i="35"/>
  <c r="T7" i="49"/>
  <c r="U4" i="49"/>
  <c r="T3" i="49"/>
  <c r="O3" i="23"/>
  <c r="P4" i="23"/>
  <c r="O7" i="23"/>
  <c r="N9" i="6"/>
  <c r="N62" i="6"/>
  <c r="N30" i="6"/>
  <c r="N16" i="6"/>
  <c r="N23" i="6"/>
  <c r="N69" i="6"/>
  <c r="N32" i="6"/>
  <c r="N7" i="6"/>
  <c r="N39" i="6"/>
  <c r="N46" i="6"/>
  <c r="N3" i="6"/>
  <c r="O4" i="6"/>
  <c r="N55" i="6"/>
  <c r="N53" i="6"/>
  <c r="T3" i="48"/>
  <c r="U4" i="48"/>
  <c r="U7" i="48" s="1"/>
  <c r="N7" i="45" l="1"/>
  <c r="N9" i="45"/>
  <c r="N3" i="45"/>
  <c r="O4" i="45"/>
  <c r="O7" i="36"/>
  <c r="O3" i="36"/>
  <c r="P4" i="36"/>
  <c r="O53" i="35"/>
  <c r="O46" i="35"/>
  <c r="O7" i="35"/>
  <c r="O16" i="35"/>
  <c r="O69" i="35"/>
  <c r="O30" i="35"/>
  <c r="O39" i="35"/>
  <c r="O3" i="35"/>
  <c r="O55" i="35"/>
  <c r="O9" i="35"/>
  <c r="O62" i="35"/>
  <c r="P4" i="35"/>
  <c r="O23" i="35"/>
  <c r="O32" i="35"/>
  <c r="V4" i="49"/>
  <c r="U3" i="49"/>
  <c r="U7" i="49"/>
  <c r="P3" i="23"/>
  <c r="Q4" i="23"/>
  <c r="P7" i="23"/>
  <c r="O30" i="6"/>
  <c r="P4" i="6"/>
  <c r="O46" i="6"/>
  <c r="O55" i="6"/>
  <c r="O9" i="6"/>
  <c r="O62" i="6"/>
  <c r="O16" i="6"/>
  <c r="O7" i="6"/>
  <c r="O23" i="6"/>
  <c r="O69" i="6"/>
  <c r="O32" i="6"/>
  <c r="O53" i="6"/>
  <c r="O39" i="6"/>
  <c r="O3" i="6"/>
  <c r="V4" i="48"/>
  <c r="V7" i="48" s="1"/>
  <c r="U3" i="48"/>
  <c r="O7" i="45" l="1"/>
  <c r="O9" i="45"/>
  <c r="O3" i="45"/>
  <c r="P4" i="45"/>
  <c r="P3" i="36"/>
  <c r="Q4" i="36"/>
  <c r="P7" i="36"/>
  <c r="P30" i="35"/>
  <c r="P32" i="35"/>
  <c r="P7" i="35"/>
  <c r="P53" i="35"/>
  <c r="P16" i="35"/>
  <c r="P69" i="35"/>
  <c r="Q4" i="35"/>
  <c r="P23" i="35"/>
  <c r="P39" i="35"/>
  <c r="P62" i="35"/>
  <c r="P46" i="35"/>
  <c r="P3" i="35"/>
  <c r="P9" i="35"/>
  <c r="P55" i="35"/>
  <c r="V7" i="49"/>
  <c r="W4" i="49"/>
  <c r="V3" i="49"/>
  <c r="Q3" i="23"/>
  <c r="R4" i="23"/>
  <c r="Q7" i="23"/>
  <c r="P32" i="6"/>
  <c r="P3" i="6"/>
  <c r="Q4" i="6"/>
  <c r="P39" i="6"/>
  <c r="P46" i="6"/>
  <c r="P55" i="6"/>
  <c r="P7" i="6"/>
  <c r="P9" i="6"/>
  <c r="P62" i="6"/>
  <c r="P53" i="6"/>
  <c r="P16" i="6"/>
  <c r="P23" i="6"/>
  <c r="P69" i="6"/>
  <c r="P30" i="6"/>
  <c r="W4" i="48"/>
  <c r="W7" i="48" s="1"/>
  <c r="V3" i="48"/>
  <c r="P3" i="45" l="1"/>
  <c r="Q4" i="45"/>
  <c r="P9" i="45"/>
  <c r="P7" i="45"/>
  <c r="Q7" i="36"/>
  <c r="Q3" i="36"/>
  <c r="R4" i="36"/>
  <c r="Q30" i="35"/>
  <c r="Q7" i="35"/>
  <c r="Q23" i="35"/>
  <c r="Q53" i="35"/>
  <c r="Q62" i="35"/>
  <c r="Q3" i="35"/>
  <c r="Q46" i="35"/>
  <c r="R4" i="35"/>
  <c r="Q39" i="35"/>
  <c r="Q55" i="35"/>
  <c r="Q9" i="35"/>
  <c r="Q69" i="35"/>
  <c r="Q16" i="35"/>
  <c r="Q32" i="35"/>
  <c r="X4" i="49"/>
  <c r="W3" i="49"/>
  <c r="W7" i="49"/>
  <c r="R3" i="23"/>
  <c r="R7" i="23"/>
  <c r="S4" i="23"/>
  <c r="Q9" i="6"/>
  <c r="Q62" i="6"/>
  <c r="Q16" i="6"/>
  <c r="Q23" i="6"/>
  <c r="Q69" i="6"/>
  <c r="Q3" i="6"/>
  <c r="R4" i="6"/>
  <c r="Q32" i="6"/>
  <c r="Q39" i="6"/>
  <c r="Q53" i="6"/>
  <c r="Q7" i="6"/>
  <c r="Q46" i="6"/>
  <c r="Q30" i="6"/>
  <c r="Q55" i="6"/>
  <c r="X4" i="48"/>
  <c r="X7" i="48" s="1"/>
  <c r="W3" i="48"/>
  <c r="R4" i="45" l="1"/>
  <c r="Q9" i="45"/>
  <c r="Q7" i="45"/>
  <c r="Q3" i="45"/>
  <c r="R3" i="36"/>
  <c r="R7" i="36"/>
  <c r="S4" i="36"/>
  <c r="R7" i="35"/>
  <c r="R53" i="35"/>
  <c r="R39" i="35"/>
  <c r="R9" i="35"/>
  <c r="R55" i="35"/>
  <c r="R30" i="35"/>
  <c r="R32" i="35"/>
  <c r="R46" i="35"/>
  <c r="R62" i="35"/>
  <c r="R3" i="35"/>
  <c r="S4" i="35"/>
  <c r="R16" i="35"/>
  <c r="R23" i="35"/>
  <c r="R69" i="35"/>
  <c r="Y4" i="49"/>
  <c r="X7" i="49"/>
  <c r="X3" i="49"/>
  <c r="S7" i="23"/>
  <c r="S3" i="23"/>
  <c r="T4" i="23"/>
  <c r="R46" i="6"/>
  <c r="R55" i="6"/>
  <c r="R9" i="6"/>
  <c r="R62" i="6"/>
  <c r="R3" i="6"/>
  <c r="R16" i="6"/>
  <c r="S4" i="6"/>
  <c r="R23" i="6"/>
  <c r="R69" i="6"/>
  <c r="R53" i="6"/>
  <c r="R32" i="6"/>
  <c r="R30" i="6"/>
  <c r="R7" i="6"/>
  <c r="R39" i="6"/>
  <c r="Y4" i="48"/>
  <c r="Y7" i="48" s="1"/>
  <c r="X3" i="48"/>
  <c r="R9" i="45" l="1"/>
  <c r="R3" i="45"/>
  <c r="S4" i="45"/>
  <c r="R7" i="45"/>
  <c r="S7" i="36"/>
  <c r="T4" i="36"/>
  <c r="S3" i="36"/>
  <c r="S46" i="35"/>
  <c r="S30" i="35"/>
  <c r="S53" i="35"/>
  <c r="S7" i="35"/>
  <c r="S62" i="35"/>
  <c r="S9" i="35"/>
  <c r="S23" i="35"/>
  <c r="T4" i="35"/>
  <c r="S69" i="35"/>
  <c r="S32" i="35"/>
  <c r="S39" i="35"/>
  <c r="S3" i="35"/>
  <c r="S16" i="35"/>
  <c r="S55" i="35"/>
  <c r="Z4" i="49"/>
  <c r="Y3" i="49"/>
  <c r="Y7" i="49"/>
  <c r="T3" i="23"/>
  <c r="U4" i="23"/>
  <c r="T7" i="23"/>
  <c r="S32" i="6"/>
  <c r="S39" i="6"/>
  <c r="S46" i="6"/>
  <c r="S53" i="6"/>
  <c r="S55" i="6"/>
  <c r="S3" i="6"/>
  <c r="S30" i="6"/>
  <c r="T4" i="6"/>
  <c r="S9" i="6"/>
  <c r="S62" i="6"/>
  <c r="S16" i="6"/>
  <c r="S7" i="6"/>
  <c r="S23" i="6"/>
  <c r="S69" i="6"/>
  <c r="Y3" i="48"/>
  <c r="Z4" i="48"/>
  <c r="Z7" i="48" s="1"/>
  <c r="S9" i="45" l="1"/>
  <c r="S3" i="45"/>
  <c r="T4" i="45"/>
  <c r="S7" i="45"/>
  <c r="T7" i="36"/>
  <c r="U4" i="36"/>
  <c r="T3" i="36"/>
  <c r="T53" i="35"/>
  <c r="T30" i="35"/>
  <c r="T3" i="35"/>
  <c r="T7" i="35"/>
  <c r="T62" i="35"/>
  <c r="U4" i="35"/>
  <c r="T46" i="35"/>
  <c r="T39" i="35"/>
  <c r="T55" i="35"/>
  <c r="T9" i="35"/>
  <c r="T16" i="35"/>
  <c r="T69" i="35"/>
  <c r="T23" i="35"/>
  <c r="T32" i="35"/>
  <c r="AA4" i="49"/>
  <c r="Z3" i="49"/>
  <c r="Z7" i="49"/>
  <c r="U3" i="23"/>
  <c r="V4" i="23"/>
  <c r="U7" i="23"/>
  <c r="T9" i="6"/>
  <c r="T62" i="6"/>
  <c r="T16" i="6"/>
  <c r="T23" i="6"/>
  <c r="T69" i="6"/>
  <c r="T32" i="6"/>
  <c r="T53" i="6"/>
  <c r="T39" i="6"/>
  <c r="T30" i="6"/>
  <c r="T46" i="6"/>
  <c r="T3" i="6"/>
  <c r="U4" i="6"/>
  <c r="T55" i="6"/>
  <c r="T7" i="6"/>
  <c r="AA4" i="48"/>
  <c r="AA7" i="48" s="1"/>
  <c r="Z3" i="48"/>
  <c r="T9" i="45" l="1"/>
  <c r="T3" i="45"/>
  <c r="U4" i="45"/>
  <c r="T7" i="45"/>
  <c r="V4" i="36"/>
  <c r="U3" i="36"/>
  <c r="U7" i="36"/>
  <c r="U7" i="35"/>
  <c r="U53" i="35"/>
  <c r="U62" i="35"/>
  <c r="U23" i="35"/>
  <c r="U30" i="35"/>
  <c r="U9" i="35"/>
  <c r="U46" i="35"/>
  <c r="U16" i="35"/>
  <c r="U69" i="35"/>
  <c r="U39" i="35"/>
  <c r="U55" i="35"/>
  <c r="U3" i="35"/>
  <c r="V4" i="35"/>
  <c r="U32" i="35"/>
  <c r="AB4" i="49"/>
  <c r="AA3" i="49"/>
  <c r="AA7" i="49"/>
  <c r="V7" i="23"/>
  <c r="V3" i="23"/>
  <c r="W4" i="23"/>
  <c r="U7" i="6"/>
  <c r="V4" i="6"/>
  <c r="U46" i="6"/>
  <c r="U55" i="6"/>
  <c r="U53" i="6"/>
  <c r="U9" i="6"/>
  <c r="U62" i="6"/>
  <c r="U16" i="6"/>
  <c r="U30" i="6"/>
  <c r="U23" i="6"/>
  <c r="U69" i="6"/>
  <c r="U32" i="6"/>
  <c r="U39" i="6"/>
  <c r="U3" i="6"/>
  <c r="AB4" i="48"/>
  <c r="AB7" i="48" s="1"/>
  <c r="AA3" i="48"/>
  <c r="U7" i="45" l="1"/>
  <c r="U9" i="45"/>
  <c r="U3" i="45"/>
  <c r="V4" i="45"/>
  <c r="W4" i="36"/>
  <c r="V7" i="36"/>
  <c r="V3" i="36"/>
  <c r="V30" i="35"/>
  <c r="V23" i="35"/>
  <c r="V53" i="35"/>
  <c r="V7" i="35"/>
  <c r="V32" i="35"/>
  <c r="V3" i="35"/>
  <c r="V55" i="35"/>
  <c r="V9" i="35"/>
  <c r="V62" i="35"/>
  <c r="V69" i="35"/>
  <c r="V16" i="35"/>
  <c r="W4" i="35"/>
  <c r="V39" i="35"/>
  <c r="V46" i="35"/>
  <c r="AB7" i="49"/>
  <c r="AB3" i="49"/>
  <c r="AC4" i="49"/>
  <c r="W7" i="23"/>
  <c r="W3" i="23"/>
  <c r="X4" i="23"/>
  <c r="V32" i="6"/>
  <c r="V7" i="6"/>
  <c r="V3" i="6"/>
  <c r="W4" i="6"/>
  <c r="V39" i="6"/>
  <c r="V53" i="6"/>
  <c r="V46" i="6"/>
  <c r="V30" i="6"/>
  <c r="V55" i="6"/>
  <c r="V9" i="6"/>
  <c r="V62" i="6"/>
  <c r="V16" i="6"/>
  <c r="V23" i="6"/>
  <c r="V69" i="6"/>
  <c r="AC4" i="48"/>
  <c r="AC7" i="48" s="1"/>
  <c r="AB3" i="48"/>
  <c r="V9" i="45" l="1"/>
  <c r="V3" i="45"/>
  <c r="V7" i="45"/>
  <c r="W4" i="45"/>
  <c r="W3" i="36"/>
  <c r="X4" i="36"/>
  <c r="W7" i="36"/>
  <c r="W53" i="35"/>
  <c r="W30" i="35"/>
  <c r="W7" i="35"/>
  <c r="W39" i="35"/>
  <c r="W32" i="35"/>
  <c r="W3" i="35"/>
  <c r="W55" i="35"/>
  <c r="W23" i="35"/>
  <c r="W62" i="35"/>
  <c r="W46" i="35"/>
  <c r="W69" i="35"/>
  <c r="W9" i="35"/>
  <c r="X4" i="35"/>
  <c r="W16" i="35"/>
  <c r="AC7" i="49"/>
  <c r="AC3" i="49"/>
  <c r="AD4" i="49"/>
  <c r="X7" i="23"/>
  <c r="X3" i="23"/>
  <c r="Y4" i="23"/>
  <c r="W9" i="6"/>
  <c r="W62" i="6"/>
  <c r="W16" i="6"/>
  <c r="W53" i="6"/>
  <c r="W7" i="6"/>
  <c r="W23" i="6"/>
  <c r="W69" i="6"/>
  <c r="W3" i="6"/>
  <c r="W30" i="6"/>
  <c r="X4" i="6"/>
  <c r="W32" i="6"/>
  <c r="W39" i="6"/>
  <c r="W46" i="6"/>
  <c r="W55" i="6"/>
  <c r="AD4" i="48"/>
  <c r="AD7" i="48" s="1"/>
  <c r="AC3" i="48"/>
  <c r="W7" i="45" l="1"/>
  <c r="X4" i="45"/>
  <c r="W3" i="45"/>
  <c r="W9" i="45"/>
  <c r="Y4" i="36"/>
  <c r="X7" i="36"/>
  <c r="X3" i="36"/>
  <c r="X7" i="35"/>
  <c r="X53" i="35"/>
  <c r="X69" i="35"/>
  <c r="X30" i="35"/>
  <c r="X23" i="35"/>
  <c r="X9" i="35"/>
  <c r="Y4" i="35"/>
  <c r="X32" i="35"/>
  <c r="X39" i="35"/>
  <c r="X55" i="35"/>
  <c r="X62" i="35"/>
  <c r="X3" i="35"/>
  <c r="X16" i="35"/>
  <c r="X46" i="35"/>
  <c r="AD7" i="49"/>
  <c r="AD3" i="49"/>
  <c r="AE4" i="49"/>
  <c r="Y7" i="23"/>
  <c r="Y3" i="23"/>
  <c r="Z4" i="23"/>
  <c r="X46" i="6"/>
  <c r="X53" i="6"/>
  <c r="X55" i="6"/>
  <c r="X30" i="6"/>
  <c r="X7" i="6"/>
  <c r="X9" i="6"/>
  <c r="X62" i="6"/>
  <c r="X3" i="6"/>
  <c r="X16" i="6"/>
  <c r="Y4" i="6"/>
  <c r="X23" i="6"/>
  <c r="X69" i="6"/>
  <c r="X32" i="6"/>
  <c r="X39" i="6"/>
  <c r="AE4" i="48"/>
  <c r="AE7" i="48" s="1"/>
  <c r="AD3" i="48"/>
  <c r="X7" i="45" l="1"/>
  <c r="X3" i="45"/>
  <c r="Y4" i="45"/>
  <c r="X9" i="45"/>
  <c r="Y7" i="36"/>
  <c r="Y3" i="36"/>
  <c r="Z4" i="36"/>
  <c r="Y30" i="35"/>
  <c r="Y7" i="35"/>
  <c r="Y16" i="35"/>
  <c r="Y53" i="35"/>
  <c r="Y69" i="35"/>
  <c r="Y39" i="35"/>
  <c r="Y32" i="35"/>
  <c r="Y62" i="35"/>
  <c r="Y46" i="35"/>
  <c r="Y3" i="35"/>
  <c r="Y55" i="35"/>
  <c r="Y9" i="35"/>
  <c r="Z4" i="35"/>
  <c r="Y23" i="35"/>
  <c r="AE7" i="49"/>
  <c r="AE3" i="49"/>
  <c r="AF4" i="49"/>
  <c r="Z3" i="23"/>
  <c r="AA4" i="23"/>
  <c r="Z7" i="23"/>
  <c r="Y53" i="6"/>
  <c r="Y32" i="6"/>
  <c r="Y30" i="6"/>
  <c r="Y39" i="6"/>
  <c r="Y7" i="6"/>
  <c r="Y46" i="6"/>
  <c r="Y55" i="6"/>
  <c r="Y3" i="6"/>
  <c r="Z4" i="6"/>
  <c r="Y9" i="6"/>
  <c r="Y62" i="6"/>
  <c r="Y16" i="6"/>
  <c r="Y23" i="6"/>
  <c r="Y69" i="6"/>
  <c r="AE3" i="48"/>
  <c r="AF4" i="48"/>
  <c r="AF7" i="48" s="1"/>
  <c r="Y7" i="45" l="1"/>
  <c r="Y3" i="45"/>
  <c r="Z4" i="45"/>
  <c r="Y9" i="45"/>
  <c r="Z7" i="36"/>
  <c r="Z3" i="36"/>
  <c r="AA4" i="36"/>
  <c r="Z53" i="35"/>
  <c r="Z7" i="35"/>
  <c r="Z30" i="35"/>
  <c r="AA4" i="35"/>
  <c r="Z32" i="35"/>
  <c r="Z46" i="35"/>
  <c r="Z62" i="35"/>
  <c r="Z69" i="35"/>
  <c r="Z16" i="35"/>
  <c r="Z23" i="35"/>
  <c r="Z39" i="35"/>
  <c r="Z55" i="35"/>
  <c r="Z3" i="35"/>
  <c r="Z9" i="35"/>
  <c r="AF7" i="49"/>
  <c r="AF3" i="49"/>
  <c r="AG4" i="49"/>
  <c r="AA3" i="23"/>
  <c r="AB4" i="23"/>
  <c r="AA7" i="23"/>
  <c r="Z9" i="6"/>
  <c r="Z62" i="6"/>
  <c r="Z30" i="6"/>
  <c r="Z16" i="6"/>
  <c r="Z23" i="6"/>
  <c r="Z69" i="6"/>
  <c r="Z32" i="6"/>
  <c r="Z7" i="6"/>
  <c r="Z39" i="6"/>
  <c r="Z46" i="6"/>
  <c r="Z3" i="6"/>
  <c r="AA4" i="6"/>
  <c r="Z55" i="6"/>
  <c r="Z53" i="6"/>
  <c r="AG4" i="48"/>
  <c r="AG7" i="48" s="1"/>
  <c r="AF3" i="48"/>
  <c r="Z7" i="45" l="1"/>
  <c r="Z9" i="45"/>
  <c r="Z3" i="45"/>
  <c r="AA4" i="45"/>
  <c r="AA7" i="36"/>
  <c r="AA3" i="36"/>
  <c r="AB4" i="36"/>
  <c r="AA53" i="35"/>
  <c r="AA7" i="35"/>
  <c r="AA30" i="35"/>
  <c r="AA39" i="35"/>
  <c r="AA16" i="35"/>
  <c r="AA69" i="35"/>
  <c r="AA62" i="35"/>
  <c r="AA46" i="35"/>
  <c r="AA9" i="35"/>
  <c r="AB4" i="35"/>
  <c r="AA23" i="35"/>
  <c r="AA55" i="35"/>
  <c r="AA3" i="35"/>
  <c r="AA32" i="35"/>
  <c r="AH4" i="49"/>
  <c r="AG3" i="49"/>
  <c r="AG7" i="49"/>
  <c r="AB3" i="23"/>
  <c r="AC4" i="23"/>
  <c r="AB7" i="23"/>
  <c r="AA30" i="6"/>
  <c r="AB4" i="6"/>
  <c r="AA46" i="6"/>
  <c r="AA55" i="6"/>
  <c r="AA9" i="6"/>
  <c r="AA62" i="6"/>
  <c r="AA16" i="6"/>
  <c r="AA7" i="6"/>
  <c r="AA23" i="6"/>
  <c r="AA69" i="6"/>
  <c r="AA32" i="6"/>
  <c r="AA53" i="6"/>
  <c r="AA39" i="6"/>
  <c r="AA3" i="6"/>
  <c r="AG3" i="48"/>
  <c r="AH4" i="48"/>
  <c r="AH7" i="48" s="1"/>
  <c r="AA7" i="45" l="1"/>
  <c r="AA9" i="45"/>
  <c r="AA3" i="45"/>
  <c r="AB4" i="45"/>
  <c r="AB3" i="36"/>
  <c r="AB7" i="36"/>
  <c r="AC4" i="36"/>
  <c r="AB30" i="35"/>
  <c r="AB7" i="35"/>
  <c r="AB53" i="35"/>
  <c r="AB69" i="35"/>
  <c r="AB62" i="35"/>
  <c r="AB39" i="35"/>
  <c r="AC4" i="35"/>
  <c r="AB23" i="35"/>
  <c r="AB32" i="35"/>
  <c r="AB46" i="35"/>
  <c r="AB3" i="35"/>
  <c r="AB55" i="35"/>
  <c r="AB9" i="35"/>
  <c r="AB16" i="35"/>
  <c r="AH3" i="49"/>
  <c r="AH7" i="49"/>
  <c r="AI4" i="49"/>
  <c r="AC3" i="23"/>
  <c r="AD4" i="23"/>
  <c r="AC7" i="23"/>
  <c r="AB32" i="6"/>
  <c r="AB3" i="6"/>
  <c r="AC4" i="6"/>
  <c r="AB39" i="6"/>
  <c r="AB46" i="6"/>
  <c r="AB55" i="6"/>
  <c r="AB7" i="6"/>
  <c r="AB9" i="6"/>
  <c r="AB62" i="6"/>
  <c r="AB53" i="6"/>
  <c r="AB16" i="6"/>
  <c r="AB23" i="6"/>
  <c r="AB69" i="6"/>
  <c r="AB30" i="6"/>
  <c r="AI4" i="48"/>
  <c r="AI7" i="48" s="1"/>
  <c r="AH3" i="48"/>
  <c r="AB3" i="45" l="1"/>
  <c r="AC4" i="45"/>
  <c r="AB9" i="45"/>
  <c r="AB7" i="45"/>
  <c r="AC3" i="36"/>
  <c r="AC7" i="36"/>
  <c r="AD4" i="36"/>
  <c r="AC30" i="35"/>
  <c r="AC7" i="35"/>
  <c r="AC53" i="35"/>
  <c r="AC16" i="35"/>
  <c r="AC55" i="35"/>
  <c r="AC3" i="35"/>
  <c r="AC69" i="35"/>
  <c r="AC23" i="35"/>
  <c r="AD4" i="35"/>
  <c r="AC32" i="35"/>
  <c r="AC46" i="35"/>
  <c r="AC62" i="35"/>
  <c r="AC9" i="35"/>
  <c r="AC39" i="35"/>
  <c r="AI3" i="49"/>
  <c r="AI7" i="49"/>
  <c r="AJ4" i="49"/>
  <c r="AD7" i="23"/>
  <c r="AD3" i="23"/>
  <c r="AE4" i="23"/>
  <c r="AC9" i="6"/>
  <c r="AC62" i="6"/>
  <c r="AC16" i="6"/>
  <c r="AC23" i="6"/>
  <c r="AC69" i="6"/>
  <c r="AC3" i="6"/>
  <c r="AD4" i="6"/>
  <c r="AC32" i="6"/>
  <c r="AC39" i="6"/>
  <c r="AC53" i="6"/>
  <c r="AC7" i="6"/>
  <c r="AC46" i="6"/>
  <c r="AC30" i="6"/>
  <c r="AC55" i="6"/>
  <c r="AJ4" i="48"/>
  <c r="AJ7" i="48" s="1"/>
  <c r="AI3" i="48"/>
  <c r="AC3" i="45" l="1"/>
  <c r="AD4" i="45"/>
  <c r="AC9" i="45"/>
  <c r="AC7" i="45"/>
  <c r="AD7" i="36"/>
  <c r="AE4" i="36"/>
  <c r="AD3" i="36"/>
  <c r="AD7" i="35"/>
  <c r="AD53" i="35"/>
  <c r="AD30" i="35"/>
  <c r="AD62" i="35"/>
  <c r="AE4" i="35"/>
  <c r="AD46" i="35"/>
  <c r="AD16" i="35"/>
  <c r="AD69" i="35"/>
  <c r="AD32" i="35"/>
  <c r="AD39" i="35"/>
  <c r="AD3" i="35"/>
  <c r="AD55" i="35"/>
  <c r="AD9" i="35"/>
  <c r="AD23" i="35"/>
  <c r="AJ3" i="49"/>
  <c r="AK4" i="49"/>
  <c r="AJ7" i="49"/>
  <c r="AE7" i="23"/>
  <c r="AE3" i="23"/>
  <c r="AF4" i="23"/>
  <c r="AD46" i="6"/>
  <c r="AD55" i="6"/>
  <c r="AD9" i="6"/>
  <c r="AD62" i="6"/>
  <c r="AD3" i="6"/>
  <c r="AD16" i="6"/>
  <c r="AE4" i="6"/>
  <c r="AD23" i="6"/>
  <c r="AD69" i="6"/>
  <c r="AD53" i="6"/>
  <c r="AD32" i="6"/>
  <c r="AD30" i="6"/>
  <c r="AD7" i="6"/>
  <c r="AD39" i="6"/>
  <c r="AK4" i="48"/>
  <c r="AK7" i="48" s="1"/>
  <c r="AJ3" i="48"/>
  <c r="AD9" i="45" l="1"/>
  <c r="AD3" i="45"/>
  <c r="AE4" i="45"/>
  <c r="AD7" i="45"/>
  <c r="AE3" i="36"/>
  <c r="AF4" i="36"/>
  <c r="AE7" i="36"/>
  <c r="AE30" i="35"/>
  <c r="AE7" i="35"/>
  <c r="AE39" i="35"/>
  <c r="AE53" i="35"/>
  <c r="AE16" i="35"/>
  <c r="AE69" i="35"/>
  <c r="AE32" i="35"/>
  <c r="AE9" i="35"/>
  <c r="AE23" i="35"/>
  <c r="AE62" i="35"/>
  <c r="AE55" i="35"/>
  <c r="AE3" i="35"/>
  <c r="AE46" i="35"/>
  <c r="AF4" i="35"/>
  <c r="AL4" i="49"/>
  <c r="AK3" i="49"/>
  <c r="AK7" i="49"/>
  <c r="AF3" i="23"/>
  <c r="AG4" i="23"/>
  <c r="AF7" i="23"/>
  <c r="AE32" i="6"/>
  <c r="AE39" i="6"/>
  <c r="AE46" i="6"/>
  <c r="AE53" i="6"/>
  <c r="AE55" i="6"/>
  <c r="AE3" i="6"/>
  <c r="AE30" i="6"/>
  <c r="AF4" i="6"/>
  <c r="AE9" i="6"/>
  <c r="AE62" i="6"/>
  <c r="AE16" i="6"/>
  <c r="AE7" i="6"/>
  <c r="AE23" i="6"/>
  <c r="AE69" i="6"/>
  <c r="AK3" i="48"/>
  <c r="AL4" i="48"/>
  <c r="AL7" i="48" s="1"/>
  <c r="AE9" i="45" l="1"/>
  <c r="AE3" i="45"/>
  <c r="AF4" i="45"/>
  <c r="AE7" i="45"/>
  <c r="AF7" i="36"/>
  <c r="AF3" i="36"/>
  <c r="AG4" i="36"/>
  <c r="AF53" i="35"/>
  <c r="AF30" i="35"/>
  <c r="AF7" i="35"/>
  <c r="AF9" i="35"/>
  <c r="AF55" i="35"/>
  <c r="AF46" i="35"/>
  <c r="AF3" i="35"/>
  <c r="AF16" i="35"/>
  <c r="AF69" i="35"/>
  <c r="AF23" i="35"/>
  <c r="AG4" i="35"/>
  <c r="AF62" i="35"/>
  <c r="AF39" i="35"/>
  <c r="AF32" i="35"/>
  <c r="AM4" i="49"/>
  <c r="AL3" i="49"/>
  <c r="AL7" i="49"/>
  <c r="AG3" i="23"/>
  <c r="AH4" i="23"/>
  <c r="AG7" i="23"/>
  <c r="AF9" i="6"/>
  <c r="AF62" i="6"/>
  <c r="AF16" i="6"/>
  <c r="AF23" i="6"/>
  <c r="AF69" i="6"/>
  <c r="AF32" i="6"/>
  <c r="AF53" i="6"/>
  <c r="AF39" i="6"/>
  <c r="AF30" i="6"/>
  <c r="AF46" i="6"/>
  <c r="AF3" i="6"/>
  <c r="AG4" i="6"/>
  <c r="AF55" i="6"/>
  <c r="AF7" i="6"/>
  <c r="AM4" i="48"/>
  <c r="AM7" i="48" s="1"/>
  <c r="AL3" i="48"/>
  <c r="AF9" i="45" l="1"/>
  <c r="AF3" i="45"/>
  <c r="AG4" i="45"/>
  <c r="AF7" i="45"/>
  <c r="AH4" i="36"/>
  <c r="AG7" i="36"/>
  <c r="AG3" i="36"/>
  <c r="AG7" i="35"/>
  <c r="AG53" i="35"/>
  <c r="AG62" i="35"/>
  <c r="AG16" i="35"/>
  <c r="AG30" i="35"/>
  <c r="AG69" i="35"/>
  <c r="AG23" i="35"/>
  <c r="AH4" i="35"/>
  <c r="AG39" i="35"/>
  <c r="AG46" i="35"/>
  <c r="AG55" i="35"/>
  <c r="AG3" i="35"/>
  <c r="AG9" i="35"/>
  <c r="AG32" i="35"/>
  <c r="AN4" i="49"/>
  <c r="AM3" i="49"/>
  <c r="AM7" i="49"/>
  <c r="AH7" i="23"/>
  <c r="AH3" i="23"/>
  <c r="AI4" i="23"/>
  <c r="AG7" i="6"/>
  <c r="AH4" i="6"/>
  <c r="AG46" i="6"/>
  <c r="AG55" i="6"/>
  <c r="AG53" i="6"/>
  <c r="AG9" i="6"/>
  <c r="AG62" i="6"/>
  <c r="AG16" i="6"/>
  <c r="AG30" i="6"/>
  <c r="AG23" i="6"/>
  <c r="AG69" i="6"/>
  <c r="AG32" i="6"/>
  <c r="AG39" i="6"/>
  <c r="AG3" i="6"/>
  <c r="AM3" i="48"/>
  <c r="AN4" i="48"/>
  <c r="AN7" i="48" s="1"/>
  <c r="AG7" i="45" l="1"/>
  <c r="AG9" i="45"/>
  <c r="AG3" i="45"/>
  <c r="AH4" i="45"/>
  <c r="AH3" i="36"/>
  <c r="AH7" i="36"/>
  <c r="AI4" i="36"/>
  <c r="AH30" i="35"/>
  <c r="AH53" i="35"/>
  <c r="AH7" i="35"/>
  <c r="AI4" i="35"/>
  <c r="AH62" i="35"/>
  <c r="AH16" i="35"/>
  <c r="AH32" i="35"/>
  <c r="AH46" i="35"/>
  <c r="AH3" i="35"/>
  <c r="AH9" i="35"/>
  <c r="AH69" i="35"/>
  <c r="AH23" i="35"/>
  <c r="AH39" i="35"/>
  <c r="AH55" i="35"/>
  <c r="AO4" i="49"/>
  <c r="AN3" i="49"/>
  <c r="AN7" i="49"/>
  <c r="AI7" i="23"/>
  <c r="AI3" i="23"/>
  <c r="AJ4" i="23"/>
  <c r="AH32" i="6"/>
  <c r="AH7" i="6"/>
  <c r="AH3" i="6"/>
  <c r="AI4" i="6"/>
  <c r="AH39" i="6"/>
  <c r="AH53" i="6"/>
  <c r="AH46" i="6"/>
  <c r="AH30" i="6"/>
  <c r="AH55" i="6"/>
  <c r="AH9" i="6"/>
  <c r="AH62" i="6"/>
  <c r="AH16" i="6"/>
  <c r="AH23" i="6"/>
  <c r="AH69" i="6"/>
  <c r="AO4" i="48"/>
  <c r="AO7" i="48" s="1"/>
  <c r="AN3" i="48"/>
  <c r="AH9" i="45" l="1"/>
  <c r="AH3" i="45"/>
  <c r="AH7" i="45"/>
  <c r="AI4" i="45"/>
  <c r="AI3" i="36"/>
  <c r="AI7" i="36"/>
  <c r="AJ4" i="36"/>
  <c r="AI53" i="35"/>
  <c r="AI30" i="35"/>
  <c r="AI7" i="35"/>
  <c r="AI39" i="35"/>
  <c r="AI62" i="35"/>
  <c r="AI32" i="35"/>
  <c r="AI55" i="35"/>
  <c r="AI23" i="35"/>
  <c r="AI46" i="35"/>
  <c r="AI3" i="35"/>
  <c r="AI69" i="35"/>
  <c r="AJ4" i="35"/>
  <c r="AI9" i="35"/>
  <c r="AI16" i="35"/>
  <c r="AP4" i="49"/>
  <c r="AO7" i="49"/>
  <c r="AO3" i="49"/>
  <c r="AJ7" i="23"/>
  <c r="AJ3" i="23"/>
  <c r="AK4" i="23"/>
  <c r="AI9" i="6"/>
  <c r="AI62" i="6"/>
  <c r="AI16" i="6"/>
  <c r="AI53" i="6"/>
  <c r="AI7" i="6"/>
  <c r="AI23" i="6"/>
  <c r="AI69" i="6"/>
  <c r="AI3" i="6"/>
  <c r="AI30" i="6"/>
  <c r="AJ4" i="6"/>
  <c r="AI32" i="6"/>
  <c r="AI39" i="6"/>
  <c r="AI46" i="6"/>
  <c r="AI55" i="6"/>
  <c r="AP4" i="48"/>
  <c r="AP7" i="48" s="1"/>
  <c r="AO3" i="48"/>
  <c r="AI3" i="45" l="1"/>
  <c r="AJ4" i="45"/>
  <c r="AI7" i="45"/>
  <c r="AI9" i="45"/>
  <c r="AK4" i="36"/>
  <c r="AJ3" i="36"/>
  <c r="AJ7" i="36"/>
  <c r="AJ32" i="35"/>
  <c r="AJ62" i="35"/>
  <c r="AJ9" i="35"/>
  <c r="AJ16" i="35"/>
  <c r="AJ46" i="35"/>
  <c r="AJ7" i="35"/>
  <c r="AJ23" i="35"/>
  <c r="AJ55" i="35"/>
  <c r="AJ53" i="35"/>
  <c r="AJ69" i="35"/>
  <c r="AJ30" i="35"/>
  <c r="AJ39" i="35"/>
  <c r="AK4" i="35"/>
  <c r="AJ3" i="35"/>
  <c r="AP7" i="49"/>
  <c r="AQ4" i="49"/>
  <c r="AP3" i="49"/>
  <c r="AK7" i="23"/>
  <c r="AK3" i="23"/>
  <c r="AL4" i="23"/>
  <c r="AJ46" i="6"/>
  <c r="AJ53" i="6"/>
  <c r="AJ55" i="6"/>
  <c r="AJ30" i="6"/>
  <c r="AJ7" i="6"/>
  <c r="AJ9" i="6"/>
  <c r="AJ62" i="6"/>
  <c r="AJ3" i="6"/>
  <c r="AJ16" i="6"/>
  <c r="AK4" i="6"/>
  <c r="AJ23" i="6"/>
  <c r="AJ69" i="6"/>
  <c r="AJ32" i="6"/>
  <c r="AJ39" i="6"/>
  <c r="AQ4" i="48"/>
  <c r="AQ7" i="48" s="1"/>
  <c r="AP3" i="48"/>
  <c r="AJ7" i="45" l="1"/>
  <c r="AJ3" i="45"/>
  <c r="AK4" i="45"/>
  <c r="AJ9" i="45"/>
  <c r="AL4" i="36"/>
  <c r="AK3" i="36"/>
  <c r="AK7" i="36"/>
  <c r="AK30" i="35"/>
  <c r="AK53" i="35"/>
  <c r="AK7" i="35"/>
  <c r="AK69" i="35"/>
  <c r="AK23" i="35"/>
  <c r="AK16" i="35"/>
  <c r="AK32" i="35"/>
  <c r="AK39" i="35"/>
  <c r="AK46" i="35"/>
  <c r="AK55" i="35"/>
  <c r="AK3" i="35"/>
  <c r="AK9" i="35"/>
  <c r="AL4" i="35"/>
  <c r="AK62" i="35"/>
  <c r="AQ7" i="49"/>
  <c r="AR4" i="49"/>
  <c r="AQ3" i="49"/>
  <c r="AL3" i="23"/>
  <c r="AM4" i="23"/>
  <c r="AL7" i="23"/>
  <c r="AK53" i="6"/>
  <c r="AK32" i="6"/>
  <c r="AK30" i="6"/>
  <c r="AK39" i="6"/>
  <c r="AK7" i="6"/>
  <c r="AK46" i="6"/>
  <c r="AK55" i="6"/>
  <c r="AK3" i="6"/>
  <c r="AL4" i="6"/>
  <c r="AK9" i="6"/>
  <c r="AK62" i="6"/>
  <c r="AK16" i="6"/>
  <c r="AK23" i="6"/>
  <c r="AK69" i="6"/>
  <c r="AR4" i="48"/>
  <c r="AR7" i="48" s="1"/>
  <c r="AQ3" i="48"/>
  <c r="AK7" i="45" l="1"/>
  <c r="AK3" i="45"/>
  <c r="AL4" i="45"/>
  <c r="AK9" i="45"/>
  <c r="AL7" i="36"/>
  <c r="AL3" i="36"/>
  <c r="AM4" i="36"/>
  <c r="AL53" i="35"/>
  <c r="AL7" i="35"/>
  <c r="AL16" i="35"/>
  <c r="AL30" i="35"/>
  <c r="AL69" i="35"/>
  <c r="AL39" i="35"/>
  <c r="AL3" i="35"/>
  <c r="AL55" i="35"/>
  <c r="AL9" i="35"/>
  <c r="AL62" i="35"/>
  <c r="AL32" i="35"/>
  <c r="AL23" i="35"/>
  <c r="AL46" i="35"/>
  <c r="AM4" i="35"/>
  <c r="AR7" i="49"/>
  <c r="AR3" i="49"/>
  <c r="AS4" i="49"/>
  <c r="AM3" i="23"/>
  <c r="AN4" i="23"/>
  <c r="AM7" i="23"/>
  <c r="AL9" i="6"/>
  <c r="AL62" i="6"/>
  <c r="AL30" i="6"/>
  <c r="AL16" i="6"/>
  <c r="AL23" i="6"/>
  <c r="AL69" i="6"/>
  <c r="AL32" i="6"/>
  <c r="AL7" i="6"/>
  <c r="AL39" i="6"/>
  <c r="AL46" i="6"/>
  <c r="AL3" i="6"/>
  <c r="AM4" i="6"/>
  <c r="AL55" i="6"/>
  <c r="AL53" i="6"/>
  <c r="AS4" i="48"/>
  <c r="AS7" i="48" s="1"/>
  <c r="AR3" i="48"/>
  <c r="AL7" i="45" l="1"/>
  <c r="AL9" i="45"/>
  <c r="AL3" i="45"/>
  <c r="AM4" i="45"/>
  <c r="AM7" i="36"/>
  <c r="AN4" i="36"/>
  <c r="AM3" i="36"/>
  <c r="AM53" i="35"/>
  <c r="AM7" i="35"/>
  <c r="AN4" i="35"/>
  <c r="AM30" i="35"/>
  <c r="AM32" i="35"/>
  <c r="AM46" i="35"/>
  <c r="AM16" i="35"/>
  <c r="AM39" i="35"/>
  <c r="AM62" i="35"/>
  <c r="AM23" i="35"/>
  <c r="AM55" i="35"/>
  <c r="AM3" i="35"/>
  <c r="AM69" i="35"/>
  <c r="AM9" i="35"/>
  <c r="AT4" i="49"/>
  <c r="AS3" i="49"/>
  <c r="AS7" i="49"/>
  <c r="AN3" i="23"/>
  <c r="AO4" i="23"/>
  <c r="AN7" i="23"/>
  <c r="AM30" i="6"/>
  <c r="AN4" i="6"/>
  <c r="AM46" i="6"/>
  <c r="AM55" i="6"/>
  <c r="AM9" i="6"/>
  <c r="AM62" i="6"/>
  <c r="AM16" i="6"/>
  <c r="AM7" i="6"/>
  <c r="AM23" i="6"/>
  <c r="AM69" i="6"/>
  <c r="AM32" i="6"/>
  <c r="AM53" i="6"/>
  <c r="AM39" i="6"/>
  <c r="AM3" i="6"/>
  <c r="AS3" i="48"/>
  <c r="AT4" i="48"/>
  <c r="AT7" i="48" s="1"/>
  <c r="AM7" i="45" l="1"/>
  <c r="AM9" i="45"/>
  <c r="AM3" i="45"/>
  <c r="AN4" i="45"/>
  <c r="AN3" i="36"/>
  <c r="AO4" i="36"/>
  <c r="AN7" i="36"/>
  <c r="AN30" i="35"/>
  <c r="AN39" i="35"/>
  <c r="AN7" i="35"/>
  <c r="AN53" i="35"/>
  <c r="AN16" i="35"/>
  <c r="AN69" i="35"/>
  <c r="AN55" i="35"/>
  <c r="AN3" i="35"/>
  <c r="AN9" i="35"/>
  <c r="AN62" i="35"/>
  <c r="AO4" i="35"/>
  <c r="AN23" i="35"/>
  <c r="AN32" i="35"/>
  <c r="AN46" i="35"/>
  <c r="AT3" i="49"/>
  <c r="AU4" i="49"/>
  <c r="AT7" i="49"/>
  <c r="AO3" i="23"/>
  <c r="AP4" i="23"/>
  <c r="AO7" i="23"/>
  <c r="AN32" i="6"/>
  <c r="AN3" i="6"/>
  <c r="AO4" i="6"/>
  <c r="AN39" i="6"/>
  <c r="AN46" i="6"/>
  <c r="AN55" i="6"/>
  <c r="AN7" i="6"/>
  <c r="AN9" i="6"/>
  <c r="AN62" i="6"/>
  <c r="AN53" i="6"/>
  <c r="AN16" i="6"/>
  <c r="AN23" i="6"/>
  <c r="AN69" i="6"/>
  <c r="AN30" i="6"/>
  <c r="AU4" i="48"/>
  <c r="AU7" i="48" s="1"/>
  <c r="AT3" i="48"/>
  <c r="AN3" i="45" l="1"/>
  <c r="AO4" i="45"/>
  <c r="AN9" i="45"/>
  <c r="AN7" i="45"/>
  <c r="AO7" i="36"/>
  <c r="AP4" i="36"/>
  <c r="AO3" i="36"/>
  <c r="AO30" i="35"/>
  <c r="AO7" i="35"/>
  <c r="AO53" i="35"/>
  <c r="AO69" i="35"/>
  <c r="AO39" i="35"/>
  <c r="AO23" i="35"/>
  <c r="AO62" i="35"/>
  <c r="AO3" i="35"/>
  <c r="AO55" i="35"/>
  <c r="AO9" i="35"/>
  <c r="AP4" i="35"/>
  <c r="AO16" i="35"/>
  <c r="AO32" i="35"/>
  <c r="AO46" i="35"/>
  <c r="AU3" i="49"/>
  <c r="AU7" i="49"/>
  <c r="AP3" i="23"/>
  <c r="AP7" i="23"/>
  <c r="AQ4" i="23"/>
  <c r="AO9" i="6"/>
  <c r="AO62" i="6"/>
  <c r="AO16" i="6"/>
  <c r="AO23" i="6"/>
  <c r="AO69" i="6"/>
  <c r="AO3" i="6"/>
  <c r="AP4" i="6"/>
  <c r="AO32" i="6"/>
  <c r="AO39" i="6"/>
  <c r="AO53" i="6"/>
  <c r="AO7" i="6"/>
  <c r="AO46" i="6"/>
  <c r="AO30" i="6"/>
  <c r="AO55" i="6"/>
  <c r="AU3" i="48"/>
  <c r="J15" i="28" l="1"/>
  <c r="J16" i="28" s="1"/>
  <c r="J14" i="28" s="1"/>
  <c r="I15" i="28"/>
  <c r="I16" i="28" s="1"/>
  <c r="K15" i="28"/>
  <c r="AP4" i="45"/>
  <c r="AO9" i="45"/>
  <c r="AO3" i="45"/>
  <c r="AO7" i="45"/>
  <c r="AP3" i="36"/>
  <c r="AP7" i="36"/>
  <c r="AQ4" i="36"/>
  <c r="AP7" i="35"/>
  <c r="AP53" i="35"/>
  <c r="AP16" i="35"/>
  <c r="AP30" i="35"/>
  <c r="AP62" i="35"/>
  <c r="AP55" i="35"/>
  <c r="AP3" i="35"/>
  <c r="AP9" i="35"/>
  <c r="AP23" i="35"/>
  <c r="AQ4" i="35"/>
  <c r="AP32" i="35"/>
  <c r="AP69" i="35"/>
  <c r="AP39" i="35"/>
  <c r="AP46" i="35"/>
  <c r="AQ7" i="23"/>
  <c r="AQ3" i="23"/>
  <c r="AR4" i="23"/>
  <c r="AP46" i="6"/>
  <c r="AP55" i="6"/>
  <c r="AP9" i="6"/>
  <c r="AP62" i="6"/>
  <c r="AP3" i="6"/>
  <c r="AP16" i="6"/>
  <c r="AQ4" i="6"/>
  <c r="AP23" i="6"/>
  <c r="AP69" i="6"/>
  <c r="AP53" i="6"/>
  <c r="AP32" i="6"/>
  <c r="AP30" i="6"/>
  <c r="AP7" i="6"/>
  <c r="AP39" i="6"/>
  <c r="K16" i="28" l="1"/>
  <c r="K14" i="28" s="1"/>
  <c r="M16" i="28"/>
  <c r="I14" i="28"/>
  <c r="M15" i="28"/>
  <c r="AP9" i="45"/>
  <c r="AP3" i="45"/>
  <c r="AQ4" i="45"/>
  <c r="AP7" i="45"/>
  <c r="AR4" i="36"/>
  <c r="AQ7" i="36"/>
  <c r="AQ3" i="36"/>
  <c r="AQ30" i="35"/>
  <c r="AR4" i="35"/>
  <c r="AQ7" i="35"/>
  <c r="AQ53" i="35"/>
  <c r="AQ46" i="35"/>
  <c r="AQ62" i="35"/>
  <c r="AQ16" i="35"/>
  <c r="AQ69" i="35"/>
  <c r="AQ32" i="35"/>
  <c r="AQ9" i="35"/>
  <c r="AQ3" i="35"/>
  <c r="AQ23" i="35"/>
  <c r="AQ39" i="35"/>
  <c r="AQ55" i="35"/>
  <c r="AR3" i="23"/>
  <c r="AS4" i="23"/>
  <c r="AR7" i="23"/>
  <c r="AQ32" i="6"/>
  <c r="AQ39" i="6"/>
  <c r="AQ46" i="6"/>
  <c r="AQ53" i="6"/>
  <c r="AQ55" i="6"/>
  <c r="AQ3" i="6"/>
  <c r="AQ30" i="6"/>
  <c r="AR4" i="6"/>
  <c r="AQ9" i="6"/>
  <c r="AQ62" i="6"/>
  <c r="AQ16" i="6"/>
  <c r="AQ7" i="6"/>
  <c r="AQ23" i="6"/>
  <c r="AQ69" i="6"/>
  <c r="M14" i="28" l="1"/>
  <c r="G69" i="18" s="1"/>
  <c r="AQ9" i="45"/>
  <c r="AQ3" i="45"/>
  <c r="AR4" i="45"/>
  <c r="AQ7" i="45"/>
  <c r="AR7" i="36"/>
  <c r="AS4" i="36"/>
  <c r="AR3" i="36"/>
  <c r="AR53" i="35"/>
  <c r="AR30" i="35"/>
  <c r="AR62" i="35"/>
  <c r="AR39" i="35"/>
  <c r="AR7" i="35"/>
  <c r="AR16" i="35"/>
  <c r="AR69" i="35"/>
  <c r="AR32" i="35"/>
  <c r="AR9" i="35"/>
  <c r="AS4" i="35"/>
  <c r="AR23" i="35"/>
  <c r="AR46" i="35"/>
  <c r="AR55" i="35"/>
  <c r="AR3" i="35"/>
  <c r="AS3" i="23"/>
  <c r="AT4" i="23"/>
  <c r="AS7" i="23"/>
  <c r="AR9" i="6"/>
  <c r="AR62" i="6"/>
  <c r="AR16" i="6"/>
  <c r="AR23" i="6"/>
  <c r="AR69" i="6"/>
  <c r="AR32" i="6"/>
  <c r="AR53" i="6"/>
  <c r="AR39" i="6"/>
  <c r="AR30" i="6"/>
  <c r="AR46" i="6"/>
  <c r="AR3" i="6"/>
  <c r="AS4" i="6"/>
  <c r="AR55" i="6"/>
  <c r="AR7" i="6"/>
  <c r="AR9" i="45" l="1"/>
  <c r="AR3" i="45"/>
  <c r="AS4" i="45"/>
  <c r="AR7" i="45"/>
  <c r="AS3" i="36"/>
  <c r="AS7" i="36"/>
  <c r="AT4" i="36"/>
  <c r="AS7" i="35"/>
  <c r="AS53" i="35"/>
  <c r="AS30" i="35"/>
  <c r="AS9" i="35"/>
  <c r="AS55" i="35"/>
  <c r="AS46" i="35"/>
  <c r="AS62" i="35"/>
  <c r="AS16" i="35"/>
  <c r="AS69" i="35"/>
  <c r="AS23" i="35"/>
  <c r="AT4" i="35"/>
  <c r="AS3" i="35"/>
  <c r="AS32" i="35"/>
  <c r="AS39" i="35"/>
  <c r="AT7" i="23"/>
  <c r="AT3" i="23"/>
  <c r="AU4" i="23"/>
  <c r="AS7" i="6"/>
  <c r="AT4" i="6"/>
  <c r="AS46" i="6"/>
  <c r="AS55" i="6"/>
  <c r="AS53" i="6"/>
  <c r="AS9" i="6"/>
  <c r="AS62" i="6"/>
  <c r="AS16" i="6"/>
  <c r="AS30" i="6"/>
  <c r="AS23" i="6"/>
  <c r="AS69" i="6"/>
  <c r="AS32" i="6"/>
  <c r="AS39" i="6"/>
  <c r="AS3" i="6"/>
  <c r="AS7" i="45" l="1"/>
  <c r="AS9" i="45"/>
  <c r="AS3" i="45"/>
  <c r="AT4" i="45"/>
  <c r="AT3" i="36"/>
  <c r="AU4" i="36"/>
  <c r="AT7" i="36"/>
  <c r="AT30" i="35"/>
  <c r="AT62" i="35"/>
  <c r="AT16" i="35"/>
  <c r="AT53" i="35"/>
  <c r="AT7" i="35"/>
  <c r="AT69" i="35"/>
  <c r="AT23" i="35"/>
  <c r="AT32" i="35"/>
  <c r="AT39" i="35"/>
  <c r="AT3" i="35"/>
  <c r="AT55" i="35"/>
  <c r="AU4" i="35"/>
  <c r="AT46" i="35"/>
  <c r="AT9" i="35"/>
  <c r="AU7" i="23"/>
  <c r="AU3" i="23"/>
  <c r="AT32" i="6"/>
  <c r="AT7" i="6"/>
  <c r="AT3" i="6"/>
  <c r="AU4" i="6"/>
  <c r="AT39" i="6"/>
  <c r="AT53" i="6"/>
  <c r="AT46" i="6"/>
  <c r="AT30" i="6"/>
  <c r="AT55" i="6"/>
  <c r="AT9" i="6"/>
  <c r="AT62" i="6"/>
  <c r="AT16" i="6"/>
  <c r="AT23" i="6"/>
  <c r="AT69" i="6"/>
  <c r="AT9" i="45" l="1"/>
  <c r="AT3" i="45"/>
  <c r="AT7" i="45"/>
  <c r="AU3" i="36"/>
  <c r="AU7" i="36"/>
  <c r="AU53" i="35"/>
  <c r="AU30" i="35"/>
  <c r="AU7" i="35"/>
  <c r="AU16" i="35"/>
  <c r="AU32" i="35"/>
  <c r="AU3" i="35"/>
  <c r="AU55" i="35"/>
  <c r="AU9" i="35"/>
  <c r="AU69" i="35"/>
  <c r="AU23" i="35"/>
  <c r="AU46" i="35"/>
  <c r="AU39" i="35"/>
  <c r="AU62" i="35"/>
  <c r="J23" i="28"/>
  <c r="I23" i="28"/>
  <c r="I24" i="28" s="1"/>
  <c r="K23" i="28"/>
  <c r="AU9" i="6"/>
  <c r="AU62" i="6"/>
  <c r="AU16" i="6"/>
  <c r="AU53" i="6"/>
  <c r="AU7" i="6"/>
  <c r="AU23" i="6"/>
  <c r="AU69" i="6"/>
  <c r="AU3" i="6"/>
  <c r="AU30" i="6"/>
  <c r="AU32" i="6"/>
  <c r="AU39" i="6"/>
  <c r="AU46" i="6"/>
  <c r="AU55" i="6"/>
  <c r="O15" i="28" l="1"/>
  <c r="O16" i="28" s="1"/>
  <c r="N15" i="28"/>
  <c r="N16" i="28" s="1"/>
  <c r="P15" i="28"/>
  <c r="P16" i="28" s="1"/>
  <c r="N23" i="28"/>
  <c r="N24" i="28" s="1"/>
  <c r="O23" i="28"/>
  <c r="O24" i="28" s="1"/>
  <c r="P23" i="28"/>
  <c r="P24" i="28" s="1"/>
  <c r="AX37" i="35"/>
  <c r="AX12" i="35"/>
  <c r="AX33" i="35"/>
  <c r="AX41" i="35"/>
  <c r="AX63" i="35"/>
  <c r="AX14" i="35"/>
  <c r="AX24" i="35"/>
  <c r="AX47" i="35"/>
  <c r="AX20" i="35"/>
  <c r="AX73" i="35"/>
  <c r="AY26" i="35"/>
  <c r="AX35" i="35"/>
  <c r="AY14" i="35"/>
  <c r="AY59" i="35"/>
  <c r="AY58" i="35"/>
  <c r="AY40" i="35"/>
  <c r="AY64" i="35"/>
  <c r="AY13" i="35"/>
  <c r="AY11" i="35"/>
  <c r="AX50" i="35"/>
  <c r="AX49" i="35"/>
  <c r="AX66" i="35"/>
  <c r="AX43" i="35"/>
  <c r="AY51" i="35"/>
  <c r="AX51" i="35"/>
  <c r="AY20" i="35"/>
  <c r="AY49" i="35"/>
  <c r="AX67" i="35"/>
  <c r="AY24" i="35"/>
  <c r="AY57" i="35"/>
  <c r="AY27" i="35"/>
  <c r="AY12" i="35"/>
  <c r="AY19" i="35"/>
  <c r="AY50" i="35"/>
  <c r="AY28" i="35"/>
  <c r="AX18" i="35"/>
  <c r="AX36" i="35"/>
  <c r="AY74" i="35"/>
  <c r="AY56" i="35"/>
  <c r="AX26" i="35"/>
  <c r="AY37" i="35"/>
  <c r="AX11" i="35"/>
  <c r="AX71" i="35"/>
  <c r="AX25" i="35"/>
  <c r="AX42" i="35"/>
  <c r="AY63" i="35"/>
  <c r="AX48" i="35"/>
  <c r="AY21" i="35"/>
  <c r="AX65" i="35"/>
  <c r="AY33" i="35"/>
  <c r="AX60" i="35"/>
  <c r="AX58" i="35"/>
  <c r="AX44" i="35"/>
  <c r="AY36" i="35"/>
  <c r="AX27" i="35"/>
  <c r="AX40" i="35"/>
  <c r="AY43" i="35"/>
  <c r="AY66" i="35"/>
  <c r="AZ64" i="35"/>
  <c r="AY72" i="35"/>
  <c r="AZ65" i="35"/>
  <c r="AY73" i="35"/>
  <c r="AY71" i="35"/>
  <c r="AX56" i="35"/>
  <c r="AX74" i="35"/>
  <c r="AX34" i="35"/>
  <c r="AX10" i="35"/>
  <c r="AY70" i="35"/>
  <c r="AY18" i="35"/>
  <c r="AY35" i="35"/>
  <c r="AY65" i="35"/>
  <c r="AY44" i="35"/>
  <c r="AY48" i="35"/>
  <c r="AY41" i="35"/>
  <c r="AX17" i="35"/>
  <c r="AY67" i="35"/>
  <c r="AX13" i="35"/>
  <c r="AX64" i="35"/>
  <c r="AZ35" i="35"/>
  <c r="AY34" i="35"/>
  <c r="AZ71" i="35"/>
  <c r="AY47" i="35"/>
  <c r="AZ26" i="35"/>
  <c r="AZ21" i="35"/>
  <c r="AX28" i="35"/>
  <c r="AZ24" i="35"/>
  <c r="AY17" i="35"/>
  <c r="AX21" i="35"/>
  <c r="AX59" i="35"/>
  <c r="AY42" i="35"/>
  <c r="AZ51" i="35"/>
  <c r="AX57" i="35"/>
  <c r="AX19" i="35"/>
  <c r="AX70" i="35"/>
  <c r="AX72" i="35"/>
  <c r="AZ11" i="35"/>
  <c r="AZ74" i="35"/>
  <c r="AY10" i="35"/>
  <c r="AY25" i="35"/>
  <c r="AY60" i="35"/>
  <c r="AZ25" i="35"/>
  <c r="AZ43" i="35"/>
  <c r="AZ12" i="35"/>
  <c r="AZ63" i="35"/>
  <c r="AZ14" i="35"/>
  <c r="AZ59" i="35"/>
  <c r="AZ19" i="35"/>
  <c r="AZ70" i="35"/>
  <c r="AZ28" i="35"/>
  <c r="AZ66" i="35"/>
  <c r="AZ67" i="35"/>
  <c r="AZ37" i="35"/>
  <c r="AZ57" i="35"/>
  <c r="AZ36" i="35"/>
  <c r="AZ58" i="35"/>
  <c r="AZ27" i="35"/>
  <c r="AZ48" i="35"/>
  <c r="AZ34" i="35"/>
  <c r="AZ20" i="35"/>
  <c r="AZ60" i="35"/>
  <c r="AZ10" i="35"/>
  <c r="AZ56" i="35"/>
  <c r="AZ18" i="35"/>
  <c r="AZ44" i="35"/>
  <c r="AZ33" i="35"/>
  <c r="AZ41" i="35"/>
  <c r="AZ17" i="35"/>
  <c r="AZ42" i="35"/>
  <c r="AZ72" i="35"/>
  <c r="AZ73" i="35"/>
  <c r="AZ49" i="35"/>
  <c r="AZ50" i="35"/>
  <c r="AZ13" i="35"/>
  <c r="AZ47" i="35"/>
  <c r="AZ40" i="35"/>
  <c r="K24" i="28"/>
  <c r="K20" i="28" s="1"/>
  <c r="I20" i="28"/>
  <c r="J24" i="28"/>
  <c r="J20" i="28" s="1"/>
  <c r="M23" i="28"/>
  <c r="AX13" i="6"/>
  <c r="H12" i="41" s="1"/>
  <c r="AY25" i="6"/>
  <c r="I20" i="41" s="1"/>
  <c r="AY20" i="6"/>
  <c r="I17" i="41" s="1"/>
  <c r="AY11" i="6"/>
  <c r="I10" i="41" s="1"/>
  <c r="AX33" i="6"/>
  <c r="AX43" i="6"/>
  <c r="H33" i="41" s="1"/>
  <c r="AX57" i="6"/>
  <c r="H42" i="41" s="1"/>
  <c r="AX25" i="6"/>
  <c r="H20" i="41" s="1"/>
  <c r="AX56" i="6"/>
  <c r="AX27" i="6"/>
  <c r="H22" i="41" s="1"/>
  <c r="AY28" i="6"/>
  <c r="I23" i="41" s="1"/>
  <c r="AY12" i="6"/>
  <c r="AX11" i="6"/>
  <c r="AY14" i="6"/>
  <c r="I13" i="41" s="1"/>
  <c r="AX65" i="6"/>
  <c r="H48" i="41" s="1"/>
  <c r="AY44" i="6"/>
  <c r="I34" i="41" s="1"/>
  <c r="AX58" i="6"/>
  <c r="AX20" i="6"/>
  <c r="H17" i="41" s="1"/>
  <c r="AY48" i="6"/>
  <c r="I36" i="41" s="1"/>
  <c r="AX12" i="6"/>
  <c r="H11" i="41" s="1"/>
  <c r="AY58" i="6"/>
  <c r="AX44" i="6"/>
  <c r="H34" i="41" s="1"/>
  <c r="AX60" i="6"/>
  <c r="H45" i="41" s="1"/>
  <c r="AY40" i="6"/>
  <c r="I30" i="41" s="1"/>
  <c r="AX28" i="6"/>
  <c r="H23" i="41" s="1"/>
  <c r="AY67" i="6"/>
  <c r="I50" i="41" s="1"/>
  <c r="AY37" i="6"/>
  <c r="I29" i="41" s="1"/>
  <c r="AX74" i="6"/>
  <c r="AX51" i="6"/>
  <c r="H39" i="41" s="1"/>
  <c r="AX18" i="6"/>
  <c r="H15" i="41" s="1"/>
  <c r="AX41" i="6"/>
  <c r="H31" i="41" s="1"/>
  <c r="AY56" i="6"/>
  <c r="I41" i="41" s="1"/>
  <c r="AY41" i="6"/>
  <c r="I31" i="41" s="1"/>
  <c r="AZ65" i="6"/>
  <c r="J48" i="41" s="1"/>
  <c r="AZ72" i="6"/>
  <c r="AY47" i="6"/>
  <c r="I35" i="41" s="1"/>
  <c r="AY35" i="6"/>
  <c r="I27" i="41" s="1"/>
  <c r="AZ12" i="6"/>
  <c r="J11" i="41" s="1"/>
  <c r="AZ48" i="6"/>
  <c r="J36" i="41" s="1"/>
  <c r="AZ44" i="6"/>
  <c r="J34" i="41" s="1"/>
  <c r="AX10" i="6"/>
  <c r="H9" i="41" s="1"/>
  <c r="AY17" i="6"/>
  <c r="AZ13" i="6"/>
  <c r="J12" i="41" s="1"/>
  <c r="AY19" i="6"/>
  <c r="AY13" i="6"/>
  <c r="I12" i="41" s="1"/>
  <c r="AY60" i="6"/>
  <c r="I45" i="41" s="1"/>
  <c r="AY27" i="6"/>
  <c r="I22" i="41" s="1"/>
  <c r="AZ60" i="6"/>
  <c r="J45" i="41" s="1"/>
  <c r="AZ36" i="6"/>
  <c r="J28" i="41" s="1"/>
  <c r="AZ40" i="6"/>
  <c r="J30" i="41" s="1"/>
  <c r="AY64" i="6"/>
  <c r="I47" i="41" s="1"/>
  <c r="AY18" i="6"/>
  <c r="AZ64" i="6"/>
  <c r="AZ74" i="6"/>
  <c r="AY70" i="6"/>
  <c r="I51" i="41" s="1"/>
  <c r="AY24" i="6"/>
  <c r="AY63" i="6"/>
  <c r="I46" i="41" s="1"/>
  <c r="AX34" i="6"/>
  <c r="H26" i="41" s="1"/>
  <c r="AX66" i="6"/>
  <c r="H49" i="41" s="1"/>
  <c r="AX17" i="6"/>
  <c r="AZ47" i="6"/>
  <c r="J35" i="41" s="1"/>
  <c r="AX64" i="6"/>
  <c r="H47" i="41" s="1"/>
  <c r="AZ28" i="6"/>
  <c r="J23" i="41" s="1"/>
  <c r="AZ20" i="6"/>
  <c r="AY73" i="6"/>
  <c r="I54" i="41" s="1"/>
  <c r="AX48" i="6"/>
  <c r="H36" i="41" s="1"/>
  <c r="AZ43" i="6"/>
  <c r="J33" i="41" s="1"/>
  <c r="AZ24" i="6"/>
  <c r="AY51" i="6"/>
  <c r="I39" i="41" s="1"/>
  <c r="AZ34" i="6"/>
  <c r="J26" i="41" s="1"/>
  <c r="AZ10" i="6"/>
  <c r="J9" i="41" s="1"/>
  <c r="AX47" i="6"/>
  <c r="H35" i="41" s="1"/>
  <c r="AY57" i="6"/>
  <c r="I42" i="41" s="1"/>
  <c r="AZ63" i="6"/>
  <c r="AZ57" i="6"/>
  <c r="J42" i="41" s="1"/>
  <c r="AZ26" i="6"/>
  <c r="J21" i="41" s="1"/>
  <c r="AX72" i="6"/>
  <c r="AX35" i="6"/>
  <c r="H27" i="41" s="1"/>
  <c r="AZ67" i="6"/>
  <c r="J50" i="41" s="1"/>
  <c r="AY59" i="6"/>
  <c r="I44" i="41" s="1"/>
  <c r="AY10" i="6"/>
  <c r="I9" i="41" s="1"/>
  <c r="AZ17" i="6"/>
  <c r="J14" i="41" s="1"/>
  <c r="AZ35" i="6"/>
  <c r="AZ14" i="6"/>
  <c r="J13" i="41" s="1"/>
  <c r="AZ21" i="6"/>
  <c r="J18" i="41" s="1"/>
  <c r="AY74" i="6"/>
  <c r="AZ71" i="6"/>
  <c r="J52" i="41" s="1"/>
  <c r="AX49" i="6"/>
  <c r="H37" i="41" s="1"/>
  <c r="AY26" i="6"/>
  <c r="I21" i="41" s="1"/>
  <c r="AX73" i="6"/>
  <c r="AZ33" i="6"/>
  <c r="J25" i="41" s="1"/>
  <c r="AX50" i="6"/>
  <c r="H38" i="41" s="1"/>
  <c r="AX71" i="6"/>
  <c r="H52" i="41" s="1"/>
  <c r="AZ73" i="6"/>
  <c r="J54" i="41" s="1"/>
  <c r="AZ27" i="6"/>
  <c r="AY65" i="6"/>
  <c r="I48" i="41" s="1"/>
  <c r="AX63" i="6"/>
  <c r="H46" i="41" s="1"/>
  <c r="AY49" i="6"/>
  <c r="I37" i="41" s="1"/>
  <c r="AY72" i="6"/>
  <c r="I53" i="41" s="1"/>
  <c r="AX59" i="6"/>
  <c r="AZ41" i="6"/>
  <c r="J31" i="41" s="1"/>
  <c r="AX70" i="6"/>
  <c r="H51" i="41" s="1"/>
  <c r="AY42" i="6"/>
  <c r="I32" i="41" s="1"/>
  <c r="AZ70" i="6"/>
  <c r="J51" i="41" s="1"/>
  <c r="AZ51" i="6"/>
  <c r="J39" i="41" s="1"/>
  <c r="AX37" i="6"/>
  <c r="H29" i="41" s="1"/>
  <c r="AZ42" i="6"/>
  <c r="AX24" i="6"/>
  <c r="H19" i="41" s="1"/>
  <c r="AZ50" i="6"/>
  <c r="J38" i="41" s="1"/>
  <c r="AY34" i="6"/>
  <c r="I26" i="41" s="1"/>
  <c r="AX26" i="6"/>
  <c r="H21" i="41" s="1"/>
  <c r="AZ18" i="6"/>
  <c r="J15" i="41" s="1"/>
  <c r="AZ56" i="6"/>
  <c r="J41" i="41" s="1"/>
  <c r="AY43" i="6"/>
  <c r="I33" i="41" s="1"/>
  <c r="AZ59" i="6"/>
  <c r="J44" i="41" s="1"/>
  <c r="AZ49" i="6"/>
  <c r="AY36" i="6"/>
  <c r="AX42" i="6"/>
  <c r="H32" i="41" s="1"/>
  <c r="AY21" i="6"/>
  <c r="I18" i="41" s="1"/>
  <c r="AX14" i="6"/>
  <c r="H13" i="41" s="1"/>
  <c r="AZ25" i="6"/>
  <c r="J20" i="41" s="1"/>
  <c r="AY33" i="6"/>
  <c r="I25" i="41" s="1"/>
  <c r="AX40" i="6"/>
  <c r="H30" i="41" s="1"/>
  <c r="AY66" i="6"/>
  <c r="I49" i="41" s="1"/>
  <c r="AX19" i="6"/>
  <c r="H16" i="41" s="1"/>
  <c r="AX21" i="6"/>
  <c r="H18" i="41" s="1"/>
  <c r="AZ11" i="6"/>
  <c r="J10" i="41" s="1"/>
  <c r="AZ66" i="6"/>
  <c r="J49" i="41" s="1"/>
  <c r="AX36" i="6"/>
  <c r="H28" i="41" s="1"/>
  <c r="AY50" i="6"/>
  <c r="I38" i="41" s="1"/>
  <c r="AX67" i="6"/>
  <c r="H50" i="41" s="1"/>
  <c r="AY71" i="6"/>
  <c r="I52" i="41" s="1"/>
  <c r="AZ19" i="6"/>
  <c r="AZ37" i="6"/>
  <c r="J29" i="41" s="1"/>
  <c r="AZ58" i="6"/>
  <c r="J43" i="41" s="1"/>
  <c r="H43" i="41" l="1"/>
  <c r="J22" i="41"/>
  <c r="H14" i="41"/>
  <c r="J19" i="41"/>
  <c r="H25" i="41"/>
  <c r="J46" i="41"/>
  <c r="J47" i="41"/>
  <c r="H10" i="41"/>
  <c r="J32" i="41"/>
  <c r="H54" i="41"/>
  <c r="I15" i="41"/>
  <c r="I11" i="41"/>
  <c r="I28" i="41"/>
  <c r="I16" i="41"/>
  <c r="I14" i="41"/>
  <c r="P20" i="28"/>
  <c r="P21" i="28" s="1"/>
  <c r="O20" i="28"/>
  <c r="O21" i="28" s="1"/>
  <c r="N20" i="28"/>
  <c r="N21" i="28" s="1"/>
  <c r="R23" i="28"/>
  <c r="H41" i="41"/>
  <c r="H53" i="41"/>
  <c r="J53" i="41"/>
  <c r="O14" i="28"/>
  <c r="I55" i="41"/>
  <c r="P14" i="28"/>
  <c r="J16" i="41"/>
  <c r="R15" i="28"/>
  <c r="I19" i="41"/>
  <c r="J55" i="41"/>
  <c r="H44" i="41"/>
  <c r="J17" i="41"/>
  <c r="I43" i="41"/>
  <c r="N14" i="28"/>
  <c r="J37" i="41"/>
  <c r="J27" i="41"/>
  <c r="H55" i="41"/>
  <c r="M24" i="28"/>
  <c r="M20" i="28"/>
  <c r="G70" i="18" s="1"/>
  <c r="J44" i="28"/>
  <c r="J47" i="28" s="1"/>
  <c r="J12" i="28" s="1"/>
  <c r="J21" i="28"/>
  <c r="K21" i="28"/>
  <c r="K44" i="28"/>
  <c r="K47" i="28" s="1"/>
  <c r="K12" i="28" s="1"/>
  <c r="I44" i="28"/>
  <c r="I21" i="28"/>
  <c r="O12" i="28" l="1"/>
  <c r="N12" i="28"/>
  <c r="P12" i="28"/>
  <c r="R24" i="28"/>
  <c r="R16" i="28"/>
  <c r="I47" i="28"/>
  <c r="I12" i="28" s="1"/>
  <c r="M44" i="28"/>
  <c r="G71" i="18" s="1"/>
  <c r="M47" i="28" l="1"/>
  <c r="G72" i="18" s="1"/>
  <c r="M12" i="28"/>
  <c r="G68" i="18" s="1"/>
  <c r="R20" i="28"/>
  <c r="R14" i="28"/>
  <c r="R12" i="28"/>
  <c r="I10" i="28" l="1"/>
  <c r="J62" i="18"/>
  <c r="J61" i="18" l="1"/>
  <c r="J74" i="18" l="1"/>
  <c r="J69" i="18"/>
  <c r="J75" i="18"/>
  <c r="J73" i="18"/>
  <c r="J70" i="18"/>
  <c r="J72" i="18"/>
  <c r="J71" i="18"/>
</calcChain>
</file>

<file path=xl/sharedStrings.xml><?xml version="1.0" encoding="utf-8"?>
<sst xmlns="http://schemas.openxmlformats.org/spreadsheetml/2006/main" count="1594" uniqueCount="472">
  <si>
    <t>Предпосылки</t>
  </si>
  <si>
    <t>ед. изм</t>
  </si>
  <si>
    <t>Источник</t>
  </si>
  <si>
    <t>Ссылка</t>
  </si>
  <si>
    <t>тыс. руб</t>
  </si>
  <si>
    <t>млн. руб</t>
  </si>
  <si>
    <t>Дата начала</t>
  </si>
  <si>
    <t>Количество месяцев в году</t>
  </si>
  <si>
    <t>мес.</t>
  </si>
  <si>
    <t>Факт</t>
  </si>
  <si>
    <t>Дата окончания</t>
  </si>
  <si>
    <t>Расчет</t>
  </si>
  <si>
    <t>Количество дней в году</t>
  </si>
  <si>
    <t>дн.</t>
  </si>
  <si>
    <t>Количество рабочих дней в году</t>
  </si>
  <si>
    <t>Консультант</t>
  </si>
  <si>
    <t>Количество рабочих дней в месяце</t>
  </si>
  <si>
    <t>Количсетво рабочих дней в неделю</t>
  </si>
  <si>
    <t>Количество рабочих часов в день</t>
  </si>
  <si>
    <t>ч.</t>
  </si>
  <si>
    <t>Количество рабочих часов в неделю</t>
  </si>
  <si>
    <t>Количество рабочих часов в месяц</t>
  </si>
  <si>
    <t>Инфляция</t>
  </si>
  <si>
    <t>%</t>
  </si>
  <si>
    <t>-</t>
  </si>
  <si>
    <t>Взносы ПФР</t>
  </si>
  <si>
    <t>Взносы ФСС по травматизму</t>
  </si>
  <si>
    <t>Взносы ФСС по нетрудоспособности и материнству</t>
  </si>
  <si>
    <t>Взносы ФОМС</t>
  </si>
  <si>
    <t>Аренда на 1 сотрудника в месяц</t>
  </si>
  <si>
    <t>(1)</t>
  </si>
  <si>
    <t>Открытые источники</t>
  </si>
  <si>
    <t>https://amo.ru/arenda-ofisa/class-b-plus</t>
  </si>
  <si>
    <t>(2)x(3)+(4)</t>
  </si>
  <si>
    <t>кв. м.</t>
  </si>
  <si>
    <t>(2)</t>
  </si>
  <si>
    <t>Норма площади на одного сотрудника для работы с ПЭВМ</t>
  </si>
  <si>
    <t>СанПиН 2.2.2/2.4.1340-03</t>
  </si>
  <si>
    <t>http://docs.cntd.ru/document/901865498</t>
  </si>
  <si>
    <t>(3)</t>
  </si>
  <si>
    <t>Коэффициент к норме площади с учетом дополнительного оборудования</t>
  </si>
  <si>
    <t>(4)</t>
  </si>
  <si>
    <t>Норма площади на одного сотрудника для помещения совещаний</t>
  </si>
  <si>
    <t>СНиП 31-05-2003</t>
  </si>
  <si>
    <t>https://docs.cntd.ru/document/1200034243</t>
  </si>
  <si>
    <t>руб</t>
  </si>
  <si>
    <t>Стоимость потребления электроэнергии</t>
  </si>
  <si>
    <t>руб за кВт/ч</t>
  </si>
  <si>
    <t>Норма потребления электроэнергии на 1 сотрудника в день</t>
  </si>
  <si>
    <t>кВт/ч</t>
  </si>
  <si>
    <t>Приказ Минжилкомхоза РСФСР от 25.12.1989 № 283 - освещение помещений
Аналогичные ФЭО - компьютеры, серверы и иная техника</t>
  </si>
  <si>
    <t>Стоимость потребления ХВС</t>
  </si>
  <si>
    <t>руб за куб. м.</t>
  </si>
  <si>
    <t>Стоимость потребления ГВС</t>
  </si>
  <si>
    <t>Норма потребления ХВС на человека</t>
  </si>
  <si>
    <t>суточная норма в куб. м.</t>
  </si>
  <si>
    <t>СНиП 2.04.01-85</t>
  </si>
  <si>
    <t>http://docs.cntd.ru/document/5200243</t>
  </si>
  <si>
    <t>Норма потребления ГВС на человека</t>
  </si>
  <si>
    <t>Тариф на водоотведение</t>
  </si>
  <si>
    <t>Объем потребления воды 1 сотрудника</t>
  </si>
  <si>
    <t>куб. м. в день</t>
  </si>
  <si>
    <t>ФАС Московского округа в Постановлении № А41-16963/13 от 06.02.2014 подтвердил, что объем сточных вод, сбрасываемых в систему коммунальной канализации, допускается принимать равным объемам воды, полученной абонентом из всех источников водоснабжения.</t>
  </si>
  <si>
    <t>Тариф на тепловую энергию</t>
  </si>
  <si>
    <t>руб за 1 кв. м.</t>
  </si>
  <si>
    <t>Приказ № 258-ТР от 16.12.2019 «О корректировке на 2020-2023 годы установленных долгосрочных тарифов на тепловую энергию (мощность) и на услуги по передаче тепловой энергии для публичного акционерного общества «Московская объединенная энергетическая компания»</t>
  </si>
  <si>
    <t>Потребление тепловой энергии на 1 кв. м.</t>
  </si>
  <si>
    <t xml:space="preserve">Постановление Правительства Москвы от 11.01.1994 г. № 41 </t>
  </si>
  <si>
    <t>Общая площадь</t>
  </si>
  <si>
    <t>Командировки</t>
  </si>
  <si>
    <t>Средняя потребительская цена (тариф) на услугу полета в салоне экономического класса самолета, в расчете на 1000 км пути</t>
  </si>
  <si>
    <t>Росстат</t>
  </si>
  <si>
    <t>https://fedstat.ru/indicator/31448</t>
  </si>
  <si>
    <t>Средняя цена суточного проживания в гостинице в России, тыс. рублей</t>
  </si>
  <si>
    <t>Суточные для командировок по городам России</t>
  </si>
  <si>
    <t>Положения НК РФ</t>
  </si>
  <si>
    <t>http://docs.cntd.ru/document/1200034243</t>
  </si>
  <si>
    <t>Перелет</t>
  </si>
  <si>
    <t>км.</t>
  </si>
  <si>
    <t>https://spravka.samoletom.ru/spr/rast.php</t>
  </si>
  <si>
    <t>Средняя цена суточного проживания в гостинице зарубежом</t>
  </si>
  <si>
    <t>https://sp.booking.com/</t>
  </si>
  <si>
    <t>Суточные для командировок за пределами России</t>
  </si>
  <si>
    <t>№</t>
  </si>
  <si>
    <t>Наименование статьи расхода</t>
  </si>
  <si>
    <t>Единица измерения</t>
  </si>
  <si>
    <t>Финансирование за счет Бюджетных средств</t>
  </si>
  <si>
    <t>Финансирование за счет Внебюджетных средств</t>
  </si>
  <si>
    <t>ИТОГО</t>
  </si>
  <si>
    <t>Итого</t>
  </si>
  <si>
    <t>Производственный персонал</t>
  </si>
  <si>
    <t>ФОТ</t>
  </si>
  <si>
    <t>Страховые взносы</t>
  </si>
  <si>
    <t>ССЧ производственного персонала</t>
  </si>
  <si>
    <t>чел.</t>
  </si>
  <si>
    <t>среднемесячная зп производственного персонала</t>
  </si>
  <si>
    <t>Накладные расходы</t>
  </si>
  <si>
    <t>ФОТ АУП</t>
  </si>
  <si>
    <t>Страховые взносы АУП</t>
  </si>
  <si>
    <t>ССЧ АУП</t>
  </si>
  <si>
    <t>среднемесячная зп АУП</t>
  </si>
  <si>
    <t>Командировочные расходы</t>
  </si>
  <si>
    <t>количество командировок по России</t>
  </si>
  <si>
    <t>раз</t>
  </si>
  <si>
    <t>расходы на 1 командировку по России</t>
  </si>
  <si>
    <t>количество командировок за пределами России</t>
  </si>
  <si>
    <t>расходы на 1 командировку за пределами России</t>
  </si>
  <si>
    <t>Аренда помещений</t>
  </si>
  <si>
    <t>стоимость аренды</t>
  </si>
  <si>
    <t>тыс. руб/кв. м. в год</t>
  </si>
  <si>
    <t>Услуги связи</t>
  </si>
  <si>
    <t>Коммунальные услуги</t>
  </si>
  <si>
    <t>Прочие расходы</t>
  </si>
  <si>
    <t>Капитальные расходы</t>
  </si>
  <si>
    <t>Наименование показателя</t>
  </si>
  <si>
    <t>стр. в ФЭО</t>
  </si>
  <si>
    <t>Среднемесячная зп в соотвествии с ОКВЭД</t>
  </si>
  <si>
    <t>Согласно ФЭО</t>
  </si>
  <si>
    <t>площадь аренды</t>
  </si>
  <si>
    <t>Наименование должности</t>
  </si>
  <si>
    <t/>
  </si>
  <si>
    <t>Среднемесячная зп по производственному персоналу</t>
  </si>
  <si>
    <t>Среднемесячная зп АУП</t>
  </si>
  <si>
    <t>Наименование оргтехники</t>
  </si>
  <si>
    <t>шт.</t>
  </si>
  <si>
    <t>Капитальные расходы ФБ</t>
  </si>
  <si>
    <t>Наименование оборудования</t>
  </si>
  <si>
    <t>Технические характеристики</t>
  </si>
  <si>
    <t>Необходимое количество, шт.</t>
  </si>
  <si>
    <t>Транспортные расходы</t>
  </si>
  <si>
    <t>Расходы на ПО</t>
  </si>
  <si>
    <t>2.10</t>
  </si>
  <si>
    <t>Прочие накладные расходы ФБ</t>
  </si>
  <si>
    <t>Среднее количество дней в командировке по России</t>
  </si>
  <si>
    <t>Среднее количество дней в командировке за пределами России</t>
  </si>
  <si>
    <t>Количество сотрудников</t>
  </si>
  <si>
    <t>Оргтехника</t>
  </si>
  <si>
    <t>за счет бюджетных средств</t>
  </si>
  <si>
    <t>за счет внебюджетных средств</t>
  </si>
  <si>
    <t>Доля</t>
  </si>
  <si>
    <t>производственный персонал</t>
  </si>
  <si>
    <t>капитальные расходы</t>
  </si>
  <si>
    <t>Проект : __________________________________</t>
  </si>
  <si>
    <t>Наименование источника</t>
  </si>
  <si>
    <t>Бюджетные источники финансирования</t>
  </si>
  <si>
    <t>Внебюджетные источники финансирования</t>
  </si>
  <si>
    <t>Итого расходы по годам</t>
  </si>
  <si>
    <t>Бюджетные ассигнования федерального бюджета</t>
  </si>
  <si>
    <t>Дополнительные бюджетные ассигнования федерального бюджета</t>
  </si>
  <si>
    <t>Бюджетные ассигнования бюджетов субъектов Российской Федерации и местных бюджетов</t>
  </si>
  <si>
    <t>Налоговые льготы, льготы по социальным взносам и таможенные преференции (выпадающие и недополученные доходы)</t>
  </si>
  <si>
    <t>Кредитные и заемные средства</t>
  </si>
  <si>
    <t>Иные</t>
  </si>
  <si>
    <t>Итого по годам</t>
  </si>
  <si>
    <t>Наименование прочего расхода</t>
  </si>
  <si>
    <t>Источники ФБ</t>
  </si>
  <si>
    <t>ВР</t>
  </si>
  <si>
    <t>КБК</t>
  </si>
  <si>
    <t>Раздел</t>
  </si>
  <si>
    <t>Подраздел</t>
  </si>
  <si>
    <t>ГП</t>
  </si>
  <si>
    <t>ПП</t>
  </si>
  <si>
    <t>ОМ</t>
  </si>
  <si>
    <t>НР</t>
  </si>
  <si>
    <t>Показатель / Мероприятие</t>
  </si>
  <si>
    <t>…</t>
  </si>
  <si>
    <t>ИТОГО бюджетные источники по годам</t>
  </si>
  <si>
    <t>ГРБС</t>
  </si>
  <si>
    <t>Наименование организации</t>
  </si>
  <si>
    <t>Наименование источника финансирования</t>
  </si>
  <si>
    <t>Срок привлечечения, мес</t>
  </si>
  <si>
    <t>Ставка, %</t>
  </si>
  <si>
    <t>ИТОГО внебюджетные источники по годам</t>
  </si>
  <si>
    <t>Иные средства</t>
  </si>
  <si>
    <t>Федеральный Бюджет</t>
  </si>
  <si>
    <t>Прибыль (от себестоимости)</t>
  </si>
  <si>
    <t>НДС</t>
  </si>
  <si>
    <t>норма прибыли от себестоимости</t>
  </si>
  <si>
    <t>ставка НДС</t>
  </si>
  <si>
    <t>Норма прибыли</t>
  </si>
  <si>
    <t>Ставка НДС</t>
  </si>
  <si>
    <t>прибыль (от себестоимости)</t>
  </si>
  <si>
    <t>ФОТ производственного персонала ФБ</t>
  </si>
  <si>
    <t>3,7%</t>
  </si>
  <si>
    <t>ФОТ АУП ФБ</t>
  </si>
  <si>
    <t>ОКВЭД</t>
  </si>
  <si>
    <t>ИТОГО численность производственного персонала</t>
  </si>
  <si>
    <t>ИТОГО ФОТ производственного пероснала</t>
  </si>
  <si>
    <t>Численность АУП</t>
  </si>
  <si>
    <t>Год закупки</t>
  </si>
  <si>
    <t>дд.мм.гггг</t>
  </si>
  <si>
    <t>Расходы на 1 командировку по России</t>
  </si>
  <si>
    <t>Расходы на 1 командировку за пределами России</t>
  </si>
  <si>
    <t>тыс. руб за кв. м. в год</t>
  </si>
  <si>
    <t>Коммунальные платежи (потребление воды, электроэнергии) на 1 сотрудника в год</t>
  </si>
  <si>
    <t>Потребление воды на 1 сотрудника в год</t>
  </si>
  <si>
    <t>Услуги водоотведения на 1 сотрудника в год</t>
  </si>
  <si>
    <t>Потребление электроэнергии на 1 сотрудника в год</t>
  </si>
  <si>
    <t>Тепловая энергия в год</t>
  </si>
  <si>
    <t>Коммерческие предложения стоимости аренды</t>
  </si>
  <si>
    <t>ССЧ персонала</t>
  </si>
  <si>
    <t>Площадь на 1 сотрудника</t>
  </si>
  <si>
    <t>ИТОГО стоимость аренды в год</t>
  </si>
  <si>
    <t>Общая площадь аренды</t>
  </si>
  <si>
    <t>КП 1</t>
  </si>
  <si>
    <t>КП 2</t>
  </si>
  <si>
    <t>КП 3</t>
  </si>
  <si>
    <t>Среднняя стоимость</t>
  </si>
  <si>
    <t>Стоимость аренды</t>
  </si>
  <si>
    <t>тыс. руб за 1 кв. м. в год</t>
  </si>
  <si>
    <t>Коммерческие предложения стоимости оргтехники</t>
  </si>
  <si>
    <t>Стоимость комплекта оргтехники на 1 сотрудника</t>
  </si>
  <si>
    <t>Количество персонала</t>
  </si>
  <si>
    <t>Коммерческие предложения стоимости ПО</t>
  </si>
  <si>
    <t>Наименование ПО</t>
  </si>
  <si>
    <t>ИТОГО стоимость ПО</t>
  </si>
  <si>
    <t>Коммерческие предложения на транспортные расходы</t>
  </si>
  <si>
    <t>Стоимость транспортных услуг</t>
  </si>
  <si>
    <t>Комментарий / описание</t>
  </si>
  <si>
    <t>ИТОГО стоимость транспортных услуг</t>
  </si>
  <si>
    <t>Коммерческие предложения услуг связи</t>
  </si>
  <si>
    <t>Наименование услуг связи</t>
  </si>
  <si>
    <t>Стоимость коммунальных услуг на 1 сотрудника в год</t>
  </si>
  <si>
    <t>ИТОГО стоимость услуг связи</t>
  </si>
  <si>
    <t>Перечень прочих расходов</t>
  </si>
  <si>
    <t>стоимость комплекта оргтехники на 1 сотрудника</t>
  </si>
  <si>
    <t>ИТОГО прочие расходы</t>
  </si>
  <si>
    <t>Количество компьютеров (ноутбуков)</t>
  </si>
  <si>
    <t>шт</t>
  </si>
  <si>
    <t>Командировки по России</t>
  </si>
  <si>
    <t>Средняя цена суточного проживания в гостинице в России</t>
  </si>
  <si>
    <t>Стоимость 1 командировки на 1 человека по России</t>
  </si>
  <si>
    <t>Количество командировок по России</t>
  </si>
  <si>
    <t>Командировки за пределами России</t>
  </si>
  <si>
    <t>Среднее расстояние перелетов из Москвы</t>
  </si>
  <si>
    <t>тыс. км.</t>
  </si>
  <si>
    <t>ИТОГО командировочные расходы</t>
  </si>
  <si>
    <t>Стоимость 1 командировки на 1 человека за пределами России</t>
  </si>
  <si>
    <t>Количество командировок за пределами России</t>
  </si>
  <si>
    <t>Расходы за счет бюджетных средств</t>
  </si>
  <si>
    <t>Время / дата</t>
  </si>
  <si>
    <t>Константы</t>
  </si>
  <si>
    <t>Наименование</t>
  </si>
  <si>
    <t>Ответственный исполнитель</t>
  </si>
  <si>
    <t>Дата начала
(мес.год)</t>
  </si>
  <si>
    <t>Срок исполнения
(мес)</t>
  </si>
  <si>
    <t>Фактический показатель</t>
  </si>
  <si>
    <t>Целевой показатель</t>
  </si>
  <si>
    <t>Комментарий</t>
  </si>
  <si>
    <t>Структурная единица</t>
  </si>
  <si>
    <t>1. Общая информация</t>
  </si>
  <si>
    <t>НПА 1-го уровня</t>
  </si>
  <si>
    <t>НПА 2-го уровня</t>
  </si>
  <si>
    <t>Проекты НПА 1-го и 2-го уровня</t>
  </si>
  <si>
    <t>Да</t>
  </si>
  <si>
    <t>Нет</t>
  </si>
  <si>
    <t>Задача / подзадача</t>
  </si>
  <si>
    <t>Дата окончания
(мес. год)</t>
  </si>
  <si>
    <t>Описание работ</t>
  </si>
  <si>
    <t>Персонал в рамках подзадач</t>
  </si>
  <si>
    <t>Должностные обязанности</t>
  </si>
  <si>
    <t>Ожидаемые результаты работы</t>
  </si>
  <si>
    <t>Дата нач.</t>
  </si>
  <si>
    <t>Дата оконч.</t>
  </si>
  <si>
    <t>I</t>
  </si>
  <si>
    <t>II</t>
  </si>
  <si>
    <t>III</t>
  </si>
  <si>
    <t>IV</t>
  </si>
  <si>
    <t>Услуги / работы сторонних организаций</t>
  </si>
  <si>
    <t xml:space="preserve"> </t>
  </si>
  <si>
    <t>Услуги / работы сторонних организаций ФБ</t>
  </si>
  <si>
    <t>Наименование работ</t>
  </si>
  <si>
    <t>услуги / работы сторонних организаций</t>
  </si>
  <si>
    <t>наименование должности 1</t>
  </si>
  <si>
    <t>наименование должности 2</t>
  </si>
  <si>
    <t>наименование должности 3</t>
  </si>
  <si>
    <t>наименование должности 4</t>
  </si>
  <si>
    <t>наименование должности 5</t>
  </si>
  <si>
    <t>20**</t>
  </si>
  <si>
    <t>Зоны отвественности сотрудников</t>
  </si>
  <si>
    <t>Расчет ССЧ сотрудников</t>
  </si>
  <si>
    <t>Расчет трудозатрат (чел-мес)</t>
  </si>
  <si>
    <t>наименование должности ауп 1</t>
  </si>
  <si>
    <t>наименование должности ауп 2</t>
  </si>
  <si>
    <t>наименование должности ауп 3</t>
  </si>
  <si>
    <t>наименование должности ауп 4</t>
  </si>
  <si>
    <t>наименование должности ауп 5</t>
  </si>
  <si>
    <t>X</t>
  </si>
  <si>
    <t>Это новая ИС (ГИС) ?</t>
  </si>
  <si>
    <t>Проект в области работ по ИС (ГИС) ?</t>
  </si>
  <si>
    <t>Средняя стоимость за 1 шт., 
тыс. руб</t>
  </si>
  <si>
    <t>Стоимость закупки,
тыс. руб</t>
  </si>
  <si>
    <t>Гранты</t>
  </si>
  <si>
    <t>гранты</t>
  </si>
  <si>
    <t>Гранты ФБ</t>
  </si>
  <si>
    <t>Ед. изм</t>
  </si>
  <si>
    <t>Доля бюджетных средств в грантовом софинансировании</t>
  </si>
  <si>
    <t>Собственные средства грантополучателей</t>
  </si>
  <si>
    <t>Стоимость услуг за интернет</t>
  </si>
  <si>
    <t>9.1.</t>
  </si>
  <si>
    <t>9.2.</t>
  </si>
  <si>
    <t>9.3.</t>
  </si>
  <si>
    <t>9.4.</t>
  </si>
  <si>
    <t>10.1.</t>
  </si>
  <si>
    <t>10.1.1.</t>
  </si>
  <si>
    <t>10.1.2.</t>
  </si>
  <si>
    <t>10.2.</t>
  </si>
  <si>
    <t>10.2.1.</t>
  </si>
  <si>
    <t>10.2.2.</t>
  </si>
  <si>
    <t>10.1.3.</t>
  </si>
  <si>
    <t>10.2.3.</t>
  </si>
  <si>
    <t>соотношение бюджетных средств и внебюджетных (грантополучателей) при выдаче гранта</t>
  </si>
  <si>
    <t>ИТОГО стоимость оргтехники</t>
  </si>
  <si>
    <t>тыс. руб.</t>
  </si>
  <si>
    <t>Наименование риска</t>
  </si>
  <si>
    <t>накладные расходы</t>
  </si>
  <si>
    <t>ФБ</t>
  </si>
  <si>
    <t>2.3-2.10 Прочие накладные ФБ</t>
  </si>
  <si>
    <t>2.1 ФОТ АУП ФБ</t>
  </si>
  <si>
    <t>Расходы</t>
  </si>
  <si>
    <t>Фин обеспечение</t>
  </si>
  <si>
    <t>5. Услуги работы стор орг ФБ</t>
  </si>
  <si>
    <t>6. Кап. расходы ФБ</t>
  </si>
  <si>
    <t>7. Гранты</t>
  </si>
  <si>
    <t>Подробнее расчет риска ниже</t>
  </si>
  <si>
    <t>7.1</t>
  </si>
  <si>
    <t>7.2</t>
  </si>
  <si>
    <t>ФОТ производственного персонала ВБ</t>
  </si>
  <si>
    <t>ФОТ АУП ВБ</t>
  </si>
  <si>
    <t>Прочие накладные расходы ВБ</t>
  </si>
  <si>
    <t>Источники ВБ</t>
  </si>
  <si>
    <t>Наименование дохода</t>
  </si>
  <si>
    <t xml:space="preserve">Национальный проект (программа) </t>
  </si>
  <si>
    <t>Наименование ОЗР, задачи</t>
  </si>
  <si>
    <t>№ п.п.</t>
  </si>
  <si>
    <t>Единица
измерения</t>
  </si>
  <si>
    <t xml:space="preserve">Показатель до </t>
  </si>
  <si>
    <t>Показатель после</t>
  </si>
  <si>
    <t>Показатель достижения ОЗР, выполнение задачи</t>
  </si>
  <si>
    <t>5. Расходы, финансируемые за счет средств федерального бюджета</t>
  </si>
  <si>
    <t>1.1</t>
  </si>
  <si>
    <t>1.2</t>
  </si>
  <si>
    <t>2.1</t>
  </si>
  <si>
    <t>2.2</t>
  </si>
  <si>
    <t>6.1</t>
  </si>
  <si>
    <t>6.2</t>
  </si>
  <si>
    <t>8. Функционал ИС (ГИС)</t>
  </si>
  <si>
    <t>8.1</t>
  </si>
  <si>
    <t>8.2</t>
  </si>
  <si>
    <t>11. Среднесписочная численность производственного персонала</t>
  </si>
  <si>
    <t>12. Среднесписочная численность непроизводственного персонала (АУП)</t>
  </si>
  <si>
    <t>13. Трудозатраты (человеко-месяцев)</t>
  </si>
  <si>
    <t>Действующий функционал</t>
  </si>
  <si>
    <t>Новый функционал</t>
  </si>
  <si>
    <t>Описание изменений /
новых функций</t>
  </si>
  <si>
    <t>1.3</t>
  </si>
  <si>
    <t>2.3</t>
  </si>
  <si>
    <t>3.1</t>
  </si>
  <si>
    <t>3.2</t>
  </si>
  <si>
    <t>3.3</t>
  </si>
  <si>
    <t>ИТОГО ФОТ производственного персонала</t>
  </si>
  <si>
    <t>Цена за 1 шт., тыс. руб</t>
  </si>
  <si>
    <t>2.3-2.10 Прочие накладные ВБ</t>
  </si>
  <si>
    <t>2.1 ФОТ АУП ВБ</t>
  </si>
  <si>
    <t>5. Услуги работы стор орг ВБ</t>
  </si>
  <si>
    <t>6. Кап. расходы ВБ</t>
  </si>
  <si>
    <t>доля наколадных расходов от ФОТ
производственного персонала</t>
  </si>
  <si>
    <t>Бюджетные ассигнования бюджетов субъектов Российской Федерации 
и местных бюджетов</t>
  </si>
  <si>
    <t>Среднемесячная зп в соответствии с ОКВЭД</t>
  </si>
  <si>
    <t>Среднемесячная зп в соотвеnствии с ОКВЭД</t>
  </si>
  <si>
    <t>Связь с показателями национальных проектов (программ)</t>
  </si>
  <si>
    <t>Планируемый период получения доходов</t>
  </si>
  <si>
    <t>доля операторских расходов
в общем объеме субсидии</t>
  </si>
  <si>
    <t>Бюджетные ассигнования федерального бюджета, предусмотренные сводной бюджетной росписью федерального бюджета</t>
  </si>
  <si>
    <t>7.3</t>
  </si>
  <si>
    <t>7.4</t>
  </si>
  <si>
    <t>2.4</t>
  </si>
  <si>
    <t>2.5</t>
  </si>
  <si>
    <t>2.6</t>
  </si>
  <si>
    <t>2.7</t>
  </si>
  <si>
    <t>2.8</t>
  </si>
  <si>
    <t>2.9</t>
  </si>
  <si>
    <t>4.1</t>
  </si>
  <si>
    <t>4.2</t>
  </si>
  <si>
    <t>Источник дополнительных бюджетных ассигнований федерального бюджета *</t>
  </si>
  <si>
    <t>* необходимо указать суммы со знаком "минус"</t>
  </si>
  <si>
    <t>14. Структура расходов по Проекту</t>
  </si>
  <si>
    <t>ИТОГО стоимость Проекта</t>
  </si>
  <si>
    <t>Собственные средства участников Проекта</t>
  </si>
  <si>
    <t>Описание влияния риска на Проект</t>
  </si>
  <si>
    <t>Риски Проекта (детализация)</t>
  </si>
  <si>
    <t>Согласно ФЭО и Правилам (Проекту Правил) предоставления субсидии/грантов</t>
  </si>
  <si>
    <t>Дата начала Проекта</t>
  </si>
  <si>
    <t>Дата окончания Проекта</t>
  </si>
  <si>
    <t>Срок реализации Проекта (мес.)</t>
  </si>
  <si>
    <t>Исполнитель (-и) Проекта</t>
  </si>
  <si>
    <t>Критерии отбора исполнителя (-ей) по Проекту</t>
  </si>
  <si>
    <t>2. Эффекты от реализации Проекта</t>
  </si>
  <si>
    <t>Ключевые показатели Проекта</t>
  </si>
  <si>
    <t>3. Описание Проекта</t>
  </si>
  <si>
    <t>4. Структура финансирования Проекта</t>
  </si>
  <si>
    <t>ИТОГО финансирование Проекта</t>
  </si>
  <si>
    <t>6. Доходы в рамках Проекта</t>
  </si>
  <si>
    <t>Реализация Проекта предполагает поступление доходов</t>
  </si>
  <si>
    <t>Общее описание доходов от реализации Проекта</t>
  </si>
  <si>
    <t>Доходы Проекта (детализация)</t>
  </si>
  <si>
    <t>7. Правовые основания Проекта</t>
  </si>
  <si>
    <t>Нормативное правовое основание реализации Проекта</t>
  </si>
  <si>
    <t>Наименование мероприятия ведомственной программы цифровой трансформации, одобренной президиумом Правительственной комиссии по цифровому развитию, использованию информационных технологий для улучшения качества жизни и условий ведения предпринимательской деятельности, в рамках которых реализуется Проект (при наличии)</t>
  </si>
  <si>
    <t>9. Работы в рамках Проекта</t>
  </si>
  <si>
    <t>10. Дорожная карта реализации Проекта</t>
  </si>
  <si>
    <t>Реализация Проекта</t>
  </si>
  <si>
    <t>Тип Проектов № 1</t>
  </si>
  <si>
    <t>Сумма гранта, предусмотренная на 1 Проект</t>
  </si>
  <si>
    <t>Тип Проектов № 2</t>
  </si>
  <si>
    <t>Тип Проектов № 3</t>
  </si>
  <si>
    <t>Тип Проектов № 4</t>
  </si>
  <si>
    <t>Тип Проектов № 5</t>
  </si>
  <si>
    <t>Доходы Проекта</t>
  </si>
  <si>
    <t>Подробнее расчет доходов Проекта ниже</t>
  </si>
  <si>
    <t>Риски Проекта</t>
  </si>
  <si>
    <t>Наименование государственных программ Российской Федерации и (или) иных документов стратегического планирования, национального проекта (программы), в рамках которых реализуется Проект</t>
  </si>
  <si>
    <t>Наименование подпрограммы и (или) федеральной целевой программы государственной программы Российской Федерации, федерального проекта национального проекта (программы), в рамках которых реализуется Проект</t>
  </si>
  <si>
    <t>15. Источники финансового обеспечения Проекта</t>
  </si>
  <si>
    <t>16. Анализ рисков Проекта</t>
  </si>
  <si>
    <t>Итого ССЧ ПП</t>
  </si>
  <si>
    <t>Итого ССЧ АУП</t>
  </si>
  <si>
    <t>ИТОГО стоимость коммунальных услуг</t>
  </si>
  <si>
    <t>Средняя стоимость 1 кв. м. офиса класса В+</t>
  </si>
  <si>
    <t>Расчет трудозатрат производственного персонала ФБ</t>
  </si>
  <si>
    <t>Сроки реализации Проекта</t>
  </si>
  <si>
    <t>2.7.1</t>
  </si>
  <si>
    <t>2.7.2</t>
  </si>
  <si>
    <t>Итого командировочные расходы по России</t>
  </si>
  <si>
    <t>Итого командировочные расходы за пределами России</t>
  </si>
  <si>
    <t>Коэффициент вариации
(норма &lt; 33%)</t>
  </si>
  <si>
    <t>Наименование контрагента КП 1 / ссылка источник в сети</t>
  </si>
  <si>
    <t>Наименование контрагента КП 2 / ссылка источник в сети</t>
  </si>
  <si>
    <t>Наименование контрагента КП 3 / ссылка источник в сети</t>
  </si>
  <si>
    <t>ИТОГО планируемое количество поддержанных Проектов</t>
  </si>
  <si>
    <t>ИТОГО объем средств ФБ, направляемых на гранты</t>
  </si>
  <si>
    <t>Итого объем средств ФБ, направляемый на проекты № 1</t>
  </si>
  <si>
    <t>Итого объем средств ФБ, направляемый на проекты № 2</t>
  </si>
  <si>
    <t>Итого объем средств ФБ, направляемый на проекты № 3</t>
  </si>
  <si>
    <t>Итого объем средств ФБ, направляемый на проекты № 5</t>
  </si>
  <si>
    <t>Итого объем средств ФБ, направляемый на проекты № 4</t>
  </si>
  <si>
    <t>ИТОГО закупки услуг / работ сторонних организаций ФБ</t>
  </si>
  <si>
    <t>Расчет трудозатрат производственного персонала ВБ</t>
  </si>
  <si>
    <t>Услуги / работы сторонних организаций ВБ</t>
  </si>
  <si>
    <t>1.1.2 ФОТ производ перс ФБ</t>
  </si>
  <si>
    <t>1.1.2 ФОТ производ перс ВБ</t>
  </si>
  <si>
    <t>1.1.1 Трудозат производ перс ФБ</t>
  </si>
  <si>
    <t>1.1.1 Трудозат производ перс ВБ</t>
  </si>
  <si>
    <t>Код</t>
  </si>
  <si>
    <t>Вид экономической деятельности</t>
  </si>
  <si>
    <t>Код ОКВЭД</t>
  </si>
  <si>
    <t>Наименование контрагента КП 1 / ссылка на источник в сети</t>
  </si>
  <si>
    <t>Наименование контрагента КП 2 / ссылка на источник в сети</t>
  </si>
  <si>
    <t>Наименование контрагента КП 3 / ссылка на источник в сети</t>
  </si>
  <si>
    <t>Наименование контрагента КП 4 / ссылка на источник в сети</t>
  </si>
  <si>
    <t>Наименование контрагента КП 5 / ссылка на источник в сети</t>
  </si>
  <si>
    <t>ВБ</t>
  </si>
  <si>
    <t>Стоимость ПО на 1 сотрудника</t>
  </si>
  <si>
    <t>Стоимость услуг связи на 1 сотрудника</t>
  </si>
  <si>
    <t>Приказ Департамента экономической политики и развития, г. Москвы от 10.12.2021 N 308-ТР «Об установлении цен (тарифов) на электрическую энергию для населения и приравненным к нему категориям потребителей города Москвы на 2022 год» (среднее по полугодиям)</t>
  </si>
  <si>
    <t>Приказ Департамента экономической политики и развития города Москвы от 17 декабря 2020 года N 358-ТР О корректировке на 2021-2023 годы установленных долгосрочных тарифов на питьевую воду (питьевое водоснабжение), техническую воду и водоотведение для акционерного общества "Мосводоканал" (среднее по полугодиям)</t>
  </si>
  <si>
    <t>Приказ № 353-ТР от 17.12.2020 «О корректировке на 2021-2023 годы установленных долгосрочных тарифов горячую воду (горячее водоснабжение)" (среднее по полугодиям)</t>
  </si>
  <si>
    <t>Приказ Департамента экономической политики и развития города Москвы от 17 декабря 2020 года N 358-ТР (среднее по полугодиям)</t>
  </si>
  <si>
    <t>Количество рабочих часов в год (40-часовая рабочая неделя)</t>
  </si>
  <si>
    <t>http://www.consultant.ru/law/ref/calendar/proizvodstvennye/2022/</t>
  </si>
  <si>
    <t>№ подзадачи</t>
  </si>
  <si>
    <t>Приложение №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</si>
</sst>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;\(#,##0.0\);\-"/>
    <numFmt numFmtId="165" formatCode="#,##0;\(#,##0\);\-"/>
    <numFmt numFmtId="166" formatCode="0.0%"/>
    <numFmt numFmtId="167" formatCode="#,##0.00;\(#,##0.00\);\-"/>
    <numFmt numFmtId="168" formatCode="[$-419]mmmm;@"/>
    <numFmt numFmtId="169" formatCode="mmm"/>
    <numFmt numFmtId="170" formatCode="[$-F800]dddd\,\ mmmm\ dd\,\ yyyy"/>
    <numFmt numFmtId="171" formatCode="0.0"/>
  </numFmts>
  <fonts count="5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 cyr"/>
      <charset val="204"/>
    </font>
    <font>
      <b/>
      <sz val="10"/>
      <color theme="1"/>
      <name val="Arial cyr"/>
      <charset val="204"/>
    </font>
    <font>
      <i/>
      <sz val="10"/>
      <color theme="1"/>
      <name val="Arial cyr"/>
      <charset val="204"/>
    </font>
    <font>
      <b/>
      <i/>
      <sz val="10"/>
      <color theme="1"/>
      <name val="Arial cyr"/>
      <charset val="204"/>
    </font>
    <font>
      <sz val="11"/>
      <color indexed="8"/>
      <name val="Calibri"/>
      <family val="2"/>
      <charset val="204"/>
    </font>
    <font>
      <sz val="9"/>
      <color indexed="8"/>
      <name val="Arial cyr"/>
      <charset val="204"/>
    </font>
    <font>
      <b/>
      <sz val="10"/>
      <color indexed="8"/>
      <name val="Arial cyr"/>
      <charset val="204"/>
    </font>
    <font>
      <sz val="9"/>
      <color theme="1"/>
      <name val="Arial cyr"/>
      <charset val="204"/>
    </font>
    <font>
      <b/>
      <sz val="9"/>
      <color theme="1"/>
      <name val="Arial cyr"/>
      <charset val="204"/>
    </font>
    <font>
      <b/>
      <i/>
      <sz val="9"/>
      <color theme="1"/>
      <name val="Arial cyr"/>
      <charset val="204"/>
    </font>
    <font>
      <b/>
      <i/>
      <sz val="9"/>
      <color theme="0"/>
      <name val="Arial cyr"/>
      <charset val="204"/>
    </font>
    <font>
      <sz val="11"/>
      <color rgb="FF9C0006"/>
      <name val="Calibri"/>
      <family val="2"/>
      <charset val="204"/>
      <scheme val="minor"/>
    </font>
    <font>
      <sz val="9"/>
      <color rgb="FF9C0006"/>
      <name val="Arial cyr"/>
      <charset val="204"/>
    </font>
    <font>
      <sz val="10"/>
      <color theme="6" tint="-0.499984740745262"/>
      <name val="Arial"/>
      <family val="2"/>
      <charset val="204"/>
    </font>
    <font>
      <sz val="10"/>
      <name val="Arial"/>
      <family val="2"/>
      <charset val="204"/>
    </font>
    <font>
      <sz val="9"/>
      <name val="Arial cyr"/>
      <charset val="204"/>
    </font>
    <font>
      <b/>
      <sz val="9"/>
      <color indexed="8"/>
      <name val="Arial cyr"/>
      <charset val="204"/>
    </font>
    <font>
      <b/>
      <sz val="9"/>
      <color rgb="FF000000"/>
      <name val="Arial cyr"/>
      <charset val="204"/>
    </font>
    <font>
      <sz val="9"/>
      <color rgb="FF000000"/>
      <name val="Arial cyr"/>
      <charset val="204"/>
    </font>
    <font>
      <b/>
      <u/>
      <sz val="9"/>
      <color indexed="8"/>
      <name val="Arial cyr"/>
      <charset val="204"/>
    </font>
    <font>
      <b/>
      <sz val="12"/>
      <color indexed="8"/>
      <name val="Arial cyr"/>
      <charset val="204"/>
    </font>
    <font>
      <b/>
      <sz val="10"/>
      <color rgb="FF000000"/>
      <name val="Arial cyr"/>
      <charset val="204"/>
    </font>
    <font>
      <i/>
      <sz val="8"/>
      <color rgb="FF000000"/>
      <name val="Arial cyr"/>
      <charset val="204"/>
    </font>
    <font>
      <i/>
      <sz val="8"/>
      <color indexed="8"/>
      <name val="Arial cyr"/>
      <charset val="204"/>
    </font>
    <font>
      <b/>
      <i/>
      <sz val="8"/>
      <color indexed="8"/>
      <name val="Arial cyr"/>
      <charset val="204"/>
    </font>
    <font>
      <sz val="8"/>
      <color indexed="8"/>
      <name val="Arial cyr"/>
      <charset val="204"/>
    </font>
    <font>
      <sz val="3"/>
      <color indexed="8"/>
      <name val="Arial cyr"/>
      <charset val="204"/>
    </font>
    <font>
      <b/>
      <i/>
      <sz val="3"/>
      <color rgb="FF000000"/>
      <name val="Arial cyr"/>
      <charset val="204"/>
    </font>
    <font>
      <b/>
      <i/>
      <sz val="3"/>
      <color indexed="8"/>
      <name val="Arial cyr"/>
      <charset val="204"/>
    </font>
    <font>
      <b/>
      <sz val="9"/>
      <color theme="0"/>
      <name val="Arial cyr"/>
      <charset val="204"/>
    </font>
    <font>
      <b/>
      <i/>
      <sz val="9"/>
      <name val="Arial cyr"/>
      <charset val="204"/>
    </font>
    <font>
      <i/>
      <sz val="8"/>
      <color theme="1"/>
      <name val="Arial cyr"/>
      <charset val="204"/>
    </font>
    <font>
      <b/>
      <i/>
      <sz val="8"/>
      <color theme="1"/>
      <name val="Arial cyr"/>
      <charset val="204"/>
    </font>
    <font>
      <sz val="11"/>
      <color theme="1"/>
      <name val="Arial cyr"/>
      <charset val="204"/>
    </font>
    <font>
      <b/>
      <sz val="11"/>
      <color theme="1"/>
      <name val="Arial cyr"/>
      <charset val="204"/>
    </font>
    <font>
      <u/>
      <sz val="3"/>
      <color indexed="8"/>
      <name val="Arial cyr"/>
      <charset val="204"/>
    </font>
    <font>
      <sz val="3"/>
      <color theme="1"/>
      <name val="Arial cyr"/>
      <charset val="204"/>
    </font>
    <font>
      <sz val="8"/>
      <name val="Arial cyr"/>
      <charset val="204"/>
    </font>
    <font>
      <b/>
      <sz val="8"/>
      <color indexed="8"/>
      <name val="Arial cyr"/>
      <charset val="204"/>
    </font>
    <font>
      <b/>
      <sz val="10"/>
      <name val="Arial cyr"/>
      <charset val="204"/>
    </font>
    <font>
      <i/>
      <sz val="9"/>
      <color theme="1"/>
      <name val="Arial cyr"/>
      <charset val="204"/>
    </font>
    <font>
      <u/>
      <sz val="11"/>
      <color theme="10"/>
      <name val="Calibri"/>
      <family val="2"/>
      <charset val="204"/>
      <scheme val="minor"/>
    </font>
    <font>
      <b/>
      <sz val="9"/>
      <name val="Arial cyr"/>
      <charset val="204"/>
    </font>
    <font>
      <u/>
      <sz val="11"/>
      <color rgb="FF0000FF"/>
      <name val="Calibri"/>
      <family val="2"/>
      <charset val="204"/>
      <scheme val="minor"/>
    </font>
    <font>
      <sz val="9"/>
      <color rgb="FF0000FF"/>
      <name val="Arial cyr"/>
      <charset val="204"/>
    </font>
    <font>
      <sz val="3"/>
      <color rgb="FF0000FF"/>
      <name val="Arial cyr"/>
      <charset val="204"/>
    </font>
    <font>
      <sz val="8"/>
      <color rgb="FF0000FF"/>
      <name val="Arial cyr"/>
      <charset val="204"/>
    </font>
    <font>
      <b/>
      <sz val="9"/>
      <color rgb="FF0000FF"/>
      <name val="Arial cyr"/>
      <charset val="204"/>
    </font>
    <font>
      <b/>
      <sz val="3"/>
      <color indexed="8"/>
      <name val="Arial cyr"/>
      <charset val="204"/>
    </font>
    <font>
      <b/>
      <i/>
      <sz val="12"/>
      <name val="Arial cyr"/>
      <charset val="204"/>
    </font>
    <font>
      <b/>
      <i/>
      <sz val="11"/>
      <name val="Arial cyr"/>
      <charset val="204"/>
    </font>
    <font>
      <sz val="9"/>
      <color theme="0" tint="-0.499984740745262"/>
      <name val="Arial cyr"/>
      <charset val="204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EEECD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FFFE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4E8C6"/>
        <bgColor indexed="64"/>
      </patternFill>
    </fill>
    <fill>
      <patternFill patternType="solid">
        <fgColor rgb="FFD4DDF0"/>
        <bgColor indexed="64"/>
      </patternFill>
    </fill>
  </fills>
  <borders count="10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dotted">
        <color theme="8" tint="-0.249977111117893"/>
      </right>
      <top style="thin">
        <color indexed="64"/>
      </top>
      <bottom style="medium">
        <color indexed="64"/>
      </bottom>
      <diagonal/>
    </border>
    <border>
      <left style="dotted">
        <color theme="8" tint="-0.249977111117893"/>
      </left>
      <right style="dotted">
        <color theme="8" tint="-0.249977111117893"/>
      </right>
      <top style="thin">
        <color indexed="64"/>
      </top>
      <bottom style="medium">
        <color indexed="64"/>
      </bottom>
      <diagonal/>
    </border>
    <border>
      <left style="dotted">
        <color theme="8" tint="-0.249977111117893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7" fillId="0" borderId="0"/>
    <xf numFmtId="0" fontId="2" fillId="0" borderId="0"/>
    <xf numFmtId="0" fontId="14" fillId="9" borderId="0" applyNumberFormat="0" applyBorder="0" applyAlignment="0" applyProtection="0"/>
    <xf numFmtId="0" fontId="16" fillId="10" borderId="29" applyNumberFormat="0" applyFont="0">
      <alignment vertical="top"/>
    </xf>
    <xf numFmtId="0" fontId="17" fillId="11" borderId="0" applyNumberFormat="0" applyFont="0">
      <alignment vertical="top"/>
    </xf>
    <xf numFmtId="0" fontId="17" fillId="0" borderId="0"/>
    <xf numFmtId="0" fontId="44" fillId="0" borderId="0" applyNumberFormat="0" applyFill="0" applyBorder="0" applyAlignment="0" applyProtection="0"/>
  </cellStyleXfs>
  <cellXfs count="1501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2" applyFont="1"/>
    <xf numFmtId="0" fontId="3" fillId="0" borderId="0" xfId="2" applyFont="1" applyAlignment="1">
      <alignment horizontal="center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vertical="center" wrapText="1"/>
    </xf>
    <xf numFmtId="1" fontId="3" fillId="0" borderId="0" xfId="2" applyNumberFormat="1" applyFont="1" applyAlignment="1">
      <alignment horizontal="center" vertical="center"/>
    </xf>
    <xf numFmtId="0" fontId="3" fillId="0" borderId="0" xfId="2" applyFont="1" applyAlignment="1">
      <alignment horizontal="left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5" fillId="0" borderId="0" xfId="2" applyFont="1"/>
    <xf numFmtId="0" fontId="5" fillId="0" borderId="0" xfId="2" quotePrefix="1" applyFont="1" applyAlignment="1">
      <alignment horizontal="center" vertical="center" wrapText="1"/>
    </xf>
    <xf numFmtId="0" fontId="5" fillId="0" borderId="0" xfId="2" applyFont="1" applyAlignment="1">
      <alignment horizontal="left" vertical="center" wrapText="1" indent="3"/>
    </xf>
    <xf numFmtId="0" fontId="3" fillId="0" borderId="0" xfId="2" applyFont="1" applyAlignment="1">
      <alignment horizontal="left" vertical="center" wrapText="1" indent="3"/>
    </xf>
    <xf numFmtId="164" fontId="3" fillId="0" borderId="0" xfId="2" applyNumberFormat="1" applyFont="1" applyAlignment="1">
      <alignment horizontal="center" vertical="center"/>
    </xf>
    <xf numFmtId="0" fontId="8" fillId="0" borderId="1" xfId="4" applyFont="1" applyBorder="1" applyAlignment="1">
      <alignment vertical="center"/>
    </xf>
    <xf numFmtId="0" fontId="8" fillId="0" borderId="2" xfId="4" applyFont="1" applyBorder="1" applyAlignment="1">
      <alignment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vertical="center"/>
    </xf>
    <xf numFmtId="0" fontId="8" fillId="0" borderId="0" xfId="4" applyFont="1" applyAlignment="1">
      <alignment vertical="center"/>
    </xf>
    <xf numFmtId="0" fontId="2" fillId="0" borderId="0" xfId="5"/>
    <xf numFmtId="0" fontId="10" fillId="0" borderId="0" xfId="5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left" vertical="center" indent="3"/>
    </xf>
    <xf numFmtId="164" fontId="10" fillId="0" borderId="0" xfId="5" applyNumberFormat="1" applyFont="1" applyAlignment="1">
      <alignment vertical="center"/>
    </xf>
    <xf numFmtId="0" fontId="2" fillId="0" borderId="0" xfId="5" quotePrefix="1"/>
    <xf numFmtId="0" fontId="11" fillId="0" borderId="0" xfId="5" applyFont="1" applyAlignment="1">
      <alignment horizontal="center" vertical="center" wrapText="1"/>
    </xf>
    <xf numFmtId="0" fontId="12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164" fontId="12" fillId="0" borderId="0" xfId="5" applyNumberFormat="1" applyFont="1" applyAlignment="1">
      <alignment vertical="center"/>
    </xf>
    <xf numFmtId="164" fontId="11" fillId="0" borderId="0" xfId="5" applyNumberFormat="1" applyFont="1" applyAlignment="1">
      <alignment vertical="center"/>
    </xf>
    <xf numFmtId="165" fontId="10" fillId="0" borderId="0" xfId="5" applyNumberFormat="1" applyFont="1" applyAlignment="1">
      <alignment vertical="center"/>
    </xf>
    <xf numFmtId="0" fontId="4" fillId="0" borderId="0" xfId="5" applyFont="1" applyAlignment="1">
      <alignment horizontal="center" vertical="center" wrapText="1"/>
    </xf>
    <xf numFmtId="164" fontId="4" fillId="0" borderId="0" xfId="5" applyNumberFormat="1" applyFont="1" applyAlignment="1">
      <alignment horizontal="center" vertical="center" wrapText="1"/>
    </xf>
    <xf numFmtId="9" fontId="10" fillId="0" borderId="0" xfId="5" applyNumberFormat="1" applyFont="1" applyAlignment="1">
      <alignment vertical="center"/>
    </xf>
    <xf numFmtId="165" fontId="14" fillId="0" borderId="0" xfId="6" applyNumberFormat="1" applyFill="1" applyBorder="1" applyAlignment="1">
      <alignment vertical="center"/>
    </xf>
    <xf numFmtId="165" fontId="15" fillId="0" borderId="0" xfId="5" applyNumberFormat="1" applyFont="1" applyAlignment="1">
      <alignment vertical="center"/>
    </xf>
    <xf numFmtId="165" fontId="14" fillId="0" borderId="0" xfId="6" applyNumberFormat="1" applyFill="1" applyAlignment="1">
      <alignment vertical="center"/>
    </xf>
    <xf numFmtId="0" fontId="4" fillId="0" borderId="0" xfId="5" applyFont="1" applyAlignment="1">
      <alignment vertical="center"/>
    </xf>
    <xf numFmtId="0" fontId="11" fillId="2" borderId="0" xfId="5" applyFont="1" applyFill="1" applyAlignment="1">
      <alignment horizontal="center" vertical="center" wrapText="1"/>
    </xf>
    <xf numFmtId="0" fontId="8" fillId="12" borderId="0" xfId="4" applyFont="1" applyFill="1" applyAlignment="1">
      <alignment vertical="center"/>
    </xf>
    <xf numFmtId="165" fontId="8" fillId="12" borderId="0" xfId="4" applyNumberFormat="1" applyFont="1" applyFill="1" applyAlignment="1">
      <alignment vertical="center"/>
    </xf>
    <xf numFmtId="0" fontId="19" fillId="0" borderId="4" xfId="4" applyFont="1" applyBorder="1" applyAlignment="1">
      <alignment vertical="center" wrapText="1"/>
    </xf>
    <xf numFmtId="0" fontId="19" fillId="0" borderId="5" xfId="4" applyFont="1" applyBorder="1" applyAlignment="1">
      <alignment vertical="center"/>
    </xf>
    <xf numFmtId="0" fontId="8" fillId="0" borderId="4" xfId="4" applyFont="1" applyBorder="1" applyAlignment="1">
      <alignment vertical="center"/>
    </xf>
    <xf numFmtId="0" fontId="8" fillId="0" borderId="0" xfId="4" applyFont="1" applyAlignment="1">
      <alignment horizontal="center" vertical="center"/>
    </xf>
    <xf numFmtId="0" fontId="8" fillId="0" borderId="5" xfId="4" applyFont="1" applyBorder="1" applyAlignment="1">
      <alignment vertical="center"/>
    </xf>
    <xf numFmtId="0" fontId="20" fillId="0" borderId="4" xfId="4" applyFont="1" applyBorder="1" applyAlignment="1">
      <alignment horizontal="center" vertical="center" wrapText="1"/>
    </xf>
    <xf numFmtId="0" fontId="20" fillId="0" borderId="0" xfId="4" applyFont="1" applyAlignment="1">
      <alignment horizontal="center" vertical="center" wrapText="1"/>
    </xf>
    <xf numFmtId="0" fontId="20" fillId="0" borderId="5" xfId="4" applyFont="1" applyBorder="1" applyAlignment="1">
      <alignment horizontal="center" vertical="center" wrapText="1"/>
    </xf>
    <xf numFmtId="0" fontId="19" fillId="4" borderId="16" xfId="4" applyFont="1" applyFill="1" applyBorder="1" applyAlignment="1">
      <alignment horizontal="center" vertical="center"/>
    </xf>
    <xf numFmtId="0" fontId="20" fillId="0" borderId="4" xfId="4" applyFont="1" applyBorder="1" applyAlignment="1">
      <alignment horizontal="left" vertical="center" wrapText="1"/>
    </xf>
    <xf numFmtId="0" fontId="20" fillId="0" borderId="0" xfId="4" applyFont="1" applyAlignment="1">
      <alignment horizontal="left" vertical="center" wrapText="1"/>
    </xf>
    <xf numFmtId="165" fontId="20" fillId="0" borderId="5" xfId="4" applyNumberFormat="1" applyFont="1" applyBorder="1" applyAlignment="1">
      <alignment horizontal="left" vertical="center" wrapText="1"/>
    </xf>
    <xf numFmtId="164" fontId="8" fillId="12" borderId="0" xfId="4" applyNumberFormat="1" applyFont="1" applyFill="1" applyAlignment="1">
      <alignment vertical="center"/>
    </xf>
    <xf numFmtId="165" fontId="20" fillId="0" borderId="5" xfId="4" applyNumberFormat="1" applyFont="1" applyBorder="1" applyAlignment="1">
      <alignment horizontal="center" vertical="center" wrapText="1"/>
    </xf>
    <xf numFmtId="164" fontId="19" fillId="12" borderId="0" xfId="4" applyNumberFormat="1" applyFont="1" applyFill="1" applyAlignment="1">
      <alignment vertical="center"/>
    </xf>
    <xf numFmtId="3" fontId="19" fillId="7" borderId="26" xfId="4" applyNumberFormat="1" applyFont="1" applyFill="1" applyBorder="1" applyAlignment="1">
      <alignment horizontal="center" vertical="center"/>
    </xf>
    <xf numFmtId="165" fontId="19" fillId="7" borderId="26" xfId="4" applyNumberFormat="1" applyFont="1" applyFill="1" applyBorder="1" applyAlignment="1">
      <alignment horizontal="center" vertical="center"/>
    </xf>
    <xf numFmtId="9" fontId="19" fillId="12" borderId="0" xfId="1" applyFont="1" applyFill="1" applyAlignment="1">
      <alignment vertical="center"/>
    </xf>
    <xf numFmtId="165" fontId="19" fillId="12" borderId="0" xfId="1" applyNumberFormat="1" applyFont="1" applyFill="1" applyAlignment="1">
      <alignment vertical="center"/>
    </xf>
    <xf numFmtId="0" fontId="21" fillId="0" borderId="4" xfId="4" applyFont="1" applyBorder="1" applyAlignment="1">
      <alignment horizontal="left" vertical="center" wrapText="1"/>
    </xf>
    <xf numFmtId="0" fontId="21" fillId="0" borderId="0" xfId="4" applyFont="1" applyAlignment="1">
      <alignment horizontal="left" vertical="center" wrapText="1"/>
    </xf>
    <xf numFmtId="165" fontId="21" fillId="0" borderId="5" xfId="4" applyNumberFormat="1" applyFont="1" applyBorder="1" applyAlignment="1">
      <alignment horizontal="left" vertical="center" wrapText="1"/>
    </xf>
    <xf numFmtId="9" fontId="8" fillId="12" borderId="0" xfId="1" applyFont="1" applyFill="1" applyAlignment="1">
      <alignment vertical="center"/>
    </xf>
    <xf numFmtId="165" fontId="8" fillId="12" borderId="0" xfId="1" applyNumberFormat="1" applyFont="1" applyFill="1" applyAlignment="1">
      <alignment vertical="center"/>
    </xf>
    <xf numFmtId="165" fontId="19" fillId="12" borderId="0" xfId="4" applyNumberFormat="1" applyFont="1" applyFill="1" applyAlignment="1">
      <alignment vertical="center"/>
    </xf>
    <xf numFmtId="3" fontId="8" fillId="0" borderId="26" xfId="4" applyNumberFormat="1" applyFont="1" applyBorder="1" applyAlignment="1">
      <alignment horizontal="center" vertical="center"/>
    </xf>
    <xf numFmtId="165" fontId="19" fillId="0" borderId="26" xfId="4" applyNumberFormat="1" applyFont="1" applyBorder="1" applyAlignment="1">
      <alignment horizontal="center" vertical="center"/>
    </xf>
    <xf numFmtId="0" fontId="8" fillId="0" borderId="21" xfId="4" applyFont="1" applyBorder="1" applyAlignment="1">
      <alignment vertical="center"/>
    </xf>
    <xf numFmtId="0" fontId="8" fillId="0" borderId="22" xfId="4" applyFont="1" applyBorder="1" applyAlignment="1">
      <alignment vertical="center"/>
    </xf>
    <xf numFmtId="0" fontId="8" fillId="12" borderId="0" xfId="4" applyFont="1" applyFill="1" applyAlignment="1">
      <alignment horizontal="center" vertical="center"/>
    </xf>
    <xf numFmtId="0" fontId="8" fillId="0" borderId="22" xfId="4" applyFont="1" applyBorder="1" applyAlignment="1">
      <alignment horizontal="center" vertical="center"/>
    </xf>
    <xf numFmtId="164" fontId="8" fillId="0" borderId="22" xfId="4" applyNumberFormat="1" applyFont="1" applyBorder="1" applyAlignment="1">
      <alignment vertical="center"/>
    </xf>
    <xf numFmtId="0" fontId="8" fillId="0" borderId="23" xfId="4" applyFont="1" applyBorder="1" applyAlignment="1">
      <alignment vertical="center"/>
    </xf>
    <xf numFmtId="0" fontId="22" fillId="0" borderId="0" xfId="4" applyFont="1" applyAlignment="1">
      <alignment horizontal="right" vertical="center"/>
    </xf>
    <xf numFmtId="0" fontId="8" fillId="0" borderId="0" xfId="4" applyFont="1" applyAlignment="1">
      <alignment horizontal="right" vertical="center"/>
    </xf>
    <xf numFmtId="0" fontId="22" fillId="0" borderId="0" xfId="4" applyFont="1" applyAlignment="1">
      <alignment horizontal="center" vertical="center"/>
    </xf>
    <xf numFmtId="0" fontId="24" fillId="0" borderId="4" xfId="4" applyFont="1" applyBorder="1" applyAlignment="1">
      <alignment horizontal="left" vertical="center" wrapText="1"/>
    </xf>
    <xf numFmtId="0" fontId="24" fillId="0" borderId="0" xfId="4" applyFont="1" applyAlignment="1">
      <alignment horizontal="left" vertical="center" wrapText="1"/>
    </xf>
    <xf numFmtId="3" fontId="9" fillId="5" borderId="19" xfId="4" applyNumberFormat="1" applyFont="1" applyFill="1" applyBorder="1" applyAlignment="1">
      <alignment horizontal="center" vertical="center"/>
    </xf>
    <xf numFmtId="165" fontId="24" fillId="0" borderId="5" xfId="4" applyNumberFormat="1" applyFont="1" applyBorder="1" applyAlignment="1">
      <alignment horizontal="left" vertical="center" wrapText="1"/>
    </xf>
    <xf numFmtId="164" fontId="9" fillId="12" borderId="0" xfId="4" applyNumberFormat="1" applyFont="1" applyFill="1" applyAlignment="1">
      <alignment vertical="center"/>
    </xf>
    <xf numFmtId="165" fontId="9" fillId="12" borderId="0" xfId="4" applyNumberFormat="1" applyFont="1" applyFill="1" applyAlignment="1">
      <alignment vertical="center"/>
    </xf>
    <xf numFmtId="165" fontId="25" fillId="0" borderId="4" xfId="4" applyNumberFormat="1" applyFont="1" applyBorder="1" applyAlignment="1">
      <alignment horizontal="right" vertical="center" wrapText="1"/>
    </xf>
    <xf numFmtId="165" fontId="25" fillId="0" borderId="0" xfId="4" applyNumberFormat="1" applyFont="1" applyAlignment="1">
      <alignment horizontal="right" vertical="center" wrapText="1"/>
    </xf>
    <xf numFmtId="165" fontId="27" fillId="8" borderId="28" xfId="4" applyNumberFormat="1" applyFont="1" applyFill="1" applyBorder="1" applyAlignment="1">
      <alignment vertical="center"/>
    </xf>
    <xf numFmtId="165" fontId="25" fillId="0" borderId="5" xfId="4" applyNumberFormat="1" applyFont="1" applyBorder="1" applyAlignment="1">
      <alignment horizontal="right" vertical="center" wrapText="1"/>
    </xf>
    <xf numFmtId="165" fontId="28" fillId="12" borderId="0" xfId="4" applyNumberFormat="1" applyFont="1" applyFill="1" applyAlignment="1">
      <alignment vertical="center"/>
    </xf>
    <xf numFmtId="9" fontId="28" fillId="12" borderId="0" xfId="1" applyFont="1" applyFill="1" applyAlignment="1">
      <alignment vertical="center"/>
    </xf>
    <xf numFmtId="165" fontId="28" fillId="12" borderId="0" xfId="1" applyNumberFormat="1" applyFont="1" applyFill="1" applyAlignment="1">
      <alignment vertical="center"/>
    </xf>
    <xf numFmtId="0" fontId="25" fillId="0" borderId="4" xfId="4" applyFont="1" applyBorder="1" applyAlignment="1">
      <alignment horizontal="right" vertical="center" wrapText="1"/>
    </xf>
    <xf numFmtId="0" fontId="25" fillId="0" borderId="0" xfId="4" applyFont="1" applyAlignment="1">
      <alignment horizontal="right" vertical="center" wrapText="1"/>
    </xf>
    <xf numFmtId="165" fontId="27" fillId="8" borderId="16" xfId="4" applyNumberFormat="1" applyFont="1" applyFill="1" applyBorder="1" applyAlignment="1">
      <alignment vertical="center"/>
    </xf>
    <xf numFmtId="164" fontId="28" fillId="12" borderId="0" xfId="4" applyNumberFormat="1" applyFont="1" applyFill="1" applyAlignment="1">
      <alignment vertical="center"/>
    </xf>
    <xf numFmtId="3" fontId="26" fillId="8" borderId="16" xfId="4" applyNumberFormat="1" applyFont="1" applyFill="1" applyBorder="1" applyAlignment="1">
      <alignment horizontal="center" vertical="center"/>
    </xf>
    <xf numFmtId="9" fontId="27" fillId="8" borderId="26" xfId="1" applyFont="1" applyFill="1" applyBorder="1" applyAlignment="1">
      <alignment horizontal="center" vertical="center"/>
    </xf>
    <xf numFmtId="9" fontId="25" fillId="0" borderId="5" xfId="1" applyFont="1" applyFill="1" applyBorder="1" applyAlignment="1">
      <alignment horizontal="right" vertical="center" wrapText="1"/>
    </xf>
    <xf numFmtId="0" fontId="29" fillId="12" borderId="0" xfId="4" applyFont="1" applyFill="1" applyAlignment="1">
      <alignment vertical="center"/>
    </xf>
    <xf numFmtId="0" fontId="29" fillId="12" borderId="0" xfId="4" applyFont="1" applyFill="1" applyAlignment="1">
      <alignment horizontal="center" vertical="center"/>
    </xf>
    <xf numFmtId="165" fontId="29" fillId="12" borderId="0" xfId="4" applyNumberFormat="1" applyFont="1" applyFill="1" applyAlignment="1">
      <alignment vertical="center"/>
    </xf>
    <xf numFmtId="0" fontId="30" fillId="0" borderId="4" xfId="4" applyFont="1" applyBorder="1" applyAlignment="1">
      <alignment horizontal="center" vertical="center" wrapText="1"/>
    </xf>
    <xf numFmtId="0" fontId="30" fillId="0" borderId="0" xfId="4" applyFont="1" applyAlignment="1">
      <alignment horizontal="center" vertical="center" wrapText="1"/>
    </xf>
    <xf numFmtId="165" fontId="30" fillId="0" borderId="5" xfId="4" applyNumberFormat="1" applyFont="1" applyBorder="1" applyAlignment="1">
      <alignment horizontal="center" vertical="center" wrapText="1"/>
    </xf>
    <xf numFmtId="164" fontId="29" fillId="12" borderId="0" xfId="4" applyNumberFormat="1" applyFont="1" applyFill="1" applyAlignment="1">
      <alignment vertical="center"/>
    </xf>
    <xf numFmtId="0" fontId="30" fillId="14" borderId="0" xfId="4" applyFont="1" applyFill="1" applyAlignment="1">
      <alignment horizontal="center" vertical="center" wrapText="1"/>
    </xf>
    <xf numFmtId="3" fontId="31" fillId="14" borderId="0" xfId="4" applyNumberFormat="1" applyFont="1" applyFill="1" applyAlignment="1">
      <alignment horizontal="center" vertical="center"/>
    </xf>
    <xf numFmtId="165" fontId="31" fillId="14" borderId="0" xfId="4" applyNumberFormat="1" applyFont="1" applyFill="1" applyAlignment="1">
      <alignment horizontal="center" vertical="center"/>
    </xf>
    <xf numFmtId="164" fontId="8" fillId="0" borderId="2" xfId="4" applyNumberFormat="1" applyFont="1" applyBorder="1" applyAlignment="1">
      <alignment vertical="center"/>
    </xf>
    <xf numFmtId="164" fontId="8" fillId="0" borderId="0" xfId="4" applyNumberFormat="1" applyFont="1" applyAlignment="1">
      <alignment vertical="center"/>
    </xf>
    <xf numFmtId="0" fontId="19" fillId="0" borderId="4" xfId="4" applyFont="1" applyBorder="1" applyAlignment="1">
      <alignment vertical="center"/>
    </xf>
    <xf numFmtId="0" fontId="19" fillId="0" borderId="0" xfId="4" applyFont="1" applyAlignment="1">
      <alignment vertical="center"/>
    </xf>
    <xf numFmtId="0" fontId="19" fillId="4" borderId="26" xfId="4" applyFont="1" applyFill="1" applyBorder="1" applyAlignment="1">
      <alignment horizontal="center" vertical="center"/>
    </xf>
    <xf numFmtId="0" fontId="8" fillId="0" borderId="26" xfId="4" applyFont="1" applyBorder="1" applyAlignment="1">
      <alignment horizontal="center" vertical="center"/>
    </xf>
    <xf numFmtId="0" fontId="19" fillId="0" borderId="0" xfId="4" applyFont="1" applyAlignment="1">
      <alignment vertical="center" wrapText="1"/>
    </xf>
    <xf numFmtId="164" fontId="19" fillId="12" borderId="0" xfId="4" applyNumberFormat="1" applyFont="1" applyFill="1" applyAlignment="1">
      <alignment vertical="center" wrapText="1"/>
    </xf>
    <xf numFmtId="165" fontId="19" fillId="12" borderId="0" xfId="4" applyNumberFormat="1" applyFont="1" applyFill="1" applyAlignment="1">
      <alignment vertical="center" wrapText="1"/>
    </xf>
    <xf numFmtId="0" fontId="19" fillId="4" borderId="26" xfId="4" applyFont="1" applyFill="1" applyBorder="1" applyAlignment="1">
      <alignment horizontal="center" vertical="center" wrapText="1"/>
    </xf>
    <xf numFmtId="0" fontId="19" fillId="0" borderId="5" xfId="4" applyFont="1" applyBorder="1" applyAlignment="1">
      <alignment vertical="center" wrapText="1"/>
    </xf>
    <xf numFmtId="164" fontId="19" fillId="0" borderId="26" xfId="4" applyNumberFormat="1" applyFont="1" applyBorder="1" applyAlignment="1">
      <alignment horizontal="center" vertical="center"/>
    </xf>
    <xf numFmtId="165" fontId="10" fillId="0" borderId="0" xfId="5" applyNumberFormat="1" applyFont="1" applyAlignment="1">
      <alignment horizontal="center" vertical="center"/>
    </xf>
    <xf numFmtId="0" fontId="11" fillId="0" borderId="0" xfId="5" applyFont="1" applyAlignment="1">
      <alignment horizontal="center" vertical="center"/>
    </xf>
    <xf numFmtId="165" fontId="11" fillId="0" borderId="0" xfId="5" applyNumberFormat="1" applyFont="1" applyAlignment="1">
      <alignment horizontal="center" vertical="center"/>
    </xf>
    <xf numFmtId="165" fontId="11" fillId="0" borderId="0" xfId="5" applyNumberFormat="1" applyFont="1" applyAlignment="1">
      <alignment vertical="center"/>
    </xf>
    <xf numFmtId="164" fontId="11" fillId="6" borderId="33" xfId="5" applyNumberFormat="1" applyFont="1" applyFill="1" applyBorder="1" applyAlignment="1">
      <alignment vertical="center"/>
    </xf>
    <xf numFmtId="165" fontId="11" fillId="0" borderId="0" xfId="5" applyNumberFormat="1" applyFont="1" applyAlignment="1">
      <alignment horizontal="center" vertical="center" wrapText="1"/>
    </xf>
    <xf numFmtId="0" fontId="4" fillId="0" borderId="0" xfId="5" applyFont="1" applyAlignment="1">
      <alignment horizontal="center" vertical="center"/>
    </xf>
    <xf numFmtId="165" fontId="4" fillId="0" borderId="0" xfId="5" applyNumberFormat="1" applyFont="1" applyAlignment="1">
      <alignment vertical="center"/>
    </xf>
    <xf numFmtId="164" fontId="5" fillId="0" borderId="0" xfId="2" applyNumberFormat="1" applyFont="1" applyAlignment="1">
      <alignment vertical="center" wrapText="1"/>
    </xf>
    <xf numFmtId="0" fontId="4" fillId="0" borderId="0" xfId="2" applyFont="1" applyAlignment="1">
      <alignment vertical="center" wrapText="1"/>
    </xf>
    <xf numFmtId="0" fontId="3" fillId="0" borderId="0" xfId="2" applyFont="1" applyAlignment="1">
      <alignment horizontal="left" vertical="center" wrapText="1" indent="1"/>
    </xf>
    <xf numFmtId="0" fontId="6" fillId="0" borderId="0" xfId="2" applyFont="1" applyAlignment="1">
      <alignment horizontal="left" vertical="center" wrapText="1" indent="1"/>
    </xf>
    <xf numFmtId="0" fontId="3" fillId="0" borderId="0" xfId="2" applyFont="1" applyAlignment="1">
      <alignment horizontal="left" vertical="center" wrapText="1" indent="2"/>
    </xf>
    <xf numFmtId="0" fontId="5" fillId="0" borderId="0" xfId="2" applyFont="1" applyAlignment="1">
      <alignment horizontal="left" vertical="center" wrapText="1" indent="4"/>
    </xf>
    <xf numFmtId="0" fontId="4" fillId="12" borderId="26" xfId="2" applyFont="1" applyFill="1" applyBorder="1" applyAlignment="1">
      <alignment horizontal="center" vertical="center" wrapText="1"/>
    </xf>
    <xf numFmtId="0" fontId="3" fillId="0" borderId="27" xfId="2" applyFont="1" applyBorder="1" applyAlignment="1">
      <alignment horizontal="center" vertical="center" wrapText="1"/>
    </xf>
    <xf numFmtId="0" fontId="4" fillId="12" borderId="11" xfId="2" applyFont="1" applyFill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2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5" fillId="0" borderId="16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3" fontId="9" fillId="7" borderId="19" xfId="4" applyNumberFormat="1" applyFont="1" applyFill="1" applyBorder="1" applyAlignment="1">
      <alignment horizontal="center" vertical="center"/>
    </xf>
    <xf numFmtId="0" fontId="33" fillId="15" borderId="0" xfId="5" applyFont="1" applyFill="1" applyAlignment="1">
      <alignment horizontal="center" vertical="center"/>
    </xf>
    <xf numFmtId="0" fontId="33" fillId="15" borderId="0" xfId="5" applyFont="1" applyFill="1" applyAlignment="1">
      <alignment vertical="center"/>
    </xf>
    <xf numFmtId="164" fontId="13" fillId="15" borderId="0" xfId="5" applyNumberFormat="1" applyFont="1" applyFill="1" applyAlignment="1">
      <alignment vertical="center"/>
    </xf>
    <xf numFmtId="0" fontId="33" fillId="16" borderId="0" xfId="5" applyFont="1" applyFill="1" applyAlignment="1">
      <alignment horizontal="center" vertical="center"/>
    </xf>
    <xf numFmtId="0" fontId="33" fillId="16" borderId="0" xfId="5" applyFont="1" applyFill="1" applyAlignment="1">
      <alignment vertical="center"/>
    </xf>
    <xf numFmtId="164" fontId="13" fillId="16" borderId="0" xfId="5" applyNumberFormat="1" applyFont="1" applyFill="1" applyAlignment="1">
      <alignment vertical="center"/>
    </xf>
    <xf numFmtId="165" fontId="19" fillId="7" borderId="19" xfId="4" applyNumberFormat="1" applyFont="1" applyFill="1" applyBorder="1" applyAlignment="1">
      <alignment horizontal="center" vertical="center"/>
    </xf>
    <xf numFmtId="3" fontId="19" fillId="6" borderId="19" xfId="4" applyNumberFormat="1" applyFont="1" applyFill="1" applyBorder="1" applyAlignment="1">
      <alignment horizontal="center" vertical="center"/>
    </xf>
    <xf numFmtId="165" fontId="19" fillId="6" borderId="19" xfId="4" applyNumberFormat="1" applyFont="1" applyFill="1" applyBorder="1" applyAlignment="1">
      <alignment horizontal="center" vertical="center"/>
    </xf>
    <xf numFmtId="0" fontId="30" fillId="0" borderId="2" xfId="4" applyFont="1" applyBorder="1" applyAlignment="1">
      <alignment horizontal="center" vertical="center" wrapText="1"/>
    </xf>
    <xf numFmtId="3" fontId="31" fillId="0" borderId="2" xfId="4" applyNumberFormat="1" applyFont="1" applyBorder="1" applyAlignment="1">
      <alignment horizontal="center" vertical="center"/>
    </xf>
    <xf numFmtId="0" fontId="30" fillId="0" borderId="5" xfId="4" applyFont="1" applyBorder="1" applyAlignment="1">
      <alignment horizontal="center" vertical="center" wrapText="1"/>
    </xf>
    <xf numFmtId="3" fontId="31" fillId="0" borderId="0" xfId="4" applyNumberFormat="1" applyFont="1" applyAlignment="1">
      <alignment horizontal="center" vertical="center"/>
    </xf>
    <xf numFmtId="165" fontId="27" fillId="8" borderId="39" xfId="4" applyNumberFormat="1" applyFont="1" applyFill="1" applyBorder="1" applyAlignment="1">
      <alignment vertical="center"/>
    </xf>
    <xf numFmtId="3" fontId="8" fillId="0" borderId="19" xfId="4" applyNumberFormat="1" applyFont="1" applyBorder="1" applyAlignment="1">
      <alignment horizontal="center" vertical="center"/>
    </xf>
    <xf numFmtId="165" fontId="19" fillId="0" borderId="19" xfId="4" applyNumberFormat="1" applyFont="1" applyBorder="1" applyAlignment="1">
      <alignment horizontal="center" vertical="center"/>
    </xf>
    <xf numFmtId="165" fontId="26" fillId="8" borderId="19" xfId="4" applyNumberFormat="1" applyFont="1" applyFill="1" applyBorder="1" applyAlignment="1">
      <alignment horizontal="center" vertical="center"/>
    </xf>
    <xf numFmtId="165" fontId="27" fillId="8" borderId="19" xfId="4" applyNumberFormat="1" applyFont="1" applyFill="1" applyBorder="1" applyAlignment="1">
      <alignment vertical="center"/>
    </xf>
    <xf numFmtId="3" fontId="19" fillId="7" borderId="19" xfId="4" applyNumberFormat="1" applyFont="1" applyFill="1" applyBorder="1" applyAlignment="1">
      <alignment horizontal="center" vertical="center"/>
    </xf>
    <xf numFmtId="0" fontId="8" fillId="0" borderId="19" xfId="4" applyFont="1" applyBorder="1" applyAlignment="1">
      <alignment horizontal="center" vertical="center"/>
    </xf>
    <xf numFmtId="164" fontId="19" fillId="0" borderId="19" xfId="4" applyNumberFormat="1" applyFont="1" applyBorder="1" applyAlignment="1">
      <alignment horizontal="center" vertical="center"/>
    </xf>
    <xf numFmtId="164" fontId="19" fillId="0" borderId="18" xfId="4" applyNumberFormat="1" applyFont="1" applyBorder="1" applyAlignment="1">
      <alignment horizontal="center" vertical="center"/>
    </xf>
    <xf numFmtId="0" fontId="34" fillId="0" borderId="0" xfId="5" applyFont="1" applyAlignment="1">
      <alignment horizontal="left" vertical="center" indent="1"/>
    </xf>
    <xf numFmtId="164" fontId="34" fillId="0" borderId="0" xfId="5" applyNumberFormat="1" applyFont="1" applyAlignment="1">
      <alignment horizontal="left" vertical="center" indent="1"/>
    </xf>
    <xf numFmtId="164" fontId="10" fillId="0" borderId="0" xfId="5" applyNumberFormat="1" applyFont="1" applyAlignment="1">
      <alignment horizontal="center" vertical="center"/>
    </xf>
    <xf numFmtId="164" fontId="11" fillId="0" borderId="0" xfId="5" applyNumberFormat="1" applyFont="1" applyAlignment="1">
      <alignment horizontal="center" vertical="center"/>
    </xf>
    <xf numFmtId="164" fontId="35" fillId="0" borderId="0" xfId="5" applyNumberFormat="1" applyFont="1" applyAlignment="1">
      <alignment horizontal="center" vertical="center"/>
    </xf>
    <xf numFmtId="166" fontId="11" fillId="0" borderId="0" xfId="1" applyNumberFormat="1" applyFont="1" applyBorder="1" applyAlignment="1">
      <alignment horizontal="center" vertical="center"/>
    </xf>
    <xf numFmtId="166" fontId="11" fillId="0" borderId="0" xfId="1" applyNumberFormat="1" applyFont="1" applyFill="1" applyBorder="1" applyAlignment="1">
      <alignment horizontal="center" vertical="center"/>
    </xf>
    <xf numFmtId="164" fontId="34" fillId="0" borderId="0" xfId="5" applyNumberFormat="1" applyFont="1" applyAlignment="1">
      <alignment horizontal="center" vertical="center"/>
    </xf>
    <xf numFmtId="0" fontId="34" fillId="0" borderId="0" xfId="5" applyFont="1" applyAlignment="1">
      <alignment horizontal="center" vertical="center"/>
    </xf>
    <xf numFmtId="166" fontId="35" fillId="0" borderId="0" xfId="1" applyNumberFormat="1" applyFont="1" applyBorder="1" applyAlignment="1">
      <alignment horizontal="center" vertical="center"/>
    </xf>
    <xf numFmtId="0" fontId="10" fillId="0" borderId="34" xfId="5" applyFont="1" applyBorder="1" applyAlignment="1">
      <alignment vertical="center"/>
    </xf>
    <xf numFmtId="0" fontId="10" fillId="0" borderId="34" xfId="5" applyFont="1" applyBorder="1" applyAlignment="1">
      <alignment horizontal="center" vertical="center"/>
    </xf>
    <xf numFmtId="1" fontId="5" fillId="0" borderId="0" xfId="2" applyNumberFormat="1" applyFont="1" applyAlignment="1">
      <alignment horizontal="center" vertical="center"/>
    </xf>
    <xf numFmtId="164" fontId="3" fillId="0" borderId="0" xfId="2" applyNumberFormat="1" applyFont="1" applyAlignment="1">
      <alignment horizontal="center"/>
    </xf>
    <xf numFmtId="164" fontId="5" fillId="0" borderId="0" xfId="2" applyNumberFormat="1" applyFont="1" applyAlignment="1">
      <alignment horizontal="center" vertical="center"/>
    </xf>
    <xf numFmtId="166" fontId="4" fillId="12" borderId="11" xfId="3" applyNumberFormat="1" applyFont="1" applyFill="1" applyBorder="1" applyAlignment="1">
      <alignment horizontal="center" vertical="center"/>
    </xf>
    <xf numFmtId="166" fontId="4" fillId="12" borderId="12" xfId="3" applyNumberFormat="1" applyFont="1" applyFill="1" applyBorder="1" applyAlignment="1">
      <alignment horizontal="center" vertical="center"/>
    </xf>
    <xf numFmtId="166" fontId="4" fillId="12" borderId="13" xfId="3" applyNumberFormat="1" applyFont="1" applyFill="1" applyBorder="1" applyAlignment="1">
      <alignment horizontal="center" vertical="center"/>
    </xf>
    <xf numFmtId="0" fontId="36" fillId="0" borderId="0" xfId="2" applyFont="1" applyAlignment="1">
      <alignment horizontal="center"/>
    </xf>
    <xf numFmtId="0" fontId="37" fillId="4" borderId="17" xfId="2" applyFont="1" applyFill="1" applyBorder="1" applyAlignment="1">
      <alignment horizontal="center" vertical="center"/>
    </xf>
    <xf numFmtId="0" fontId="37" fillId="4" borderId="18" xfId="2" applyFont="1" applyFill="1" applyBorder="1" applyAlignment="1">
      <alignment horizontal="center" vertical="center"/>
    </xf>
    <xf numFmtId="0" fontId="37" fillId="0" borderId="0" xfId="2" applyFont="1" applyAlignment="1">
      <alignment horizontal="center" vertical="center"/>
    </xf>
    <xf numFmtId="0" fontId="37" fillId="4" borderId="19" xfId="2" applyFont="1" applyFill="1" applyBorder="1" applyAlignment="1">
      <alignment horizontal="center" vertical="center" wrapText="1"/>
    </xf>
    <xf numFmtId="0" fontId="37" fillId="4" borderId="20" xfId="2" applyFont="1" applyFill="1" applyBorder="1" applyAlignment="1">
      <alignment horizontal="center" vertical="center"/>
    </xf>
    <xf numFmtId="0" fontId="4" fillId="12" borderId="13" xfId="2" applyFont="1" applyFill="1" applyBorder="1" applyAlignment="1">
      <alignment vertical="center" wrapText="1"/>
    </xf>
    <xf numFmtId="166" fontId="4" fillId="0" borderId="0" xfId="3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19" fillId="0" borderId="0" xfId="4" applyFont="1" applyAlignment="1">
      <alignment horizontal="center" vertical="center"/>
    </xf>
    <xf numFmtId="0" fontId="8" fillId="0" borderId="0" xfId="4" applyFont="1" applyAlignment="1">
      <alignment horizontal="left" vertical="center"/>
    </xf>
    <xf numFmtId="0" fontId="29" fillId="0" borderId="4" xfId="4" applyFont="1" applyBorder="1" applyAlignment="1">
      <alignment vertical="center"/>
    </xf>
    <xf numFmtId="0" fontId="29" fillId="0" borderId="0" xfId="4" applyFont="1" applyAlignment="1">
      <alignment horizontal="center" vertical="center"/>
    </xf>
    <xf numFmtId="0" fontId="29" fillId="0" borderId="0" xfId="4" applyFont="1" applyAlignment="1">
      <alignment vertical="center"/>
    </xf>
    <xf numFmtId="0" fontId="29" fillId="0" borderId="5" xfId="4" applyFont="1" applyBorder="1" applyAlignment="1">
      <alignment vertical="center"/>
    </xf>
    <xf numFmtId="0" fontId="19" fillId="12" borderId="0" xfId="4" applyFont="1" applyFill="1" applyAlignment="1">
      <alignment horizontal="center" vertical="center"/>
    </xf>
    <xf numFmtId="0" fontId="19" fillId="0" borderId="4" xfId="4" applyFont="1" applyBorder="1" applyAlignment="1">
      <alignment horizontal="center" vertical="center"/>
    </xf>
    <xf numFmtId="0" fontId="19" fillId="0" borderId="5" xfId="4" applyFont="1" applyBorder="1" applyAlignment="1">
      <alignment horizontal="center" vertical="center"/>
    </xf>
    <xf numFmtId="165" fontId="19" fillId="12" borderId="0" xfId="4" applyNumberFormat="1" applyFont="1" applyFill="1" applyAlignment="1">
      <alignment horizontal="center" vertical="center"/>
    </xf>
    <xf numFmtId="168" fontId="8" fillId="12" borderId="0" xfId="4" applyNumberFormat="1" applyFont="1" applyFill="1" applyAlignment="1">
      <alignment vertical="center"/>
    </xf>
    <xf numFmtId="0" fontId="8" fillId="0" borderId="22" xfId="4" applyFont="1" applyBorder="1" applyAlignment="1">
      <alignment horizontal="left" vertical="center"/>
    </xf>
    <xf numFmtId="0" fontId="19" fillId="12" borderId="0" xfId="4" applyFont="1" applyFill="1" applyAlignment="1">
      <alignment vertical="center"/>
    </xf>
    <xf numFmtId="0" fontId="19" fillId="12" borderId="0" xfId="4" applyFont="1" applyFill="1" applyAlignment="1">
      <alignment horizontal="center" vertical="center" wrapText="1"/>
    </xf>
    <xf numFmtId="0" fontId="19" fillId="0" borderId="4" xfId="4" applyFont="1" applyBorder="1" applyAlignment="1">
      <alignment horizontal="center" vertical="center" wrapText="1"/>
    </xf>
    <xf numFmtId="0" fontId="19" fillId="0" borderId="5" xfId="4" applyFont="1" applyBorder="1" applyAlignment="1">
      <alignment horizontal="center" vertical="center" wrapText="1"/>
    </xf>
    <xf numFmtId="165" fontId="19" fillId="12" borderId="0" xfId="4" applyNumberFormat="1" applyFont="1" applyFill="1" applyAlignment="1">
      <alignment horizontal="center" vertical="center" wrapText="1"/>
    </xf>
    <xf numFmtId="0" fontId="19" fillId="0" borderId="0" xfId="4" applyFont="1" applyAlignment="1">
      <alignment horizontal="center" vertical="center" wrapText="1"/>
    </xf>
    <xf numFmtId="0" fontId="19" fillId="6" borderId="17" xfId="4" applyFont="1" applyFill="1" applyBorder="1" applyAlignment="1">
      <alignment horizontal="center" vertical="center"/>
    </xf>
    <xf numFmtId="0" fontId="19" fillId="6" borderId="20" xfId="4" applyFont="1" applyFill="1" applyBorder="1" applyAlignment="1">
      <alignment horizontal="center" vertical="center"/>
    </xf>
    <xf numFmtId="0" fontId="19" fillId="6" borderId="18" xfId="4" applyFont="1" applyFill="1" applyBorder="1" applyAlignment="1">
      <alignment horizontal="center" vertical="center"/>
    </xf>
    <xf numFmtId="17" fontId="19" fillId="6" borderId="51" xfId="4" applyNumberFormat="1" applyFont="1" applyFill="1" applyBorder="1" applyAlignment="1">
      <alignment horizontal="center" vertical="center" wrapText="1"/>
    </xf>
    <xf numFmtId="17" fontId="19" fillId="6" borderId="52" xfId="4" applyNumberFormat="1" applyFont="1" applyFill="1" applyBorder="1" applyAlignment="1">
      <alignment horizontal="center" vertical="center" wrapText="1"/>
    </xf>
    <xf numFmtId="0" fontId="19" fillId="6" borderId="51" xfId="4" applyFont="1" applyFill="1" applyBorder="1" applyAlignment="1">
      <alignment horizontal="center" vertical="center"/>
    </xf>
    <xf numFmtId="0" fontId="19" fillId="6" borderId="53" xfId="4" applyFont="1" applyFill="1" applyBorder="1" applyAlignment="1">
      <alignment horizontal="center" vertical="center"/>
    </xf>
    <xf numFmtId="0" fontId="19" fillId="6" borderId="52" xfId="4" applyFont="1" applyFill="1" applyBorder="1" applyAlignment="1">
      <alignment horizontal="center" vertical="center"/>
    </xf>
    <xf numFmtId="0" fontId="19" fillId="4" borderId="48" xfId="4" applyFont="1" applyFill="1" applyBorder="1" applyAlignment="1">
      <alignment horizontal="center" vertical="center"/>
    </xf>
    <xf numFmtId="17" fontId="8" fillId="12" borderId="0" xfId="4" applyNumberFormat="1" applyFont="1" applyFill="1" applyAlignment="1">
      <alignment horizontal="center" vertical="center"/>
    </xf>
    <xf numFmtId="0" fontId="19" fillId="4" borderId="47" xfId="4" applyFont="1" applyFill="1" applyBorder="1" applyAlignment="1">
      <alignment horizontal="center" vertical="center"/>
    </xf>
    <xf numFmtId="1" fontId="19" fillId="6" borderId="18" xfId="4" applyNumberFormat="1" applyFont="1" applyFill="1" applyBorder="1" applyAlignment="1">
      <alignment horizontal="center" vertical="center" wrapText="1"/>
    </xf>
    <xf numFmtId="0" fontId="8" fillId="0" borderId="48" xfId="4" applyFont="1" applyBorder="1" applyAlignment="1">
      <alignment horizontal="left" vertical="center" indent="1"/>
    </xf>
    <xf numFmtId="0" fontId="19" fillId="4" borderId="49" xfId="4" applyFont="1" applyFill="1" applyBorder="1" applyAlignment="1">
      <alignment horizontal="center" vertical="center"/>
    </xf>
    <xf numFmtId="0" fontId="19" fillId="6" borderId="55" xfId="4" applyFont="1" applyFill="1" applyBorder="1" applyAlignment="1">
      <alignment horizontal="center" vertical="center"/>
    </xf>
    <xf numFmtId="0" fontId="29" fillId="0" borderId="0" xfId="4" applyFont="1" applyAlignment="1">
      <alignment horizontal="left" vertical="center"/>
    </xf>
    <xf numFmtId="0" fontId="38" fillId="0" borderId="0" xfId="4" applyFont="1" applyAlignment="1">
      <alignment vertical="center"/>
    </xf>
    <xf numFmtId="0" fontId="38" fillId="0" borderId="0" xfId="4" applyFont="1" applyAlignment="1">
      <alignment horizontal="center" vertical="center"/>
    </xf>
    <xf numFmtId="0" fontId="38" fillId="0" borderId="0" xfId="4" applyFont="1" applyAlignment="1">
      <alignment horizontal="left" vertical="center"/>
    </xf>
    <xf numFmtId="0" fontId="38" fillId="12" borderId="0" xfId="4" applyFont="1" applyFill="1" applyAlignment="1">
      <alignment vertical="center"/>
    </xf>
    <xf numFmtId="165" fontId="38" fillId="12" borderId="0" xfId="4" applyNumberFormat="1" applyFont="1" applyFill="1" applyAlignment="1">
      <alignment vertical="center"/>
    </xf>
    <xf numFmtId="0" fontId="29" fillId="0" borderId="0" xfId="4" applyFont="1" applyAlignment="1">
      <alignment horizontal="left" vertical="center" indent="1"/>
    </xf>
    <xf numFmtId="0" fontId="38" fillId="0" borderId="4" xfId="4" applyFont="1" applyBorder="1" applyAlignment="1">
      <alignment vertical="center"/>
    </xf>
    <xf numFmtId="0" fontId="38" fillId="0" borderId="5" xfId="4" applyFont="1" applyBorder="1" applyAlignment="1">
      <alignment vertical="center"/>
    </xf>
    <xf numFmtId="0" fontId="39" fillId="0" borderId="0" xfId="2" applyFont="1"/>
    <xf numFmtId="0" fontId="39" fillId="0" borderId="0" xfId="2" applyFont="1" applyAlignment="1">
      <alignment horizontal="center" vertical="center" wrapText="1"/>
    </xf>
    <xf numFmtId="0" fontId="39" fillId="0" borderId="0" xfId="2" applyFont="1" applyAlignment="1">
      <alignment vertical="center" wrapText="1"/>
    </xf>
    <xf numFmtId="0" fontId="39" fillId="0" borderId="0" xfId="2" applyFont="1" applyAlignment="1">
      <alignment horizontal="center" vertical="center"/>
    </xf>
    <xf numFmtId="1" fontId="39" fillId="0" borderId="0" xfId="2" applyNumberFormat="1" applyFont="1" applyAlignment="1">
      <alignment horizontal="center" vertical="center"/>
    </xf>
    <xf numFmtId="0" fontId="39" fillId="0" borderId="0" xfId="2" applyFont="1" applyAlignment="1">
      <alignment horizontal="left" vertical="center"/>
    </xf>
    <xf numFmtId="0" fontId="8" fillId="0" borderId="40" xfId="4" applyFont="1" applyBorder="1" applyAlignment="1">
      <alignment horizontal="left" vertical="center" indent="2"/>
    </xf>
    <xf numFmtId="0" fontId="19" fillId="6" borderId="41" xfId="4" applyFont="1" applyFill="1" applyBorder="1" applyAlignment="1">
      <alignment horizontal="center" vertical="center"/>
    </xf>
    <xf numFmtId="0" fontId="19" fillId="6" borderId="42" xfId="4" applyFont="1" applyFill="1" applyBorder="1" applyAlignment="1">
      <alignment horizontal="center" vertical="center"/>
    </xf>
    <xf numFmtId="0" fontId="19" fillId="6" borderId="43" xfId="4" applyFont="1" applyFill="1" applyBorder="1" applyAlignment="1">
      <alignment horizontal="center" vertical="center"/>
    </xf>
    <xf numFmtId="0" fontId="19" fillId="6" borderId="56" xfId="4" applyFont="1" applyFill="1" applyBorder="1" applyAlignment="1">
      <alignment horizontal="center" vertical="center"/>
    </xf>
    <xf numFmtId="0" fontId="19" fillId="6" borderId="63" xfId="4" applyFont="1" applyFill="1" applyBorder="1" applyAlignment="1">
      <alignment horizontal="center" vertical="center"/>
    </xf>
    <xf numFmtId="0" fontId="8" fillId="6" borderId="41" xfId="4" applyFont="1" applyFill="1" applyBorder="1" applyAlignment="1">
      <alignment horizontal="center" vertical="center"/>
    </xf>
    <xf numFmtId="0" fontId="8" fillId="6" borderId="42" xfId="4" applyFont="1" applyFill="1" applyBorder="1" applyAlignment="1">
      <alignment horizontal="left" vertical="center" indent="1"/>
    </xf>
    <xf numFmtId="17" fontId="8" fillId="6" borderId="41" xfId="4" applyNumberFormat="1" applyFont="1" applyFill="1" applyBorder="1" applyAlignment="1">
      <alignment horizontal="center" vertical="center"/>
    </xf>
    <xf numFmtId="17" fontId="8" fillId="6" borderId="56" xfId="4" applyNumberFormat="1" applyFont="1" applyFill="1" applyBorder="1" applyAlignment="1">
      <alignment horizontal="center" vertical="center"/>
    </xf>
    <xf numFmtId="0" fontId="8" fillId="6" borderId="67" xfId="4" applyFont="1" applyFill="1" applyBorder="1" applyAlignment="1">
      <alignment horizontal="center" vertical="center"/>
    </xf>
    <xf numFmtId="0" fontId="8" fillId="0" borderId="68" xfId="4" applyFont="1" applyBorder="1" applyAlignment="1">
      <alignment horizontal="center" vertical="center"/>
    </xf>
    <xf numFmtId="0" fontId="19" fillId="4" borderId="49" xfId="4" applyFont="1" applyFill="1" applyBorder="1" applyAlignment="1">
      <alignment horizontal="center" vertical="center" wrapText="1"/>
    </xf>
    <xf numFmtId="0" fontId="19" fillId="4" borderId="48" xfId="4" applyFont="1" applyFill="1" applyBorder="1" applyAlignment="1">
      <alignment horizontal="center" vertical="center" wrapText="1"/>
    </xf>
    <xf numFmtId="0" fontId="8" fillId="0" borderId="48" xfId="4" applyFont="1" applyBorder="1" applyAlignment="1">
      <alignment vertical="center"/>
    </xf>
    <xf numFmtId="0" fontId="8" fillId="0" borderId="49" xfId="4" applyFont="1" applyBorder="1" applyAlignment="1">
      <alignment vertical="center"/>
    </xf>
    <xf numFmtId="0" fontId="33" fillId="0" borderId="0" xfId="5" applyFont="1" applyAlignment="1">
      <alignment horizontal="center" vertical="center"/>
    </xf>
    <xf numFmtId="0" fontId="33" fillId="0" borderId="0" xfId="5" applyFont="1" applyAlignment="1">
      <alignment horizontal="left" vertical="center" indent="1"/>
    </xf>
    <xf numFmtId="0" fontId="33" fillId="0" borderId="0" xfId="5" applyFont="1" applyAlignment="1">
      <alignment vertical="center"/>
    </xf>
    <xf numFmtId="164" fontId="13" fillId="0" borderId="0" xfId="5" applyNumberFormat="1" applyFont="1" applyAlignment="1">
      <alignment vertical="center"/>
    </xf>
    <xf numFmtId="17" fontId="40" fillId="12" borderId="0" xfId="4" applyNumberFormat="1" applyFont="1" applyFill="1" applyAlignment="1">
      <alignment horizontal="center" vertical="center"/>
    </xf>
    <xf numFmtId="0" fontId="28" fillId="12" borderId="0" xfId="4" applyFont="1" applyFill="1" applyAlignment="1">
      <alignment vertical="center"/>
    </xf>
    <xf numFmtId="0" fontId="41" fillId="12" borderId="0" xfId="4" applyFont="1" applyFill="1" applyAlignment="1">
      <alignment horizontal="center" vertical="center" wrapText="1"/>
    </xf>
    <xf numFmtId="165" fontId="41" fillId="12" borderId="0" xfId="4" applyNumberFormat="1" applyFont="1" applyFill="1" applyAlignment="1">
      <alignment horizontal="center" vertical="center" wrapText="1"/>
    </xf>
    <xf numFmtId="0" fontId="41" fillId="12" borderId="0" xfId="4" applyFont="1" applyFill="1" applyAlignment="1">
      <alignment horizontal="center" vertical="center"/>
    </xf>
    <xf numFmtId="165" fontId="41" fillId="12" borderId="0" xfId="4" applyNumberFormat="1" applyFont="1" applyFill="1" applyAlignment="1">
      <alignment horizontal="center" vertical="center"/>
    </xf>
    <xf numFmtId="0" fontId="41" fillId="12" borderId="0" xfId="4" applyFont="1" applyFill="1" applyAlignment="1">
      <alignment vertical="center"/>
    </xf>
    <xf numFmtId="165" fontId="41" fillId="12" borderId="0" xfId="4" applyNumberFormat="1" applyFont="1" applyFill="1" applyAlignment="1">
      <alignment vertical="center"/>
    </xf>
    <xf numFmtId="0" fontId="40" fillId="12" borderId="0" xfId="4" applyFont="1" applyFill="1" applyAlignment="1">
      <alignment vertical="center"/>
    </xf>
    <xf numFmtId="169" fontId="40" fillId="12" borderId="0" xfId="4" applyNumberFormat="1" applyFont="1" applyFill="1" applyAlignment="1">
      <alignment vertical="center"/>
    </xf>
    <xf numFmtId="0" fontId="40" fillId="12" borderId="0" xfId="4" applyFont="1" applyFill="1" applyAlignment="1">
      <alignment horizontal="center" vertical="center"/>
    </xf>
    <xf numFmtId="0" fontId="28" fillId="12" borderId="0" xfId="4" applyFont="1" applyFill="1" applyAlignment="1">
      <alignment horizontal="center" vertical="center"/>
    </xf>
    <xf numFmtId="169" fontId="40" fillId="12" borderId="0" xfId="4" applyNumberFormat="1" applyFont="1" applyFill="1" applyAlignment="1">
      <alignment horizontal="center" vertical="center"/>
    </xf>
    <xf numFmtId="164" fontId="11" fillId="0" borderId="34" xfId="5" applyNumberFormat="1" applyFont="1" applyBorder="1" applyAlignment="1">
      <alignment horizontal="center" vertical="center"/>
    </xf>
    <xf numFmtId="0" fontId="11" fillId="2" borderId="0" xfId="5" applyFont="1" applyFill="1" applyAlignment="1">
      <alignment horizontal="center" vertical="center"/>
    </xf>
    <xf numFmtId="0" fontId="10" fillId="15" borderId="0" xfId="5" applyFont="1" applyFill="1" applyAlignment="1">
      <alignment horizontal="center" vertical="center"/>
    </xf>
    <xf numFmtId="0" fontId="10" fillId="0" borderId="0" xfId="5" applyFont="1" applyAlignment="1">
      <alignment horizontal="left" vertical="center" indent="1"/>
    </xf>
    <xf numFmtId="0" fontId="42" fillId="0" borderId="0" xfId="5" applyFont="1" applyAlignment="1">
      <alignment vertical="center"/>
    </xf>
    <xf numFmtId="165" fontId="42" fillId="0" borderId="0" xfId="5" applyNumberFormat="1" applyFont="1" applyAlignment="1">
      <alignment vertical="center"/>
    </xf>
    <xf numFmtId="165" fontId="42" fillId="0" borderId="0" xfId="5" applyNumberFormat="1" applyFont="1" applyAlignment="1">
      <alignment horizontal="center" vertical="center"/>
    </xf>
    <xf numFmtId="0" fontId="39" fillId="0" borderId="0" xfId="5" applyFont="1" applyAlignment="1">
      <alignment vertical="center"/>
    </xf>
    <xf numFmtId="0" fontId="39" fillId="0" borderId="0" xfId="5" applyFont="1" applyAlignment="1">
      <alignment horizontal="center" vertical="center"/>
    </xf>
    <xf numFmtId="165" fontId="39" fillId="0" borderId="0" xfId="5" applyNumberFormat="1" applyFont="1" applyAlignment="1">
      <alignment vertical="center"/>
    </xf>
    <xf numFmtId="0" fontId="8" fillId="0" borderId="57" xfId="4" applyFont="1" applyBorder="1" applyAlignment="1">
      <alignment horizontal="center" vertical="center"/>
    </xf>
    <xf numFmtId="0" fontId="9" fillId="13" borderId="31" xfId="4" applyFont="1" applyFill="1" applyBorder="1" applyAlignment="1">
      <alignment vertical="center"/>
    </xf>
    <xf numFmtId="0" fontId="8" fillId="0" borderId="42" xfId="4" applyFont="1" applyBorder="1" applyAlignment="1">
      <alignment horizontal="left" vertical="center" indent="2"/>
    </xf>
    <xf numFmtId="0" fontId="8" fillId="0" borderId="45" xfId="4" applyFont="1" applyBorder="1" applyAlignment="1">
      <alignment horizontal="left" vertical="center" indent="2"/>
    </xf>
    <xf numFmtId="0" fontId="8" fillId="0" borderId="60" xfId="4" applyFont="1" applyBorder="1" applyAlignment="1">
      <alignment horizontal="center" vertical="center"/>
    </xf>
    <xf numFmtId="0" fontId="8" fillId="0" borderId="44" xfId="4" applyFont="1" applyBorder="1" applyAlignment="1">
      <alignment horizontal="center" vertical="center"/>
    </xf>
    <xf numFmtId="0" fontId="8" fillId="0" borderId="59" xfId="4" applyFont="1" applyBorder="1" applyAlignment="1">
      <alignment horizontal="left" vertical="center" indent="2"/>
    </xf>
    <xf numFmtId="0" fontId="8" fillId="0" borderId="57" xfId="4" applyFont="1" applyBorder="1" applyAlignment="1">
      <alignment horizontal="left" vertical="center" indent="2"/>
    </xf>
    <xf numFmtId="0" fontId="8" fillId="0" borderId="57" xfId="4" applyFont="1" applyBorder="1" applyAlignment="1">
      <alignment horizontal="left" vertical="center" indent="1"/>
    </xf>
    <xf numFmtId="0" fontId="8" fillId="0" borderId="71" xfId="4" applyFont="1" applyBorder="1" applyAlignment="1">
      <alignment vertical="center"/>
    </xf>
    <xf numFmtId="0" fontId="8" fillId="0" borderId="47" xfId="4" applyFont="1" applyBorder="1" applyAlignment="1">
      <alignment horizontal="center" vertical="center"/>
    </xf>
    <xf numFmtId="0" fontId="8" fillId="0" borderId="49" xfId="4" applyFont="1" applyBorder="1" applyAlignment="1">
      <alignment horizontal="left" vertical="center" indent="1"/>
    </xf>
    <xf numFmtId="17" fontId="8" fillId="0" borderId="47" xfId="4" applyNumberFormat="1" applyFont="1" applyBorder="1" applyAlignment="1">
      <alignment horizontal="center" vertical="center"/>
    </xf>
    <xf numFmtId="17" fontId="8" fillId="0" borderId="50" xfId="4" applyNumberFormat="1" applyFont="1" applyBorder="1" applyAlignment="1">
      <alignment horizontal="center" vertical="center"/>
    </xf>
    <xf numFmtId="0" fontId="19" fillId="4" borderId="47" xfId="4" applyFont="1" applyFill="1" applyBorder="1" applyAlignment="1">
      <alignment horizontal="center" vertical="center" wrapText="1"/>
    </xf>
    <xf numFmtId="0" fontId="8" fillId="0" borderId="41" xfId="4" applyFont="1" applyBorder="1" applyAlignment="1">
      <alignment horizontal="center" vertical="center"/>
    </xf>
    <xf numFmtId="0" fontId="8" fillId="0" borderId="78" xfId="4" applyFont="1" applyBorder="1" applyAlignment="1">
      <alignment horizontal="center" vertical="center"/>
    </xf>
    <xf numFmtId="0" fontId="8" fillId="6" borderId="47" xfId="4" applyFont="1" applyFill="1" applyBorder="1" applyAlignment="1">
      <alignment horizontal="center" vertical="center"/>
    </xf>
    <xf numFmtId="0" fontId="8" fillId="6" borderId="48" xfId="4" applyFont="1" applyFill="1" applyBorder="1" applyAlignment="1">
      <alignment horizontal="left" vertical="center" indent="1"/>
    </xf>
    <xf numFmtId="0" fontId="8" fillId="6" borderId="49" xfId="4" applyFont="1" applyFill="1" applyBorder="1" applyAlignment="1">
      <alignment vertical="center"/>
    </xf>
    <xf numFmtId="0" fontId="8" fillId="0" borderId="48" xfId="4" applyFont="1" applyBorder="1" applyAlignment="1">
      <alignment horizontal="left" vertical="center" indent="2"/>
    </xf>
    <xf numFmtId="0" fontId="8" fillId="0" borderId="50" xfId="4" applyFont="1" applyBorder="1" applyAlignment="1">
      <alignment vertical="center"/>
    </xf>
    <xf numFmtId="164" fontId="29" fillId="0" borderId="0" xfId="4" applyNumberFormat="1" applyFont="1" applyAlignment="1">
      <alignment vertical="center"/>
    </xf>
    <xf numFmtId="164" fontId="12" fillId="15" borderId="0" xfId="5" applyNumberFormat="1" applyFont="1" applyFill="1" applyAlignment="1">
      <alignment vertical="center"/>
    </xf>
    <xf numFmtId="0" fontId="10" fillId="0" borderId="0" xfId="5" applyFont="1" applyAlignment="1">
      <alignment horizontal="left" vertical="center" indent="2"/>
    </xf>
    <xf numFmtId="0" fontId="8" fillId="6" borderId="1" xfId="4" applyFont="1" applyFill="1" applyBorder="1" applyAlignment="1">
      <alignment horizontal="center" vertical="center"/>
    </xf>
    <xf numFmtId="0" fontId="8" fillId="6" borderId="2" xfId="4" applyFont="1" applyFill="1" applyBorder="1" applyAlignment="1">
      <alignment horizontal="center" vertical="center"/>
    </xf>
    <xf numFmtId="0" fontId="8" fillId="6" borderId="3" xfId="4" applyFont="1" applyFill="1" applyBorder="1" applyAlignment="1">
      <alignment horizontal="center" vertical="center"/>
    </xf>
    <xf numFmtId="0" fontId="8" fillId="6" borderId="49" xfId="4" applyFont="1" applyFill="1" applyBorder="1" applyAlignment="1">
      <alignment horizontal="left" vertical="center" indent="1"/>
    </xf>
    <xf numFmtId="171" fontId="8" fillId="0" borderId="41" xfId="4" applyNumberFormat="1" applyFont="1" applyBorder="1" applyAlignment="1">
      <alignment horizontal="center" vertical="center"/>
    </xf>
    <xf numFmtId="171" fontId="8" fillId="0" borderId="42" xfId="4" applyNumberFormat="1" applyFont="1" applyBorder="1" applyAlignment="1">
      <alignment horizontal="center" vertical="center"/>
    </xf>
    <xf numFmtId="171" fontId="8" fillId="0" borderId="56" xfId="4" applyNumberFormat="1" applyFont="1" applyBorder="1" applyAlignment="1">
      <alignment horizontal="center" vertical="center"/>
    </xf>
    <xf numFmtId="171" fontId="8" fillId="0" borderId="43" xfId="4" applyNumberFormat="1" applyFont="1" applyBorder="1" applyAlignment="1">
      <alignment horizontal="center" vertical="center"/>
    </xf>
    <xf numFmtId="171" fontId="8" fillId="0" borderId="60" xfId="4" applyNumberFormat="1" applyFont="1" applyBorder="1" applyAlignment="1">
      <alignment horizontal="center" vertical="center"/>
    </xf>
    <xf numFmtId="171" fontId="8" fillId="0" borderId="40" xfId="4" applyNumberFormat="1" applyFont="1" applyBorder="1" applyAlignment="1">
      <alignment horizontal="center" vertical="center"/>
    </xf>
    <xf numFmtId="171" fontId="8" fillId="0" borderId="62" xfId="4" applyNumberFormat="1" applyFont="1" applyBorder="1" applyAlignment="1">
      <alignment horizontal="center" vertical="center"/>
    </xf>
    <xf numFmtId="171" fontId="8" fillId="0" borderId="61" xfId="4" applyNumberFormat="1" applyFont="1" applyBorder="1" applyAlignment="1">
      <alignment horizontal="center" vertical="center"/>
    </xf>
    <xf numFmtId="171" fontId="8" fillId="0" borderId="44" xfId="4" applyNumberFormat="1" applyFont="1" applyBorder="1" applyAlignment="1">
      <alignment horizontal="center" vertical="center"/>
    </xf>
    <xf numFmtId="171" fontId="8" fillId="0" borderId="45" xfId="4" applyNumberFormat="1" applyFont="1" applyBorder="1" applyAlignment="1">
      <alignment horizontal="center" vertical="center"/>
    </xf>
    <xf numFmtId="171" fontId="8" fillId="0" borderId="72" xfId="4" applyNumberFormat="1" applyFont="1" applyBorder="1" applyAlignment="1">
      <alignment horizontal="center" vertical="center"/>
    </xf>
    <xf numFmtId="171" fontId="8" fillId="0" borderId="46" xfId="4" applyNumberFormat="1" applyFont="1" applyBorder="1" applyAlignment="1">
      <alignment horizontal="center" vertical="center"/>
    </xf>
    <xf numFmtId="171" fontId="8" fillId="0" borderId="78" xfId="4" applyNumberFormat="1" applyFont="1" applyBorder="1" applyAlignment="1">
      <alignment horizontal="center" vertical="center"/>
    </xf>
    <xf numFmtId="171" fontId="8" fillId="0" borderId="59" xfId="4" applyNumberFormat="1" applyFont="1" applyBorder="1" applyAlignment="1">
      <alignment horizontal="center" vertical="center"/>
    </xf>
    <xf numFmtId="171" fontId="8" fillId="0" borderId="79" xfId="4" applyNumberFormat="1" applyFont="1" applyBorder="1" applyAlignment="1">
      <alignment horizontal="center" vertical="center"/>
    </xf>
    <xf numFmtId="171" fontId="8" fillId="0" borderId="70" xfId="4" applyNumberFormat="1" applyFont="1" applyBorder="1" applyAlignment="1">
      <alignment horizontal="center" vertical="center"/>
    </xf>
    <xf numFmtId="171" fontId="8" fillId="0" borderId="74" xfId="4" applyNumberFormat="1" applyFont="1" applyBorder="1" applyAlignment="1">
      <alignment horizontal="center" vertical="center"/>
    </xf>
    <xf numFmtId="171" fontId="8" fillId="0" borderId="65" xfId="4" applyNumberFormat="1" applyFont="1" applyBorder="1" applyAlignment="1">
      <alignment horizontal="center" vertical="center"/>
    </xf>
    <xf numFmtId="171" fontId="8" fillId="0" borderId="75" xfId="4" applyNumberFormat="1" applyFont="1" applyBorder="1" applyAlignment="1">
      <alignment horizontal="center" vertical="center"/>
    </xf>
    <xf numFmtId="171" fontId="8" fillId="0" borderId="66" xfId="4" applyNumberFormat="1" applyFont="1" applyBorder="1" applyAlignment="1">
      <alignment horizontal="center" vertical="center"/>
    </xf>
    <xf numFmtId="171" fontId="8" fillId="6" borderId="1" xfId="4" applyNumberFormat="1" applyFont="1" applyFill="1" applyBorder="1" applyAlignment="1">
      <alignment horizontal="center" vertical="center"/>
    </xf>
    <xf numFmtId="171" fontId="8" fillId="6" borderId="2" xfId="4" applyNumberFormat="1" applyFont="1" applyFill="1" applyBorder="1" applyAlignment="1">
      <alignment horizontal="center" vertical="center"/>
    </xf>
    <xf numFmtId="171" fontId="8" fillId="6" borderId="3" xfId="4" applyNumberFormat="1" applyFont="1" applyFill="1" applyBorder="1" applyAlignment="1">
      <alignment horizontal="center" vertical="center"/>
    </xf>
    <xf numFmtId="0" fontId="33" fillId="16" borderId="0" xfId="5" applyFont="1" applyFill="1" applyAlignment="1">
      <alignment horizontal="left" vertical="center"/>
    </xf>
    <xf numFmtId="0" fontId="11" fillId="2" borderId="0" xfId="5" applyFont="1" applyFill="1" applyAlignment="1">
      <alignment horizontal="left" vertical="center"/>
    </xf>
    <xf numFmtId="165" fontId="4" fillId="0" borderId="0" xfId="5" applyNumberFormat="1" applyFont="1" applyAlignment="1">
      <alignment horizontal="center" vertical="center"/>
    </xf>
    <xf numFmtId="0" fontId="43" fillId="0" borderId="0" xfId="5" applyFont="1" applyAlignment="1">
      <alignment vertical="center"/>
    </xf>
    <xf numFmtId="0" fontId="43" fillId="0" borderId="0" xfId="5" applyFont="1" applyAlignment="1">
      <alignment horizontal="center" vertical="center"/>
    </xf>
    <xf numFmtId="165" fontId="43" fillId="0" borderId="0" xfId="5" applyNumberFormat="1" applyFont="1" applyAlignment="1">
      <alignment vertical="center"/>
    </xf>
    <xf numFmtId="9" fontId="10" fillId="0" borderId="0" xfId="1" applyFont="1" applyAlignment="1">
      <alignment vertical="center"/>
    </xf>
    <xf numFmtId="164" fontId="46" fillId="12" borderId="0" xfId="10" quotePrefix="1" applyNumberFormat="1" applyFont="1" applyFill="1" applyAlignment="1">
      <alignment vertical="center"/>
    </xf>
    <xf numFmtId="9" fontId="46" fillId="12" borderId="0" xfId="10" quotePrefix="1" applyNumberFormat="1" applyFont="1" applyFill="1" applyAlignment="1">
      <alignment vertical="center"/>
    </xf>
    <xf numFmtId="164" fontId="47" fillId="12" borderId="0" xfId="4" applyNumberFormat="1" applyFont="1" applyFill="1" applyAlignment="1">
      <alignment vertical="center"/>
    </xf>
    <xf numFmtId="0" fontId="48" fillId="12" borderId="0" xfId="4" applyFont="1" applyFill="1" applyAlignment="1">
      <alignment vertical="center"/>
    </xf>
    <xf numFmtId="9" fontId="47" fillId="12" borderId="0" xfId="1" applyFont="1" applyFill="1" applyAlignment="1">
      <alignment vertical="center"/>
    </xf>
    <xf numFmtId="10" fontId="47" fillId="12" borderId="0" xfId="1" applyNumberFormat="1" applyFont="1" applyFill="1" applyAlignment="1">
      <alignment vertical="center"/>
    </xf>
    <xf numFmtId="165" fontId="49" fillId="12" borderId="0" xfId="4" applyNumberFormat="1" applyFont="1" applyFill="1" applyAlignment="1">
      <alignment vertical="center"/>
    </xf>
    <xf numFmtId="9" fontId="49" fillId="12" borderId="0" xfId="1" applyFont="1" applyFill="1" applyAlignment="1">
      <alignment vertical="center"/>
    </xf>
    <xf numFmtId="164" fontId="49" fillId="12" borderId="0" xfId="4" applyNumberFormat="1" applyFont="1" applyFill="1" applyAlignment="1">
      <alignment vertical="center"/>
    </xf>
    <xf numFmtId="164" fontId="48" fillId="12" borderId="0" xfId="4" applyNumberFormat="1" applyFont="1" applyFill="1" applyAlignment="1">
      <alignment vertical="center"/>
    </xf>
    <xf numFmtId="164" fontId="50" fillId="12" borderId="0" xfId="4" applyNumberFormat="1" applyFont="1" applyFill="1" applyAlignment="1">
      <alignment vertical="center"/>
    </xf>
    <xf numFmtId="164" fontId="19" fillId="12" borderId="0" xfId="4" applyNumberFormat="1" applyFont="1" applyFill="1" applyAlignment="1">
      <alignment horizontal="center" vertical="center"/>
    </xf>
    <xf numFmtId="0" fontId="46" fillId="12" borderId="0" xfId="10" quotePrefix="1" applyFont="1" applyFill="1" applyAlignment="1">
      <alignment vertical="center"/>
    </xf>
    <xf numFmtId="0" fontId="11" fillId="4" borderId="0" xfId="5" applyFont="1" applyFill="1" applyAlignment="1">
      <alignment horizontal="center" vertical="center" wrapText="1"/>
    </xf>
    <xf numFmtId="0" fontId="11" fillId="0" borderId="22" xfId="5" applyFont="1" applyBorder="1" applyAlignment="1">
      <alignment horizontal="center" vertical="center"/>
    </xf>
    <xf numFmtId="0" fontId="11" fillId="0" borderId="22" xfId="5" applyFont="1" applyBorder="1" applyAlignment="1">
      <alignment vertical="center"/>
    </xf>
    <xf numFmtId="17" fontId="11" fillId="0" borderId="22" xfId="5" applyNumberFormat="1" applyFont="1" applyBorder="1" applyAlignment="1">
      <alignment horizontal="center" vertical="center"/>
    </xf>
    <xf numFmtId="164" fontId="11" fillId="0" borderId="22" xfId="5" applyNumberFormat="1" applyFont="1" applyBorder="1" applyAlignment="1">
      <alignment horizontal="center" vertical="center"/>
    </xf>
    <xf numFmtId="0" fontId="46" fillId="12" borderId="0" xfId="10" applyFont="1" applyFill="1" applyAlignment="1">
      <alignment vertical="center"/>
    </xf>
    <xf numFmtId="165" fontId="11" fillId="4" borderId="26" xfId="5" applyNumberFormat="1" applyFont="1" applyFill="1" applyBorder="1" applyAlignment="1">
      <alignment horizontal="center" vertical="center" wrapText="1"/>
    </xf>
    <xf numFmtId="0" fontId="13" fillId="19" borderId="0" xfId="5" applyFont="1" applyFill="1" applyAlignment="1">
      <alignment vertical="center"/>
    </xf>
    <xf numFmtId="0" fontId="12" fillId="19" borderId="0" xfId="5" applyFont="1" applyFill="1" applyAlignment="1">
      <alignment horizontal="center" vertical="center"/>
    </xf>
    <xf numFmtId="0" fontId="13" fillId="19" borderId="0" xfId="5" applyFont="1" applyFill="1" applyAlignment="1">
      <alignment horizontal="center" vertical="center"/>
    </xf>
    <xf numFmtId="165" fontId="13" fillId="19" borderId="0" xfId="5" applyNumberFormat="1" applyFont="1" applyFill="1" applyAlignment="1">
      <alignment vertical="center"/>
    </xf>
    <xf numFmtId="165" fontId="13" fillId="19" borderId="0" xfId="5" applyNumberFormat="1" applyFont="1" applyFill="1" applyAlignment="1">
      <alignment horizontal="center" vertical="center"/>
    </xf>
    <xf numFmtId="165" fontId="12" fillId="0" borderId="0" xfId="5" applyNumberFormat="1" applyFont="1" applyAlignment="1">
      <alignment vertical="center"/>
    </xf>
    <xf numFmtId="0" fontId="8" fillId="0" borderId="2" xfId="4" applyFont="1" applyBorder="1" applyAlignment="1">
      <alignment horizontal="left" vertical="center"/>
    </xf>
    <xf numFmtId="49" fontId="8" fillId="0" borderId="2" xfId="4" applyNumberFormat="1" applyFont="1" applyBorder="1" applyAlignment="1">
      <alignment horizontal="center" vertical="center"/>
    </xf>
    <xf numFmtId="49" fontId="9" fillId="13" borderId="31" xfId="4" applyNumberFormat="1" applyFont="1" applyFill="1" applyBorder="1" applyAlignment="1">
      <alignment horizontal="center" vertical="center"/>
    </xf>
    <xf numFmtId="49" fontId="8" fillId="0" borderId="0" xfId="4" applyNumberFormat="1" applyFont="1" applyAlignment="1">
      <alignment horizontal="center" vertical="center"/>
    </xf>
    <xf numFmtId="49" fontId="19" fillId="4" borderId="47" xfId="4" applyNumberFormat="1" applyFont="1" applyFill="1" applyBorder="1" applyAlignment="1">
      <alignment horizontal="center" vertical="center"/>
    </xf>
    <xf numFmtId="49" fontId="8" fillId="6" borderId="41" xfId="4" applyNumberFormat="1" applyFont="1" applyFill="1" applyBorder="1" applyAlignment="1">
      <alignment horizontal="center" vertical="center"/>
    </xf>
    <xf numFmtId="49" fontId="8" fillId="0" borderId="60" xfId="4" quotePrefix="1" applyNumberFormat="1" applyFont="1" applyBorder="1" applyAlignment="1">
      <alignment horizontal="center" vertical="center"/>
    </xf>
    <xf numFmtId="49" fontId="8" fillId="0" borderId="44" xfId="4" applyNumberFormat="1" applyFont="1" applyBorder="1" applyAlignment="1">
      <alignment horizontal="center" vertical="center"/>
    </xf>
    <xf numFmtId="49" fontId="8" fillId="0" borderId="44" xfId="4" quotePrefix="1" applyNumberFormat="1" applyFont="1" applyBorder="1" applyAlignment="1">
      <alignment horizontal="center" vertical="center"/>
    </xf>
    <xf numFmtId="49" fontId="8" fillId="0" borderId="58" xfId="4" applyNumberFormat="1" applyFont="1" applyBorder="1" applyAlignment="1">
      <alignment horizontal="center" vertical="center"/>
    </xf>
    <xf numFmtId="49" fontId="8" fillId="0" borderId="22" xfId="4" applyNumberFormat="1" applyFont="1" applyBorder="1" applyAlignment="1">
      <alignment horizontal="center" vertical="center"/>
    </xf>
    <xf numFmtId="49" fontId="8" fillId="12" borderId="0" xfId="4" applyNumberFormat="1" applyFont="1" applyFill="1" applyAlignment="1">
      <alignment horizontal="center" vertical="center"/>
    </xf>
    <xf numFmtId="49" fontId="10" fillId="0" borderId="0" xfId="5" applyNumberFormat="1" applyFont="1" applyAlignment="1">
      <alignment vertical="center"/>
    </xf>
    <xf numFmtId="49" fontId="33" fillId="15" borderId="0" xfId="5" applyNumberFormat="1" applyFont="1" applyFill="1" applyAlignment="1">
      <alignment vertical="center"/>
    </xf>
    <xf numFmtId="49" fontId="33" fillId="0" borderId="0" xfId="5" applyNumberFormat="1" applyFont="1" applyAlignment="1">
      <alignment vertical="center"/>
    </xf>
    <xf numFmtId="49" fontId="33" fillId="16" borderId="0" xfId="5" applyNumberFormat="1" applyFont="1" applyFill="1" applyAlignment="1">
      <alignment vertical="center"/>
    </xf>
    <xf numFmtId="164" fontId="29" fillId="0" borderId="0" xfId="4" applyNumberFormat="1" applyFont="1" applyAlignment="1">
      <alignment horizontal="center" vertical="center"/>
    </xf>
    <xf numFmtId="164" fontId="51" fillId="0" borderId="0" xfId="4" applyNumberFormat="1" applyFont="1" applyAlignment="1">
      <alignment horizontal="center" vertical="center"/>
    </xf>
    <xf numFmtId="0" fontId="29" fillId="0" borderId="0" xfId="4" applyFont="1" applyAlignment="1">
      <alignment horizontal="left" vertical="center" wrapText="1" indent="1"/>
    </xf>
    <xf numFmtId="0" fontId="19" fillId="0" borderId="19" xfId="4" applyFont="1" applyBorder="1" applyAlignment="1">
      <alignment horizontal="center" vertical="center"/>
    </xf>
    <xf numFmtId="49" fontId="10" fillId="0" borderId="0" xfId="5" applyNumberFormat="1" applyFont="1" applyAlignment="1">
      <alignment horizontal="center" vertical="center"/>
    </xf>
    <xf numFmtId="49" fontId="39" fillId="0" borderId="0" xfId="5" applyNumberFormat="1" applyFont="1" applyAlignment="1">
      <alignment horizontal="center" vertical="center"/>
    </xf>
    <xf numFmtId="49" fontId="43" fillId="0" borderId="0" xfId="5" applyNumberFormat="1" applyFont="1" applyAlignment="1">
      <alignment horizontal="left" vertical="center"/>
    </xf>
    <xf numFmtId="0" fontId="8" fillId="0" borderId="40" xfId="4" applyFont="1" applyBorder="1" applyAlignment="1">
      <alignment horizontal="left" vertical="center"/>
    </xf>
    <xf numFmtId="0" fontId="8" fillId="0" borderId="61" xfId="4" applyFont="1" applyBorder="1" applyAlignment="1">
      <alignment horizontal="left" vertical="center"/>
    </xf>
    <xf numFmtId="0" fontId="8" fillId="0" borderId="45" xfId="4" applyFont="1" applyBorder="1" applyAlignment="1">
      <alignment horizontal="left" vertical="center"/>
    </xf>
    <xf numFmtId="0" fontId="8" fillId="0" borderId="46" xfId="4" applyFont="1" applyBorder="1" applyAlignment="1">
      <alignment horizontal="left" vertical="center"/>
    </xf>
    <xf numFmtId="17" fontId="8" fillId="0" borderId="60" xfId="4" applyNumberFormat="1" applyFont="1" applyBorder="1" applyAlignment="1">
      <alignment horizontal="center" vertical="center"/>
    </xf>
    <xf numFmtId="17" fontId="8" fillId="0" borderId="62" xfId="4" applyNumberFormat="1" applyFont="1" applyBorder="1" applyAlignment="1">
      <alignment horizontal="center" vertical="center"/>
    </xf>
    <xf numFmtId="17" fontId="8" fillId="0" borderId="74" xfId="4" applyNumberFormat="1" applyFont="1" applyBorder="1" applyAlignment="1">
      <alignment horizontal="center" vertical="center"/>
    </xf>
    <xf numFmtId="17" fontId="8" fillId="0" borderId="75" xfId="4" applyNumberFormat="1" applyFont="1" applyBorder="1" applyAlignment="1">
      <alignment horizontal="center" vertical="center"/>
    </xf>
    <xf numFmtId="17" fontId="8" fillId="0" borderId="44" xfId="4" applyNumberFormat="1" applyFont="1" applyBorder="1" applyAlignment="1">
      <alignment horizontal="center" vertical="center"/>
    </xf>
    <xf numFmtId="17" fontId="8" fillId="0" borderId="72" xfId="4" applyNumberFormat="1" applyFont="1" applyBorder="1" applyAlignment="1">
      <alignment horizontal="center" vertical="center"/>
    </xf>
    <xf numFmtId="0" fontId="8" fillId="0" borderId="59" xfId="4" applyFont="1" applyBorder="1" applyAlignment="1">
      <alignment horizontal="left" vertical="center"/>
    </xf>
    <xf numFmtId="0" fontId="8" fillId="0" borderId="70" xfId="4" applyFont="1" applyBorder="1" applyAlignment="1">
      <alignment horizontal="left" vertical="center"/>
    </xf>
    <xf numFmtId="0" fontId="8" fillId="6" borderId="56" xfId="4" applyFont="1" applyFill="1" applyBorder="1" applyAlignment="1">
      <alignment vertical="center"/>
    </xf>
    <xf numFmtId="0" fontId="8" fillId="6" borderId="82" xfId="4" applyFont="1" applyFill="1" applyBorder="1" applyAlignment="1">
      <alignment vertical="center"/>
    </xf>
    <xf numFmtId="0" fontId="8" fillId="6" borderId="56" xfId="4" applyFont="1" applyFill="1" applyBorder="1" applyAlignment="1">
      <alignment horizontal="left" vertical="center"/>
    </xf>
    <xf numFmtId="0" fontId="8" fillId="6" borderId="42" xfId="4" applyFont="1" applyFill="1" applyBorder="1" applyAlignment="1">
      <alignment horizontal="left" vertical="center"/>
    </xf>
    <xf numFmtId="0" fontId="8" fillId="0" borderId="40" xfId="4" applyFont="1" applyBorder="1" applyAlignment="1">
      <alignment horizontal="left" vertical="center" indent="1"/>
    </xf>
    <xf numFmtId="0" fontId="8" fillId="0" borderId="45" xfId="4" applyFont="1" applyBorder="1" applyAlignment="1">
      <alignment horizontal="left" vertical="center" indent="1"/>
    </xf>
    <xf numFmtId="0" fontId="8" fillId="0" borderId="69" xfId="4" applyFont="1" applyBorder="1" applyAlignment="1">
      <alignment horizontal="center" vertical="center"/>
    </xf>
    <xf numFmtId="0" fontId="8" fillId="0" borderId="58" xfId="4" applyFont="1" applyBorder="1" applyAlignment="1">
      <alignment horizontal="center" vertical="center"/>
    </xf>
    <xf numFmtId="0" fontId="8" fillId="0" borderId="47" xfId="4" applyFont="1" applyBorder="1" applyAlignment="1">
      <alignment horizontal="left" vertical="center"/>
    </xf>
    <xf numFmtId="0" fontId="8" fillId="0" borderId="49" xfId="4" applyFont="1" applyBorder="1" applyAlignment="1">
      <alignment horizontal="left" vertical="center"/>
    </xf>
    <xf numFmtId="0" fontId="8" fillId="0" borderId="69" xfId="4" applyFont="1" applyBorder="1" applyAlignment="1">
      <alignment horizontal="left" vertical="center"/>
    </xf>
    <xf numFmtId="0" fontId="8" fillId="0" borderId="77" xfId="4" applyFont="1" applyBorder="1" applyAlignment="1">
      <alignment horizontal="left" vertical="center"/>
    </xf>
    <xf numFmtId="0" fontId="8" fillId="0" borderId="58" xfId="4" applyFont="1" applyBorder="1" applyAlignment="1">
      <alignment horizontal="left" vertical="center"/>
    </xf>
    <xf numFmtId="0" fontId="8" fillId="0" borderId="71" xfId="4" applyFont="1" applyBorder="1" applyAlignment="1">
      <alignment horizontal="left" vertical="center"/>
    </xf>
    <xf numFmtId="0" fontId="8" fillId="0" borderId="43" xfId="4" applyFont="1" applyBorder="1" applyAlignment="1">
      <alignment horizontal="left" vertical="center" indent="1"/>
    </xf>
    <xf numFmtId="0" fontId="8" fillId="0" borderId="61" xfId="4" applyFont="1" applyBorder="1" applyAlignment="1">
      <alignment horizontal="left" vertical="center" indent="1"/>
    </xf>
    <xf numFmtId="0" fontId="8" fillId="0" borderId="46" xfId="4" applyFont="1" applyBorder="1" applyAlignment="1">
      <alignment horizontal="left" vertical="center" indent="1"/>
    </xf>
    <xf numFmtId="0" fontId="8" fillId="0" borderId="70" xfId="4" applyFont="1" applyBorder="1" applyAlignment="1">
      <alignment horizontal="left" vertical="center" indent="1"/>
    </xf>
    <xf numFmtId="0" fontId="8" fillId="6" borderId="32" xfId="4" applyFont="1" applyFill="1" applyBorder="1" applyAlignment="1">
      <alignment horizontal="left" vertical="center"/>
    </xf>
    <xf numFmtId="0" fontId="8" fillId="0" borderId="67" xfId="4" applyFont="1" applyBorder="1" applyAlignment="1">
      <alignment horizontal="left" vertical="center"/>
    </xf>
    <xf numFmtId="0" fontId="8" fillId="0" borderId="68" xfId="4" applyFont="1" applyBorder="1" applyAlignment="1">
      <alignment horizontal="left" vertical="center"/>
    </xf>
    <xf numFmtId="0" fontId="8" fillId="0" borderId="73" xfId="4" applyFont="1" applyBorder="1" applyAlignment="1">
      <alignment horizontal="left" vertical="center"/>
    </xf>
    <xf numFmtId="0" fontId="8" fillId="0" borderId="80" xfId="4" applyFont="1" applyBorder="1" applyAlignment="1">
      <alignment horizontal="left" vertical="center"/>
    </xf>
    <xf numFmtId="0" fontId="8" fillId="0" borderId="81" xfId="4" applyFont="1" applyBorder="1" applyAlignment="1">
      <alignment horizontal="left" vertical="center"/>
    </xf>
    <xf numFmtId="0" fontId="8" fillId="6" borderId="26" xfId="4" applyFont="1" applyFill="1" applyBorder="1" applyAlignment="1">
      <alignment horizontal="left" vertical="center"/>
    </xf>
    <xf numFmtId="0" fontId="8" fillId="0" borderId="26" xfId="4" applyFont="1" applyBorder="1" applyAlignment="1">
      <alignment horizontal="left" vertical="center"/>
    </xf>
    <xf numFmtId="17" fontId="11" fillId="15" borderId="0" xfId="5" applyNumberFormat="1" applyFont="1" applyFill="1" applyAlignment="1">
      <alignment horizontal="center" vertical="center"/>
    </xf>
    <xf numFmtId="164" fontId="11" fillId="15" borderId="0" xfId="5" applyNumberFormat="1" applyFont="1" applyFill="1" applyAlignment="1">
      <alignment horizontal="center" vertical="center"/>
    </xf>
    <xf numFmtId="17" fontId="11" fillId="16" borderId="0" xfId="5" applyNumberFormat="1" applyFont="1" applyFill="1" applyAlignment="1">
      <alignment horizontal="center" vertical="center"/>
    </xf>
    <xf numFmtId="164" fontId="11" fillId="16" borderId="0" xfId="5" applyNumberFormat="1" applyFont="1" applyFill="1" applyAlignment="1">
      <alignment horizontal="center" vertical="center"/>
    </xf>
    <xf numFmtId="0" fontId="19" fillId="0" borderId="0" xfId="4" applyFont="1" applyAlignment="1">
      <alignment horizontal="left" vertical="center"/>
    </xf>
    <xf numFmtId="0" fontId="18" fillId="12" borderId="1" xfId="4" applyFont="1" applyFill="1" applyBorder="1" applyAlignment="1">
      <alignment vertical="center"/>
    </xf>
    <xf numFmtId="0" fontId="18" fillId="12" borderId="2" xfId="4" applyFont="1" applyFill="1" applyBorder="1" applyAlignment="1">
      <alignment vertical="center"/>
    </xf>
    <xf numFmtId="0" fontId="18" fillId="12" borderId="2" xfId="4" applyFont="1" applyFill="1" applyBorder="1" applyAlignment="1">
      <alignment horizontal="center" vertical="center"/>
    </xf>
    <xf numFmtId="0" fontId="18" fillId="12" borderId="3" xfId="4" applyFont="1" applyFill="1" applyBorder="1" applyAlignment="1">
      <alignment vertical="center"/>
    </xf>
    <xf numFmtId="0" fontId="8" fillId="12" borderId="4" xfId="4" applyFont="1" applyFill="1" applyBorder="1" applyAlignment="1">
      <alignment vertical="center"/>
    </xf>
    <xf numFmtId="0" fontId="8" fillId="12" borderId="5" xfId="4" applyFont="1" applyFill="1" applyBorder="1" applyAlignment="1">
      <alignment vertical="center"/>
    </xf>
    <xf numFmtId="0" fontId="29" fillId="12" borderId="4" xfId="4" applyFont="1" applyFill="1" applyBorder="1" applyAlignment="1">
      <alignment vertical="center"/>
    </xf>
    <xf numFmtId="0" fontId="29" fillId="12" borderId="5" xfId="4" applyFont="1" applyFill="1" applyBorder="1" applyAlignment="1">
      <alignment vertical="center"/>
    </xf>
    <xf numFmtId="164" fontId="29" fillId="12" borderId="4" xfId="4" applyNumberFormat="1" applyFont="1" applyFill="1" applyBorder="1" applyAlignment="1">
      <alignment vertical="center"/>
    </xf>
    <xf numFmtId="164" fontId="29" fillId="12" borderId="5" xfId="4" applyNumberFormat="1" applyFont="1" applyFill="1" applyBorder="1" applyAlignment="1">
      <alignment vertical="center"/>
    </xf>
    <xf numFmtId="0" fontId="19" fillId="12" borderId="4" xfId="4" applyFont="1" applyFill="1" applyBorder="1" applyAlignment="1">
      <alignment horizontal="center" vertical="center" wrapText="1"/>
    </xf>
    <xf numFmtId="0" fontId="19" fillId="12" borderId="5" xfId="4" applyFont="1" applyFill="1" applyBorder="1" applyAlignment="1">
      <alignment horizontal="center" vertical="center" wrapText="1"/>
    </xf>
    <xf numFmtId="164" fontId="8" fillId="12" borderId="4" xfId="4" applyNumberFormat="1" applyFont="1" applyFill="1" applyBorder="1" applyAlignment="1">
      <alignment vertical="center"/>
    </xf>
    <xf numFmtId="164" fontId="8" fillId="12" borderId="5" xfId="4" applyNumberFormat="1" applyFont="1" applyFill="1" applyBorder="1" applyAlignment="1">
      <alignment vertical="center"/>
    </xf>
    <xf numFmtId="164" fontId="19" fillId="12" borderId="4" xfId="4" applyNumberFormat="1" applyFont="1" applyFill="1" applyBorder="1" applyAlignment="1">
      <alignment vertical="center"/>
    </xf>
    <xf numFmtId="164" fontId="19" fillId="12" borderId="5" xfId="4" applyNumberFormat="1" applyFont="1" applyFill="1" applyBorder="1" applyAlignment="1">
      <alignment vertical="center"/>
    </xf>
    <xf numFmtId="164" fontId="8" fillId="12" borderId="21" xfId="4" applyNumberFormat="1" applyFont="1" applyFill="1" applyBorder="1" applyAlignment="1">
      <alignment vertical="center"/>
    </xf>
    <xf numFmtId="0" fontId="8" fillId="12" borderId="22" xfId="4" applyFont="1" applyFill="1" applyBorder="1" applyAlignment="1">
      <alignment vertical="center"/>
    </xf>
    <xf numFmtId="0" fontId="8" fillId="12" borderId="22" xfId="4" applyFont="1" applyFill="1" applyBorder="1" applyAlignment="1">
      <alignment horizontal="center" vertical="center"/>
    </xf>
    <xf numFmtId="164" fontId="8" fillId="12" borderId="22" xfId="4" applyNumberFormat="1" applyFont="1" applyFill="1" applyBorder="1" applyAlignment="1">
      <alignment vertical="center"/>
    </xf>
    <xf numFmtId="164" fontId="8" fillId="12" borderId="23" xfId="4" applyNumberFormat="1" applyFont="1" applyFill="1" applyBorder="1" applyAlignment="1">
      <alignment vertical="center"/>
    </xf>
    <xf numFmtId="0" fontId="19" fillId="12" borderId="4" xfId="4" applyFont="1" applyFill="1" applyBorder="1" applyAlignment="1">
      <alignment horizontal="center" vertical="center"/>
    </xf>
    <xf numFmtId="0" fontId="19" fillId="12" borderId="5" xfId="4" applyFont="1" applyFill="1" applyBorder="1" applyAlignment="1">
      <alignment horizontal="center" vertical="center"/>
    </xf>
    <xf numFmtId="0" fontId="38" fillId="12" borderId="4" xfId="4" applyFont="1" applyFill="1" applyBorder="1" applyAlignment="1">
      <alignment vertical="center"/>
    </xf>
    <xf numFmtId="0" fontId="38" fillId="12" borderId="5" xfId="4" applyFont="1" applyFill="1" applyBorder="1" applyAlignment="1">
      <alignment vertical="center"/>
    </xf>
    <xf numFmtId="49" fontId="18" fillId="12" borderId="2" xfId="4" applyNumberFormat="1" applyFont="1" applyFill="1" applyBorder="1" applyAlignment="1">
      <alignment horizontal="center" vertical="center"/>
    </xf>
    <xf numFmtId="49" fontId="8" fillId="12" borderId="22" xfId="4" applyNumberFormat="1" applyFont="1" applyFill="1" applyBorder="1" applyAlignment="1">
      <alignment horizontal="center" vertical="center"/>
    </xf>
    <xf numFmtId="0" fontId="19" fillId="12" borderId="4" xfId="4" applyFont="1" applyFill="1" applyBorder="1" applyAlignment="1">
      <alignment vertical="center"/>
    </xf>
    <xf numFmtId="0" fontId="19" fillId="12" borderId="5" xfId="4" applyFont="1" applyFill="1" applyBorder="1" applyAlignment="1">
      <alignment vertical="center"/>
    </xf>
    <xf numFmtId="0" fontId="19" fillId="0" borderId="60" xfId="4" applyFont="1" applyBorder="1" applyAlignment="1">
      <alignment horizontal="center" vertical="center"/>
    </xf>
    <xf numFmtId="0" fontId="19" fillId="0" borderId="40" xfId="4" applyFont="1" applyBorder="1" applyAlignment="1">
      <alignment horizontal="center" vertical="center"/>
    </xf>
    <xf numFmtId="0" fontId="19" fillId="0" borderId="62" xfId="4" applyFont="1" applyBorder="1" applyAlignment="1">
      <alignment horizontal="center" vertical="center"/>
    </xf>
    <xf numFmtId="0" fontId="19" fillId="0" borderId="61" xfId="4" applyFont="1" applyBorder="1" applyAlignment="1">
      <alignment horizontal="center" vertical="center"/>
    </xf>
    <xf numFmtId="0" fontId="19" fillId="0" borderId="64" xfId="4" applyFont="1" applyBorder="1" applyAlignment="1">
      <alignment horizontal="center" vertical="center"/>
    </xf>
    <xf numFmtId="0" fontId="19" fillId="0" borderId="74" xfId="4" applyFont="1" applyBorder="1" applyAlignment="1">
      <alignment horizontal="center" vertical="center"/>
    </xf>
    <xf numFmtId="0" fontId="19" fillId="0" borderId="65" xfId="4" applyFont="1" applyBorder="1" applyAlignment="1">
      <alignment horizontal="center" vertical="center"/>
    </xf>
    <xf numFmtId="0" fontId="19" fillId="0" borderId="75" xfId="4" applyFont="1" applyBorder="1" applyAlignment="1">
      <alignment horizontal="center" vertical="center"/>
    </xf>
    <xf numFmtId="0" fontId="19" fillId="0" borderId="66" xfId="4" applyFont="1" applyBorder="1" applyAlignment="1">
      <alignment horizontal="center" vertical="center"/>
    </xf>
    <xf numFmtId="0" fontId="19" fillId="0" borderId="76" xfId="4" applyFont="1" applyBorder="1" applyAlignment="1">
      <alignment horizontal="center" vertical="center"/>
    </xf>
    <xf numFmtId="0" fontId="19" fillId="0" borderId="48" xfId="4" applyFont="1" applyBorder="1" applyAlignment="1">
      <alignment horizontal="center" vertical="center"/>
    </xf>
    <xf numFmtId="0" fontId="19" fillId="0" borderId="49" xfId="4" applyFont="1" applyBorder="1" applyAlignment="1">
      <alignment horizontal="center" vertical="center"/>
    </xf>
    <xf numFmtId="164" fontId="9" fillId="12" borderId="4" xfId="4" applyNumberFormat="1" applyFont="1" applyFill="1" applyBorder="1" applyAlignment="1">
      <alignment vertical="center"/>
    </xf>
    <xf numFmtId="164" fontId="9" fillId="12" borderId="5" xfId="4" applyNumberFormat="1" applyFont="1" applyFill="1" applyBorder="1" applyAlignment="1">
      <alignment vertical="center"/>
    </xf>
    <xf numFmtId="165" fontId="28" fillId="12" borderId="4" xfId="4" applyNumberFormat="1" applyFont="1" applyFill="1" applyBorder="1" applyAlignment="1">
      <alignment vertical="center"/>
    </xf>
    <xf numFmtId="165" fontId="28" fillId="12" borderId="5" xfId="4" applyNumberFormat="1" applyFont="1" applyFill="1" applyBorder="1" applyAlignment="1">
      <alignment vertical="center"/>
    </xf>
    <xf numFmtId="164" fontId="28" fillId="12" borderId="4" xfId="4" applyNumberFormat="1" applyFont="1" applyFill="1" applyBorder="1" applyAlignment="1">
      <alignment vertical="center"/>
    </xf>
    <xf numFmtId="164" fontId="28" fillId="12" borderId="5" xfId="4" applyNumberFormat="1" applyFont="1" applyFill="1" applyBorder="1" applyAlignment="1">
      <alignment vertical="center"/>
    </xf>
    <xf numFmtId="164" fontId="19" fillId="12" borderId="4" xfId="4" applyNumberFormat="1" applyFont="1" applyFill="1" applyBorder="1" applyAlignment="1">
      <alignment vertical="center" wrapText="1"/>
    </xf>
    <xf numFmtId="164" fontId="19" fillId="12" borderId="5" xfId="4" applyNumberFormat="1" applyFont="1" applyFill="1" applyBorder="1" applyAlignment="1">
      <alignment vertical="center" wrapText="1"/>
    </xf>
    <xf numFmtId="0" fontId="11" fillId="4" borderId="12" xfId="5" applyFont="1" applyFill="1" applyBorder="1" applyAlignment="1">
      <alignment horizontal="center" vertical="center" wrapText="1"/>
    </xf>
    <xf numFmtId="49" fontId="11" fillId="4" borderId="12" xfId="5" applyNumberFormat="1" applyFont="1" applyFill="1" applyBorder="1" applyAlignment="1">
      <alignment horizontal="center" vertical="center" wrapText="1"/>
    </xf>
    <xf numFmtId="17" fontId="11" fillId="4" borderId="12" xfId="5" applyNumberFormat="1" applyFont="1" applyFill="1" applyBorder="1" applyAlignment="1">
      <alignment horizontal="center" vertical="center" wrapText="1"/>
    </xf>
    <xf numFmtId="0" fontId="11" fillId="4" borderId="12" xfId="5" applyFont="1" applyFill="1" applyBorder="1" applyAlignment="1">
      <alignment horizontal="center" vertical="center"/>
    </xf>
    <xf numFmtId="0" fontId="11" fillId="15" borderId="0" xfId="5" applyFont="1" applyFill="1" applyAlignment="1">
      <alignment horizontal="center" vertical="center"/>
    </xf>
    <xf numFmtId="0" fontId="10" fillId="20" borderId="0" xfId="5" applyFont="1" applyFill="1" applyAlignment="1">
      <alignment horizontal="center" vertical="center"/>
    </xf>
    <xf numFmtId="0" fontId="10" fillId="20" borderId="0" xfId="5" applyFont="1" applyFill="1" applyAlignment="1">
      <alignment vertical="center"/>
    </xf>
    <xf numFmtId="49" fontId="10" fillId="20" borderId="0" xfId="5" applyNumberFormat="1" applyFont="1" applyFill="1" applyAlignment="1">
      <alignment vertical="center"/>
    </xf>
    <xf numFmtId="0" fontId="52" fillId="20" borderId="0" xfId="5" applyFont="1" applyFill="1" applyAlignment="1">
      <alignment horizontal="left" vertical="center"/>
    </xf>
    <xf numFmtId="0" fontId="11" fillId="20" borderId="0" xfId="5" applyFont="1" applyFill="1" applyAlignment="1">
      <alignment horizontal="center" vertical="center" wrapText="1"/>
    </xf>
    <xf numFmtId="0" fontId="11" fillId="20" borderId="0" xfId="5" applyFont="1" applyFill="1" applyAlignment="1">
      <alignment horizontal="center" vertical="center"/>
    </xf>
    <xf numFmtId="49" fontId="11" fillId="20" borderId="0" xfId="5" applyNumberFormat="1" applyFont="1" applyFill="1" applyAlignment="1">
      <alignment horizontal="center" vertical="center"/>
    </xf>
    <xf numFmtId="0" fontId="11" fillId="20" borderId="22" xfId="5" applyFont="1" applyFill="1" applyBorder="1" applyAlignment="1">
      <alignment horizontal="center" vertical="center" wrapText="1"/>
    </xf>
    <xf numFmtId="49" fontId="11" fillId="20" borderId="22" xfId="5" applyNumberFormat="1" applyFont="1" applyFill="1" applyBorder="1" applyAlignment="1">
      <alignment horizontal="center" vertical="center" wrapText="1"/>
    </xf>
    <xf numFmtId="17" fontId="11" fillId="20" borderId="22" xfId="5" applyNumberFormat="1" applyFont="1" applyFill="1" applyBorder="1" applyAlignment="1">
      <alignment horizontal="center" vertical="center" wrapText="1"/>
    </xf>
    <xf numFmtId="0" fontId="10" fillId="4" borderId="12" xfId="5" applyFont="1" applyFill="1" applyBorder="1" applyAlignment="1">
      <alignment vertical="center"/>
    </xf>
    <xf numFmtId="164" fontId="11" fillId="0" borderId="22" xfId="5" applyNumberFormat="1" applyFont="1" applyBorder="1" applyAlignment="1">
      <alignment vertical="center"/>
    </xf>
    <xf numFmtId="0" fontId="11" fillId="6" borderId="12" xfId="5" applyFont="1" applyFill="1" applyBorder="1" applyAlignment="1">
      <alignment horizontal="center" vertical="center"/>
    </xf>
    <xf numFmtId="0" fontId="11" fillId="6" borderId="12" xfId="5" applyFont="1" applyFill="1" applyBorder="1" applyAlignment="1">
      <alignment horizontal="left" vertical="center"/>
    </xf>
    <xf numFmtId="0" fontId="11" fillId="6" borderId="12" xfId="5" applyFont="1" applyFill="1" applyBorder="1" applyAlignment="1">
      <alignment vertical="center"/>
    </xf>
    <xf numFmtId="164" fontId="11" fillId="6" borderId="12" xfId="5" applyNumberFormat="1" applyFont="1" applyFill="1" applyBorder="1" applyAlignment="1">
      <alignment vertical="center"/>
    </xf>
    <xf numFmtId="49" fontId="10" fillId="0" borderId="40" xfId="5" applyNumberFormat="1" applyFont="1" applyBorder="1" applyAlignment="1">
      <alignment vertical="center"/>
    </xf>
    <xf numFmtId="164" fontId="10" fillId="0" borderId="40" xfId="5" applyNumberFormat="1" applyFont="1" applyBorder="1" applyAlignment="1">
      <alignment horizontal="center" vertical="center"/>
    </xf>
    <xf numFmtId="164" fontId="10" fillId="0" borderId="40" xfId="5" applyNumberFormat="1" applyFont="1" applyBorder="1" applyAlignment="1">
      <alignment vertical="center"/>
    </xf>
    <xf numFmtId="164" fontId="12" fillId="6" borderId="22" xfId="5" applyNumberFormat="1" applyFont="1" applyFill="1" applyBorder="1" applyAlignment="1">
      <alignment vertical="center"/>
    </xf>
    <xf numFmtId="16" fontId="33" fillId="6" borderId="22" xfId="5" quotePrefix="1" applyNumberFormat="1" applyFont="1" applyFill="1" applyBorder="1" applyAlignment="1">
      <alignment horizontal="center" vertical="center"/>
    </xf>
    <xf numFmtId="0" fontId="33" fillId="6" borderId="22" xfId="5" applyFont="1" applyFill="1" applyBorder="1" applyAlignment="1">
      <alignment horizontal="left" vertical="center"/>
    </xf>
    <xf numFmtId="0" fontId="33" fillId="6" borderId="22" xfId="5" applyFont="1" applyFill="1" applyBorder="1" applyAlignment="1">
      <alignment horizontal="center" vertical="center"/>
    </xf>
    <xf numFmtId="0" fontId="33" fillId="6" borderId="22" xfId="5" applyFont="1" applyFill="1" applyBorder="1" applyAlignment="1">
      <alignment vertical="center"/>
    </xf>
    <xf numFmtId="17" fontId="11" fillId="6" borderId="22" xfId="5" applyNumberFormat="1" applyFont="1" applyFill="1" applyBorder="1" applyAlignment="1">
      <alignment horizontal="center" vertical="center"/>
    </xf>
    <xf numFmtId="49" fontId="11" fillId="6" borderId="22" xfId="5" applyNumberFormat="1" applyFont="1" applyFill="1" applyBorder="1" applyAlignment="1">
      <alignment vertical="center"/>
    </xf>
    <xf numFmtId="164" fontId="11" fillId="6" borderId="22" xfId="5" applyNumberFormat="1" applyFont="1" applyFill="1" applyBorder="1" applyAlignment="1">
      <alignment horizontal="center" vertical="center"/>
    </xf>
    <xf numFmtId="164" fontId="11" fillId="6" borderId="22" xfId="5" applyNumberFormat="1" applyFont="1" applyFill="1" applyBorder="1" applyAlignment="1">
      <alignment horizontal="left" vertical="center"/>
    </xf>
    <xf numFmtId="164" fontId="11" fillId="15" borderId="0" xfId="5" applyNumberFormat="1" applyFont="1" applyFill="1" applyAlignment="1">
      <alignment vertical="center"/>
    </xf>
    <xf numFmtId="0" fontId="12" fillId="15" borderId="0" xfId="5" applyFont="1" applyFill="1" applyAlignment="1">
      <alignment vertical="center"/>
    </xf>
    <xf numFmtId="0" fontId="11" fillId="15" borderId="0" xfId="5" applyFont="1" applyFill="1" applyAlignment="1">
      <alignment vertical="center"/>
    </xf>
    <xf numFmtId="0" fontId="53" fillId="20" borderId="0" xfId="5" applyFont="1" applyFill="1" applyAlignment="1">
      <alignment horizontal="left" vertical="center"/>
    </xf>
    <xf numFmtId="0" fontId="11" fillId="20" borderId="22" xfId="5" applyFont="1" applyFill="1" applyBorder="1" applyAlignment="1">
      <alignment horizontal="center" vertical="center"/>
    </xf>
    <xf numFmtId="49" fontId="11" fillId="20" borderId="22" xfId="5" applyNumberFormat="1" applyFont="1" applyFill="1" applyBorder="1" applyAlignment="1">
      <alignment horizontal="center" vertical="center"/>
    </xf>
    <xf numFmtId="0" fontId="11" fillId="20" borderId="0" xfId="5" applyFont="1" applyFill="1" applyAlignment="1">
      <alignment horizontal="left" vertical="center"/>
    </xf>
    <xf numFmtId="0" fontId="11" fillId="4" borderId="47" xfId="5" applyFont="1" applyFill="1" applyBorder="1" applyAlignment="1">
      <alignment horizontal="center" vertical="center" wrapText="1"/>
    </xf>
    <xf numFmtId="0" fontId="11" fillId="4" borderId="48" xfId="5" applyFont="1" applyFill="1" applyBorder="1" applyAlignment="1">
      <alignment horizontal="center" vertical="center" wrapText="1"/>
    </xf>
    <xf numFmtId="0" fontId="11" fillId="4" borderId="49" xfId="5" applyFont="1" applyFill="1" applyBorder="1" applyAlignment="1">
      <alignment horizontal="center" vertical="center" wrapText="1"/>
    </xf>
    <xf numFmtId="49" fontId="10" fillId="20" borderId="0" xfId="5" applyNumberFormat="1" applyFont="1" applyFill="1" applyAlignment="1">
      <alignment horizontal="center" vertical="center"/>
    </xf>
    <xf numFmtId="49" fontId="52" fillId="20" borderId="0" xfId="5" applyNumberFormat="1" applyFont="1" applyFill="1" applyAlignment="1">
      <alignment horizontal="left" vertical="center"/>
    </xf>
    <xf numFmtId="49" fontId="11" fillId="20" borderId="0" xfId="5" applyNumberFormat="1" applyFont="1" applyFill="1" applyAlignment="1">
      <alignment horizontal="center" vertical="center" wrapText="1"/>
    </xf>
    <xf numFmtId="49" fontId="11" fillId="0" borderId="0" xfId="5" applyNumberFormat="1" applyFont="1" applyAlignment="1">
      <alignment horizontal="center" vertical="center"/>
    </xf>
    <xf numFmtId="49" fontId="10" fillId="0" borderId="34" xfId="5" applyNumberFormat="1" applyFont="1" applyBorder="1" applyAlignment="1">
      <alignment horizontal="center" vertical="center"/>
    </xf>
    <xf numFmtId="49" fontId="33" fillId="15" borderId="0" xfId="5" applyNumberFormat="1" applyFont="1" applyFill="1" applyAlignment="1">
      <alignment horizontal="center" vertical="center"/>
    </xf>
    <xf numFmtId="0" fontId="45" fillId="12" borderId="26" xfId="5" applyFont="1" applyFill="1" applyBorder="1" applyAlignment="1">
      <alignment horizontal="center" vertical="center" wrapText="1"/>
    </xf>
    <xf numFmtId="0" fontId="10" fillId="0" borderId="40" xfId="5" applyFont="1" applyBorder="1" applyAlignment="1">
      <alignment horizontal="left" vertical="center" indent="1"/>
    </xf>
    <xf numFmtId="0" fontId="10" fillId="0" borderId="40" xfId="5" applyFont="1" applyBorder="1" applyAlignment="1">
      <alignment horizontal="center" vertical="center" wrapText="1"/>
    </xf>
    <xf numFmtId="0" fontId="10" fillId="0" borderId="40" xfId="5" applyFont="1" applyBorder="1" applyAlignment="1">
      <alignment vertical="center"/>
    </xf>
    <xf numFmtId="0" fontId="10" fillId="0" borderId="40" xfId="5" applyFont="1" applyBorder="1" applyAlignment="1">
      <alignment horizontal="center" vertical="center"/>
    </xf>
    <xf numFmtId="164" fontId="11" fillId="0" borderId="40" xfId="5" applyNumberFormat="1" applyFont="1" applyBorder="1" applyAlignment="1">
      <alignment horizontal="center" vertical="center"/>
    </xf>
    <xf numFmtId="0" fontId="11" fillId="0" borderId="0" xfId="5" applyFont="1" applyAlignment="1">
      <alignment horizontal="left" vertical="center" indent="1"/>
    </xf>
    <xf numFmtId="0" fontId="10" fillId="0" borderId="65" xfId="5" applyFont="1" applyBorder="1" applyAlignment="1">
      <alignment horizontal="left" vertical="center" indent="1"/>
    </xf>
    <xf numFmtId="49" fontId="34" fillId="0" borderId="0" xfId="5" applyNumberFormat="1" applyFont="1" applyAlignment="1">
      <alignment horizontal="left" vertical="center" indent="1"/>
    </xf>
    <xf numFmtId="0" fontId="34" fillId="0" borderId="40" xfId="5" applyFont="1" applyBorder="1" applyAlignment="1">
      <alignment horizontal="center" vertical="center" wrapText="1"/>
    </xf>
    <xf numFmtId="164" fontId="34" fillId="0" borderId="40" xfId="5" applyNumberFormat="1" applyFont="1" applyBorder="1" applyAlignment="1">
      <alignment horizontal="right" vertical="center"/>
    </xf>
    <xf numFmtId="164" fontId="34" fillId="0" borderId="40" xfId="5" applyNumberFormat="1" applyFont="1" applyBorder="1" applyAlignment="1">
      <alignment horizontal="left" vertical="center" indent="1"/>
    </xf>
    <xf numFmtId="164" fontId="10" fillId="0" borderId="65" xfId="5" applyNumberFormat="1" applyFont="1" applyBorder="1" applyAlignment="1">
      <alignment horizontal="center" vertical="center"/>
    </xf>
    <xf numFmtId="0" fontId="10" fillId="0" borderId="47" xfId="5" applyFont="1" applyBorder="1" applyAlignment="1">
      <alignment horizontal="left" vertical="center" indent="1"/>
    </xf>
    <xf numFmtId="0" fontId="10" fillId="0" borderId="48" xfId="5" applyFont="1" applyBorder="1" applyAlignment="1">
      <alignment horizontal="center" vertical="center" wrapText="1"/>
    </xf>
    <xf numFmtId="0" fontId="10" fillId="0" borderId="49" xfId="5" applyFont="1" applyBorder="1" applyAlignment="1">
      <alignment horizontal="center" vertical="center"/>
    </xf>
    <xf numFmtId="164" fontId="10" fillId="0" borderId="47" xfId="5" applyNumberFormat="1" applyFont="1" applyBorder="1" applyAlignment="1">
      <alignment horizontal="center" vertical="center"/>
    </xf>
    <xf numFmtId="164" fontId="10" fillId="0" borderId="48" xfId="5" applyNumberFormat="1" applyFont="1" applyBorder="1" applyAlignment="1">
      <alignment horizontal="center" vertical="center"/>
    </xf>
    <xf numFmtId="164" fontId="10" fillId="0" borderId="49" xfId="5" applyNumberFormat="1" applyFont="1" applyBorder="1" applyAlignment="1">
      <alignment horizontal="center" vertical="center"/>
    </xf>
    <xf numFmtId="164" fontId="11" fillId="0" borderId="47" xfId="5" applyNumberFormat="1" applyFont="1" applyBorder="1" applyAlignment="1">
      <alignment horizontal="center" vertical="center"/>
    </xf>
    <xf numFmtId="166" fontId="11" fillId="0" borderId="49" xfId="1" applyNumberFormat="1" applyFont="1" applyBorder="1" applyAlignment="1">
      <alignment horizontal="center" vertical="center"/>
    </xf>
    <xf numFmtId="164" fontId="10" fillId="0" borderId="47" xfId="5" applyNumberFormat="1" applyFont="1" applyBorder="1" applyAlignment="1">
      <alignment vertical="center"/>
    </xf>
    <xf numFmtId="164" fontId="10" fillId="0" borderId="48" xfId="5" applyNumberFormat="1" applyFont="1" applyBorder="1" applyAlignment="1">
      <alignment vertical="center"/>
    </xf>
    <xf numFmtId="164" fontId="10" fillId="0" borderId="49" xfId="5" applyNumberFormat="1" applyFont="1" applyBorder="1" applyAlignment="1">
      <alignment vertical="center"/>
    </xf>
    <xf numFmtId="0" fontId="11" fillId="0" borderId="11" xfId="5" applyFont="1" applyBorder="1" applyAlignment="1">
      <alignment horizontal="left" vertical="center" indent="1"/>
    </xf>
    <xf numFmtId="0" fontId="11" fillId="0" borderId="12" xfId="5" applyFont="1" applyBorder="1" applyAlignment="1">
      <alignment horizontal="center" vertical="center"/>
    </xf>
    <xf numFmtId="0" fontId="11" fillId="0" borderId="13" xfId="5" applyFont="1" applyBorder="1" applyAlignment="1">
      <alignment horizontal="center" vertical="center"/>
    </xf>
    <xf numFmtId="0" fontId="10" fillId="0" borderId="41" xfId="5" applyFont="1" applyBorder="1" applyAlignment="1">
      <alignment horizontal="left" vertical="center" indent="1"/>
    </xf>
    <xf numFmtId="0" fontId="10" fillId="0" borderId="42" xfId="5" applyFont="1" applyBorder="1" applyAlignment="1">
      <alignment horizontal="center" vertical="center"/>
    </xf>
    <xf numFmtId="0" fontId="10" fillId="0" borderId="42" xfId="5" applyFont="1" applyBorder="1" applyAlignment="1">
      <alignment vertical="center"/>
    </xf>
    <xf numFmtId="0" fontId="10" fillId="0" borderId="43" xfId="5" applyFont="1" applyBorder="1" applyAlignment="1">
      <alignment horizontal="center" vertical="center"/>
    </xf>
    <xf numFmtId="0" fontId="10" fillId="0" borderId="44" xfId="5" applyFont="1" applyBorder="1" applyAlignment="1">
      <alignment horizontal="left" vertical="center" indent="1"/>
    </xf>
    <xf numFmtId="0" fontId="10" fillId="0" borderId="45" xfId="5" applyFont="1" applyBorder="1" applyAlignment="1">
      <alignment horizontal="center" vertical="center"/>
    </xf>
    <xf numFmtId="0" fontId="10" fillId="0" borderId="45" xfId="5" applyFont="1" applyBorder="1" applyAlignment="1">
      <alignment vertical="center"/>
    </xf>
    <xf numFmtId="0" fontId="10" fillId="0" borderId="46" xfId="5" applyFont="1" applyBorder="1" applyAlignment="1">
      <alignment horizontal="center" vertical="center"/>
    </xf>
    <xf numFmtId="164" fontId="11" fillId="0" borderId="11" xfId="5" applyNumberFormat="1" applyFont="1" applyBorder="1" applyAlignment="1">
      <alignment horizontal="center" vertical="center"/>
    </xf>
    <xf numFmtId="164" fontId="11" fillId="0" borderId="12" xfId="5" applyNumberFormat="1" applyFont="1" applyBorder="1" applyAlignment="1">
      <alignment horizontal="center" vertical="center"/>
    </xf>
    <xf numFmtId="164" fontId="11" fillId="0" borderId="13" xfId="5" applyNumberFormat="1" applyFont="1" applyBorder="1" applyAlignment="1">
      <alignment horizontal="center" vertical="center"/>
    </xf>
    <xf numFmtId="164" fontId="10" fillId="0" borderId="41" xfId="5" applyNumberFormat="1" applyFont="1" applyBorder="1" applyAlignment="1">
      <alignment horizontal="center" vertical="center"/>
    </xf>
    <xf numFmtId="164" fontId="10" fillId="0" borderId="42" xfId="5" applyNumberFormat="1" applyFont="1" applyBorder="1" applyAlignment="1">
      <alignment horizontal="center" vertical="center"/>
    </xf>
    <xf numFmtId="164" fontId="10" fillId="0" borderId="43" xfId="5" applyNumberFormat="1" applyFont="1" applyBorder="1" applyAlignment="1">
      <alignment horizontal="center" vertical="center"/>
    </xf>
    <xf numFmtId="164" fontId="10" fillId="0" borderId="44" xfId="5" applyNumberFormat="1" applyFont="1" applyBorder="1" applyAlignment="1">
      <alignment horizontal="center" vertical="center"/>
    </xf>
    <xf numFmtId="164" fontId="10" fillId="0" borderId="45" xfId="5" applyNumberFormat="1" applyFont="1" applyBorder="1" applyAlignment="1">
      <alignment horizontal="center" vertical="center"/>
    </xf>
    <xf numFmtId="164" fontId="10" fillId="0" borderId="46" xfId="5" applyNumberFormat="1" applyFont="1" applyBorder="1" applyAlignment="1">
      <alignment horizontal="center" vertical="center"/>
    </xf>
    <xf numFmtId="0" fontId="11" fillId="6" borderId="11" xfId="5" applyFont="1" applyFill="1" applyBorder="1" applyAlignment="1">
      <alignment horizontal="left" vertical="center" indent="1"/>
    </xf>
    <xf numFmtId="0" fontId="11" fillId="6" borderId="13" xfId="5" applyFont="1" applyFill="1" applyBorder="1" applyAlignment="1">
      <alignment horizontal="center" vertical="center"/>
    </xf>
    <xf numFmtId="164" fontId="11" fillId="6" borderId="11" xfId="5" applyNumberFormat="1" applyFont="1" applyFill="1" applyBorder="1" applyAlignment="1">
      <alignment horizontal="center" vertical="center"/>
    </xf>
    <xf numFmtId="164" fontId="11" fillId="6" borderId="12" xfId="5" applyNumberFormat="1" applyFont="1" applyFill="1" applyBorder="1" applyAlignment="1">
      <alignment horizontal="center" vertical="center"/>
    </xf>
    <xf numFmtId="164" fontId="45" fillId="15" borderId="26" xfId="5" applyNumberFormat="1" applyFont="1" applyFill="1" applyBorder="1" applyAlignment="1">
      <alignment horizontal="center" vertical="center"/>
    </xf>
    <xf numFmtId="49" fontId="10" fillId="0" borderId="41" xfId="5" applyNumberFormat="1" applyFont="1" applyBorder="1" applyAlignment="1">
      <alignment horizontal="center" vertical="center"/>
    </xf>
    <xf numFmtId="0" fontId="10" fillId="0" borderId="42" xfId="5" applyFont="1" applyBorder="1" applyAlignment="1">
      <alignment horizontal="left" vertical="center" indent="1"/>
    </xf>
    <xf numFmtId="0" fontId="10" fillId="0" borderId="42" xfId="5" applyFont="1" applyBorder="1" applyAlignment="1">
      <alignment horizontal="center" vertical="center" wrapText="1"/>
    </xf>
    <xf numFmtId="49" fontId="10" fillId="0" borderId="60" xfId="5" applyNumberFormat="1" applyFont="1" applyBorder="1" applyAlignment="1">
      <alignment horizontal="center" vertical="center"/>
    </xf>
    <xf numFmtId="0" fontId="10" fillId="0" borderId="61" xfId="5" applyFont="1" applyBorder="1" applyAlignment="1">
      <alignment horizontal="center" vertical="center"/>
    </xf>
    <xf numFmtId="49" fontId="10" fillId="0" borderId="44" xfId="5" applyNumberFormat="1" applyFont="1" applyBorder="1" applyAlignment="1">
      <alignment horizontal="center" vertical="center"/>
    </xf>
    <xf numFmtId="0" fontId="10" fillId="0" borderId="45" xfId="5" applyFont="1" applyBorder="1" applyAlignment="1">
      <alignment horizontal="left" vertical="center" indent="1"/>
    </xf>
    <xf numFmtId="0" fontId="10" fillId="0" borderId="45" xfId="5" applyFont="1" applyBorder="1" applyAlignment="1">
      <alignment horizontal="center" vertical="center" wrapText="1"/>
    </xf>
    <xf numFmtId="49" fontId="10" fillId="0" borderId="74" xfId="5" applyNumberFormat="1" applyFont="1" applyBorder="1" applyAlignment="1">
      <alignment horizontal="center" vertical="center"/>
    </xf>
    <xf numFmtId="0" fontId="10" fillId="0" borderId="65" xfId="5" applyFont="1" applyBorder="1" applyAlignment="1">
      <alignment horizontal="center" vertical="center" wrapText="1"/>
    </xf>
    <xf numFmtId="0" fontId="10" fillId="0" borderId="66" xfId="5" applyFont="1" applyBorder="1" applyAlignment="1">
      <alignment horizontal="center" vertical="center"/>
    </xf>
    <xf numFmtId="49" fontId="11" fillId="0" borderId="11" xfId="5" applyNumberFormat="1" applyFont="1" applyBorder="1" applyAlignment="1">
      <alignment horizontal="center" vertical="center"/>
    </xf>
    <xf numFmtId="0" fontId="11" fillId="0" borderId="12" xfId="5" applyFont="1" applyBorder="1" applyAlignment="1">
      <alignment horizontal="left" vertical="center" indent="1"/>
    </xf>
    <xf numFmtId="0" fontId="11" fillId="0" borderId="12" xfId="5" applyFont="1" applyBorder="1" applyAlignment="1">
      <alignment horizontal="center" vertical="center" wrapText="1"/>
    </xf>
    <xf numFmtId="164" fontId="10" fillId="0" borderId="60" xfId="5" applyNumberFormat="1" applyFont="1" applyBorder="1" applyAlignment="1">
      <alignment horizontal="center" vertical="center"/>
    </xf>
    <xf numFmtId="164" fontId="10" fillId="0" borderId="61" xfId="5" applyNumberFormat="1" applyFont="1" applyBorder="1" applyAlignment="1">
      <alignment horizontal="center" vertical="center"/>
    </xf>
    <xf numFmtId="164" fontId="11" fillId="0" borderId="41" xfId="5" applyNumberFormat="1" applyFont="1" applyBorder="1" applyAlignment="1">
      <alignment horizontal="center" vertical="center"/>
    </xf>
    <xf numFmtId="166" fontId="11" fillId="0" borderId="43" xfId="1" applyNumberFormat="1" applyFont="1" applyBorder="1" applyAlignment="1">
      <alignment horizontal="center" vertical="center"/>
    </xf>
    <xf numFmtId="164" fontId="11" fillId="0" borderId="60" xfId="5" applyNumberFormat="1" applyFont="1" applyBorder="1" applyAlignment="1">
      <alignment horizontal="center" vertical="center"/>
    </xf>
    <xf numFmtId="166" fontId="11" fillId="0" borderId="61" xfId="1" applyNumberFormat="1" applyFont="1" applyBorder="1" applyAlignment="1">
      <alignment horizontal="center" vertical="center"/>
    </xf>
    <xf numFmtId="164" fontId="11" fillId="0" borderId="44" xfId="5" applyNumberFormat="1" applyFont="1" applyBorder="1" applyAlignment="1">
      <alignment horizontal="center" vertical="center"/>
    </xf>
    <xf numFmtId="166" fontId="11" fillId="0" borderId="46" xfId="1" applyNumberFormat="1" applyFont="1" applyBorder="1" applyAlignment="1">
      <alignment horizontal="center" vertical="center"/>
    </xf>
    <xf numFmtId="164" fontId="11" fillId="0" borderId="59" xfId="5" applyNumberFormat="1" applyFont="1" applyBorder="1" applyAlignment="1">
      <alignment horizontal="center" vertical="center"/>
    </xf>
    <xf numFmtId="164" fontId="10" fillId="0" borderId="74" xfId="5" applyNumberFormat="1" applyFont="1" applyBorder="1" applyAlignment="1">
      <alignment horizontal="center" vertical="center"/>
    </xf>
    <xf numFmtId="164" fontId="10" fillId="0" borderId="66" xfId="5" applyNumberFormat="1" applyFont="1" applyBorder="1" applyAlignment="1">
      <alignment horizontal="center" vertical="center"/>
    </xf>
    <xf numFmtId="164" fontId="10" fillId="0" borderId="41" xfId="5" applyNumberFormat="1" applyFont="1" applyBorder="1" applyAlignment="1">
      <alignment vertical="center"/>
    </xf>
    <xf numFmtId="164" fontId="10" fillId="0" borderId="42" xfId="5" applyNumberFormat="1" applyFont="1" applyBorder="1" applyAlignment="1">
      <alignment vertical="center"/>
    </xf>
    <xf numFmtId="164" fontId="10" fillId="0" borderId="43" xfId="5" applyNumberFormat="1" applyFont="1" applyBorder="1" applyAlignment="1">
      <alignment vertical="center"/>
    </xf>
    <xf numFmtId="164" fontId="10" fillId="0" borderId="60" xfId="5" applyNumberFormat="1" applyFont="1" applyBorder="1" applyAlignment="1">
      <alignment vertical="center"/>
    </xf>
    <xf numFmtId="164" fontId="10" fillId="0" borderId="61" xfId="5" applyNumberFormat="1" applyFont="1" applyBorder="1" applyAlignment="1">
      <alignment vertical="center"/>
    </xf>
    <xf numFmtId="164" fontId="10" fillId="0" borderId="44" xfId="5" applyNumberFormat="1" applyFont="1" applyBorder="1" applyAlignment="1">
      <alignment vertical="center"/>
    </xf>
    <xf numFmtId="164" fontId="10" fillId="0" borderId="45" xfId="5" applyNumberFormat="1" applyFont="1" applyBorder="1" applyAlignment="1">
      <alignment vertical="center"/>
    </xf>
    <xf numFmtId="164" fontId="10" fillId="0" borderId="46" xfId="5" applyNumberFormat="1" applyFont="1" applyBorder="1" applyAlignment="1">
      <alignment vertical="center"/>
    </xf>
    <xf numFmtId="0" fontId="11" fillId="0" borderId="47" xfId="5" applyFont="1" applyBorder="1" applyAlignment="1">
      <alignment horizontal="left" vertical="center" indent="1"/>
    </xf>
    <xf numFmtId="0" fontId="11" fillId="0" borderId="48" xfId="5" applyFont="1" applyBorder="1" applyAlignment="1">
      <alignment horizontal="center" vertical="center"/>
    </xf>
    <xf numFmtId="0" fontId="11" fillId="0" borderId="49" xfId="5" applyFont="1" applyBorder="1" applyAlignment="1">
      <alignment horizontal="center" vertical="center"/>
    </xf>
    <xf numFmtId="164" fontId="11" fillId="0" borderId="48" xfId="5" applyNumberFormat="1" applyFont="1" applyBorder="1" applyAlignment="1">
      <alignment horizontal="center" vertical="center"/>
    </xf>
    <xf numFmtId="164" fontId="11" fillId="0" borderId="49" xfId="5" applyNumberFormat="1" applyFont="1" applyBorder="1" applyAlignment="1">
      <alignment horizontal="center" vertical="center"/>
    </xf>
    <xf numFmtId="49" fontId="11" fillId="4" borderId="58" xfId="5" applyNumberFormat="1" applyFont="1" applyFill="1" applyBorder="1" applyAlignment="1">
      <alignment horizontal="center" vertical="center" wrapText="1"/>
    </xf>
    <xf numFmtId="0" fontId="11" fillId="4" borderId="57" xfId="5" applyFont="1" applyFill="1" applyBorder="1" applyAlignment="1">
      <alignment horizontal="center" vertical="center" wrapText="1"/>
    </xf>
    <xf numFmtId="0" fontId="11" fillId="4" borderId="71" xfId="5" applyFont="1" applyFill="1" applyBorder="1" applyAlignment="1">
      <alignment horizontal="center" vertical="center" wrapText="1"/>
    </xf>
    <xf numFmtId="0" fontId="11" fillId="4" borderId="58" xfId="5" applyFont="1" applyFill="1" applyBorder="1" applyAlignment="1">
      <alignment horizontal="center" vertical="center" wrapText="1"/>
    </xf>
    <xf numFmtId="0" fontId="10" fillId="0" borderId="41" xfId="5" applyFont="1" applyBorder="1" applyAlignment="1">
      <alignment horizontal="left" vertical="center" wrapText="1" indent="1"/>
    </xf>
    <xf numFmtId="0" fontId="10" fillId="0" borderId="60" xfId="5" applyFont="1" applyBorder="1" applyAlignment="1">
      <alignment horizontal="left" vertical="center" wrapText="1" indent="1"/>
    </xf>
    <xf numFmtId="0" fontId="10" fillId="0" borderId="44" xfId="5" applyFont="1" applyBorder="1" applyAlignment="1">
      <alignment horizontal="left" vertical="center" wrapText="1" indent="1"/>
    </xf>
    <xf numFmtId="0" fontId="10" fillId="0" borderId="74" xfId="5" applyFont="1" applyBorder="1" applyAlignment="1">
      <alignment horizontal="left" vertical="center" wrapText="1" indent="1"/>
    </xf>
    <xf numFmtId="0" fontId="11" fillId="0" borderId="48" xfId="5" applyFont="1" applyBorder="1" applyAlignment="1">
      <alignment horizontal="center" vertical="center" wrapText="1"/>
    </xf>
    <xf numFmtId="49" fontId="10" fillId="0" borderId="22" xfId="5" applyNumberFormat="1" applyFont="1" applyBorder="1" applyAlignment="1">
      <alignment horizontal="center" vertical="center"/>
    </xf>
    <xf numFmtId="0" fontId="10" fillId="0" borderId="22" xfId="5" applyFont="1" applyBorder="1" applyAlignment="1">
      <alignment vertical="center"/>
    </xf>
    <xf numFmtId="0" fontId="10" fillId="0" borderId="22" xfId="5" applyFont="1" applyBorder="1" applyAlignment="1">
      <alignment horizontal="center" vertical="center"/>
    </xf>
    <xf numFmtId="164" fontId="10" fillId="0" borderId="22" xfId="5" applyNumberFormat="1" applyFont="1" applyBorder="1" applyAlignment="1">
      <alignment horizontal="center" vertical="center"/>
    </xf>
    <xf numFmtId="164" fontId="10" fillId="0" borderId="12" xfId="5" applyNumberFormat="1" applyFont="1" applyBorder="1" applyAlignment="1">
      <alignment horizontal="center" vertical="center"/>
    </xf>
    <xf numFmtId="164" fontId="10" fillId="0" borderId="22" xfId="5" applyNumberFormat="1" applyFont="1" applyBorder="1" applyAlignment="1">
      <alignment vertical="center"/>
    </xf>
    <xf numFmtId="0" fontId="34" fillId="0" borderId="60" xfId="5" applyFont="1" applyBorder="1" applyAlignment="1">
      <alignment horizontal="left" vertical="center" wrapText="1" indent="2"/>
    </xf>
    <xf numFmtId="0" fontId="34" fillId="0" borderId="61" xfId="5" applyFont="1" applyBorder="1" applyAlignment="1">
      <alignment horizontal="left" vertical="center" indent="1"/>
    </xf>
    <xf numFmtId="164" fontId="34" fillId="0" borderId="47" xfId="5" applyNumberFormat="1" applyFont="1" applyBorder="1" applyAlignment="1">
      <alignment horizontal="center" vertical="center"/>
    </xf>
    <xf numFmtId="164" fontId="34" fillId="0" borderId="48" xfId="5" applyNumberFormat="1" applyFont="1" applyBorder="1" applyAlignment="1">
      <alignment horizontal="center" vertical="center"/>
    </xf>
    <xf numFmtId="164" fontId="34" fillId="0" borderId="49" xfId="5" applyNumberFormat="1" applyFont="1" applyBorder="1" applyAlignment="1">
      <alignment horizontal="center" vertical="center"/>
    </xf>
    <xf numFmtId="164" fontId="35" fillId="0" borderId="47" xfId="5" applyNumberFormat="1" applyFont="1" applyBorder="1" applyAlignment="1">
      <alignment horizontal="center" vertical="center"/>
    </xf>
    <xf numFmtId="166" fontId="35" fillId="0" borderId="49" xfId="1" applyNumberFormat="1" applyFont="1" applyBorder="1" applyAlignment="1">
      <alignment horizontal="center" vertical="center"/>
    </xf>
    <xf numFmtId="164" fontId="34" fillId="0" borderId="60" xfId="5" applyNumberFormat="1" applyFont="1" applyBorder="1" applyAlignment="1">
      <alignment horizontal="right" vertical="center"/>
    </xf>
    <xf numFmtId="164" fontId="34" fillId="0" borderId="61" xfId="5" applyNumberFormat="1" applyFont="1" applyBorder="1" applyAlignment="1">
      <alignment horizontal="right" vertical="center"/>
    </xf>
    <xf numFmtId="164" fontId="34" fillId="0" borderId="60" xfId="5" applyNumberFormat="1" applyFont="1" applyBorder="1" applyAlignment="1">
      <alignment horizontal="left" vertical="center" indent="1"/>
    </xf>
    <xf numFmtId="164" fontId="34" fillId="0" borderId="61" xfId="5" applyNumberFormat="1" applyFont="1" applyBorder="1" applyAlignment="1">
      <alignment horizontal="left" vertical="center" indent="1"/>
    </xf>
    <xf numFmtId="0" fontId="11" fillId="4" borderId="11" xfId="5" applyFont="1" applyFill="1" applyBorder="1" applyAlignment="1">
      <alignment horizontal="center" vertical="center" wrapText="1"/>
    </xf>
    <xf numFmtId="0" fontId="18" fillId="20" borderId="0" xfId="5" applyFont="1" applyFill="1" applyAlignment="1">
      <alignment vertical="center"/>
    </xf>
    <xf numFmtId="0" fontId="45" fillId="20" borderId="0" xfId="5" applyFont="1" applyFill="1" applyAlignment="1">
      <alignment horizontal="center" vertical="center" wrapText="1"/>
    </xf>
    <xf numFmtId="0" fontId="18" fillId="0" borderId="0" xfId="5" applyFont="1" applyAlignment="1">
      <alignment horizontal="center" vertical="center"/>
    </xf>
    <xf numFmtId="0" fontId="18" fillId="15" borderId="0" xfId="5" applyFont="1" applyFill="1" applyAlignment="1">
      <alignment horizontal="center" vertical="center"/>
    </xf>
    <xf numFmtId="164" fontId="18" fillId="0" borderId="0" xfId="5" applyNumberFormat="1" applyFont="1" applyAlignment="1">
      <alignment horizontal="center" vertical="center"/>
    </xf>
    <xf numFmtId="0" fontId="45" fillId="20" borderId="22" xfId="5" applyFont="1" applyFill="1" applyBorder="1" applyAlignment="1">
      <alignment horizontal="center" vertical="center" wrapText="1"/>
    </xf>
    <xf numFmtId="0" fontId="11" fillId="4" borderId="13" xfId="5" applyFont="1" applyFill="1" applyBorder="1" applyAlignment="1">
      <alignment horizontal="center" vertical="center" wrapText="1"/>
    </xf>
    <xf numFmtId="9" fontId="11" fillId="0" borderId="40" xfId="1" applyFont="1" applyBorder="1" applyAlignment="1">
      <alignment horizontal="center" vertical="center"/>
    </xf>
    <xf numFmtId="164" fontId="10" fillId="0" borderId="59" xfId="5" applyNumberFormat="1" applyFont="1" applyBorder="1" applyAlignment="1">
      <alignment horizontal="center" vertical="center"/>
    </xf>
    <xf numFmtId="9" fontId="11" fillId="0" borderId="59" xfId="1" applyFont="1" applyBorder="1" applyAlignment="1">
      <alignment horizontal="center" vertical="center"/>
    </xf>
    <xf numFmtId="164" fontId="10" fillId="0" borderId="59" xfId="5" applyNumberFormat="1" applyFont="1" applyBorder="1" applyAlignment="1">
      <alignment vertical="center"/>
    </xf>
    <xf numFmtId="164" fontId="18" fillId="15" borderId="40" xfId="5" applyNumberFormat="1" applyFont="1" applyFill="1" applyBorder="1" applyAlignment="1">
      <alignment horizontal="center" vertical="center"/>
    </xf>
    <xf numFmtId="164" fontId="18" fillId="15" borderId="59" xfId="5" applyNumberFormat="1" applyFont="1" applyFill="1" applyBorder="1" applyAlignment="1">
      <alignment horizontal="center" vertical="center"/>
    </xf>
    <xf numFmtId="165" fontId="10" fillId="0" borderId="40" xfId="5" applyNumberFormat="1" applyFont="1" applyBorder="1" applyAlignment="1">
      <alignment vertical="center"/>
    </xf>
    <xf numFmtId="165" fontId="10" fillId="0" borderId="40" xfId="5" applyNumberFormat="1" applyFont="1" applyBorder="1" applyAlignment="1">
      <alignment horizontal="center" vertical="center"/>
    </xf>
    <xf numFmtId="0" fontId="4" fillId="4" borderId="58" xfId="5" applyFont="1" applyFill="1" applyBorder="1" applyAlignment="1">
      <alignment horizontal="center" vertical="center" wrapText="1"/>
    </xf>
    <xf numFmtId="0" fontId="4" fillId="4" borderId="57" xfId="5" applyFont="1" applyFill="1" applyBorder="1" applyAlignment="1">
      <alignment horizontal="center" vertical="center" wrapText="1"/>
    </xf>
    <xf numFmtId="0" fontId="4" fillId="4" borderId="71" xfId="5" applyFont="1" applyFill="1" applyBorder="1" applyAlignment="1">
      <alignment horizontal="center" vertical="center" wrapText="1"/>
    </xf>
    <xf numFmtId="0" fontId="10" fillId="0" borderId="41" xfId="5" applyFont="1" applyBorder="1" applyAlignment="1">
      <alignment horizontal="center" vertical="center"/>
    </xf>
    <xf numFmtId="0" fontId="10" fillId="0" borderId="43" xfId="5" applyFont="1" applyBorder="1" applyAlignment="1">
      <alignment vertical="center"/>
    </xf>
    <xf numFmtId="0" fontId="10" fillId="0" borderId="60" xfId="5" applyFont="1" applyBorder="1" applyAlignment="1">
      <alignment horizontal="center" vertical="center"/>
    </xf>
    <xf numFmtId="0" fontId="10" fillId="0" borderId="61" xfId="5" applyFont="1" applyBorder="1" applyAlignment="1">
      <alignment vertical="center"/>
    </xf>
    <xf numFmtId="0" fontId="10" fillId="0" borderId="44" xfId="5" applyFont="1" applyBorder="1" applyAlignment="1">
      <alignment horizontal="center" vertical="center"/>
    </xf>
    <xf numFmtId="165" fontId="10" fillId="0" borderId="41" xfId="5" applyNumberFormat="1" applyFont="1" applyBorder="1" applyAlignment="1">
      <alignment vertical="center"/>
    </xf>
    <xf numFmtId="165" fontId="10" fillId="0" borderId="42" xfId="5" applyNumberFormat="1" applyFont="1" applyBorder="1" applyAlignment="1">
      <alignment vertical="center"/>
    </xf>
    <xf numFmtId="165" fontId="10" fillId="0" borderId="43" xfId="5" applyNumberFormat="1" applyFont="1" applyBorder="1" applyAlignment="1">
      <alignment vertical="center"/>
    </xf>
    <xf numFmtId="165" fontId="10" fillId="0" borderId="60" xfId="5" applyNumberFormat="1" applyFont="1" applyBorder="1" applyAlignment="1">
      <alignment vertical="center"/>
    </xf>
    <xf numFmtId="165" fontId="10" fillId="0" borderId="61" xfId="5" applyNumberFormat="1" applyFont="1" applyBorder="1" applyAlignment="1">
      <alignment vertical="center"/>
    </xf>
    <xf numFmtId="165" fontId="10" fillId="0" borderId="44" xfId="5" applyNumberFormat="1" applyFont="1" applyBorder="1" applyAlignment="1">
      <alignment vertical="center"/>
    </xf>
    <xf numFmtId="165" fontId="10" fillId="0" borderId="45" xfId="5" applyNumberFormat="1" applyFont="1" applyBorder="1" applyAlignment="1">
      <alignment vertical="center"/>
    </xf>
    <xf numFmtId="165" fontId="10" fillId="0" borderId="46" xfId="5" applyNumberFormat="1" applyFont="1" applyBorder="1" applyAlignment="1">
      <alignment vertical="center"/>
    </xf>
    <xf numFmtId="9" fontId="10" fillId="0" borderId="67" xfId="5" applyNumberFormat="1" applyFont="1" applyBorder="1" applyAlignment="1">
      <alignment horizontal="center" vertical="center"/>
    </xf>
    <xf numFmtId="9" fontId="10" fillId="0" borderId="68" xfId="5" applyNumberFormat="1" applyFont="1" applyBorder="1" applyAlignment="1">
      <alignment horizontal="center" vertical="center"/>
    </xf>
    <xf numFmtId="9" fontId="10" fillId="0" borderId="73" xfId="5" applyNumberFormat="1" applyFont="1" applyBorder="1" applyAlignment="1">
      <alignment horizontal="center" vertical="center"/>
    </xf>
    <xf numFmtId="165" fontId="10" fillId="0" borderId="41" xfId="5" applyNumberFormat="1" applyFont="1" applyBorder="1" applyAlignment="1">
      <alignment horizontal="center" vertical="center"/>
    </xf>
    <xf numFmtId="165" fontId="10" fillId="0" borderId="43" xfId="5" applyNumberFormat="1" applyFont="1" applyBorder="1" applyAlignment="1">
      <alignment horizontal="center" vertical="center"/>
    </xf>
    <xf numFmtId="165" fontId="10" fillId="0" borderId="60" xfId="5" applyNumberFormat="1" applyFont="1" applyBorder="1" applyAlignment="1">
      <alignment horizontal="center" vertical="center"/>
    </xf>
    <xf numFmtId="165" fontId="10" fillId="0" borderId="61" xfId="5" applyNumberFormat="1" applyFont="1" applyBorder="1" applyAlignment="1">
      <alignment horizontal="center" vertical="center"/>
    </xf>
    <xf numFmtId="165" fontId="10" fillId="0" borderId="44" xfId="5" applyNumberFormat="1" applyFont="1" applyBorder="1" applyAlignment="1">
      <alignment horizontal="center" vertical="center"/>
    </xf>
    <xf numFmtId="165" fontId="10" fillId="0" borderId="46" xfId="5" applyNumberFormat="1" applyFont="1" applyBorder="1" applyAlignment="1">
      <alignment horizontal="center" vertical="center"/>
    </xf>
    <xf numFmtId="165" fontId="11" fillId="6" borderId="67" xfId="5" applyNumberFormat="1" applyFont="1" applyFill="1" applyBorder="1" applyAlignment="1">
      <alignment horizontal="center" vertical="center"/>
    </xf>
    <xf numFmtId="165" fontId="11" fillId="6" borderId="68" xfId="5" applyNumberFormat="1" applyFont="1" applyFill="1" applyBorder="1" applyAlignment="1">
      <alignment horizontal="center" vertical="center"/>
    </xf>
    <xf numFmtId="165" fontId="11" fillId="6" borderId="73" xfId="5" applyNumberFormat="1" applyFont="1" applyFill="1" applyBorder="1" applyAlignment="1">
      <alignment horizontal="center" vertical="center"/>
    </xf>
    <xf numFmtId="165" fontId="43" fillId="0" borderId="0" xfId="5" applyNumberFormat="1" applyFont="1" applyAlignment="1">
      <alignment horizontal="center" vertical="center"/>
    </xf>
    <xf numFmtId="165" fontId="11" fillId="0" borderId="22" xfId="5" applyNumberFormat="1" applyFont="1" applyBorder="1" applyAlignment="1">
      <alignment horizontal="center" vertical="center"/>
    </xf>
    <xf numFmtId="0" fontId="10" fillId="0" borderId="83" xfId="5" applyFont="1" applyBorder="1" applyAlignment="1">
      <alignment horizontal="center" vertical="center"/>
    </xf>
    <xf numFmtId="0" fontId="10" fillId="0" borderId="82" xfId="5" applyFont="1" applyBorder="1" applyAlignment="1">
      <alignment horizontal="left" vertical="center" indent="1"/>
    </xf>
    <xf numFmtId="0" fontId="43" fillId="0" borderId="21" xfId="5" applyFont="1" applyBorder="1" applyAlignment="1">
      <alignment horizontal="center" vertical="center"/>
    </xf>
    <xf numFmtId="0" fontId="43" fillId="0" borderId="23" xfId="5" applyFont="1" applyBorder="1" applyAlignment="1">
      <alignment horizontal="left" vertical="center" indent="1"/>
    </xf>
    <xf numFmtId="0" fontId="11" fillId="0" borderId="11" xfId="5" applyFont="1" applyBorder="1" applyAlignment="1">
      <alignment horizontal="center" vertical="center"/>
    </xf>
    <xf numFmtId="0" fontId="11" fillId="0" borderId="13" xfId="5" applyFont="1" applyBorder="1" applyAlignment="1">
      <alignment vertical="center"/>
    </xf>
    <xf numFmtId="0" fontId="10" fillId="0" borderId="67" xfId="5" applyFont="1" applyBorder="1" applyAlignment="1">
      <alignment horizontal="center" vertical="center"/>
    </xf>
    <xf numFmtId="0" fontId="43" fillId="0" borderId="73" xfId="5" applyFont="1" applyBorder="1" applyAlignment="1">
      <alignment horizontal="center" vertical="center"/>
    </xf>
    <xf numFmtId="0" fontId="11" fillId="0" borderId="26" xfId="5" applyFont="1" applyBorder="1" applyAlignment="1">
      <alignment horizontal="center" vertical="center"/>
    </xf>
    <xf numFmtId="165" fontId="10" fillId="0" borderId="42" xfId="5" applyNumberFormat="1" applyFont="1" applyBorder="1" applyAlignment="1">
      <alignment horizontal="center" vertical="center"/>
    </xf>
    <xf numFmtId="164" fontId="11" fillId="0" borderId="11" xfId="5" applyNumberFormat="1" applyFont="1" applyBorder="1" applyAlignment="1">
      <alignment vertical="center"/>
    </xf>
    <xf numFmtId="164" fontId="43" fillId="0" borderId="44" xfId="5" applyNumberFormat="1" applyFont="1" applyBorder="1" applyAlignment="1">
      <alignment horizontal="center" vertical="center"/>
    </xf>
    <xf numFmtId="164" fontId="43" fillId="0" borderId="45" xfId="5" applyNumberFormat="1" applyFont="1" applyBorder="1" applyAlignment="1">
      <alignment horizontal="center" vertical="center"/>
    </xf>
    <xf numFmtId="164" fontId="43" fillId="0" borderId="46" xfId="5" applyNumberFormat="1" applyFont="1" applyBorder="1" applyAlignment="1">
      <alignment horizontal="center" vertical="center"/>
    </xf>
    <xf numFmtId="164" fontId="11" fillId="0" borderId="12" xfId="5" applyNumberFormat="1" applyFont="1" applyBorder="1" applyAlignment="1">
      <alignment vertical="center"/>
    </xf>
    <xf numFmtId="164" fontId="11" fillId="0" borderId="13" xfId="5" applyNumberFormat="1" applyFont="1" applyBorder="1" applyAlignment="1">
      <alignment vertical="center"/>
    </xf>
    <xf numFmtId="164" fontId="11" fillId="6" borderId="17" xfId="5" applyNumberFormat="1" applyFont="1" applyFill="1" applyBorder="1" applyAlignment="1">
      <alignment horizontal="center" vertical="center"/>
    </xf>
    <xf numFmtId="164" fontId="11" fillId="6" borderId="20" xfId="5" applyNumberFormat="1" applyFont="1" applyFill="1" applyBorder="1" applyAlignment="1">
      <alignment horizontal="center" vertical="center"/>
    </xf>
    <xf numFmtId="0" fontId="11" fillId="4" borderId="58" xfId="5" applyFont="1" applyFill="1" applyBorder="1" applyAlignment="1">
      <alignment horizontal="center" vertical="center"/>
    </xf>
    <xf numFmtId="0" fontId="11" fillId="4" borderId="57" xfId="5" applyFont="1" applyFill="1" applyBorder="1" applyAlignment="1">
      <alignment horizontal="center" vertical="center"/>
    </xf>
    <xf numFmtId="165" fontId="11" fillId="4" borderId="57" xfId="5" applyNumberFormat="1" applyFont="1" applyFill="1" applyBorder="1" applyAlignment="1">
      <alignment horizontal="center" vertical="center"/>
    </xf>
    <xf numFmtId="165" fontId="11" fillId="4" borderId="71" xfId="5" applyNumberFormat="1" applyFont="1" applyFill="1" applyBorder="1" applyAlignment="1">
      <alignment horizontal="center" vertical="center"/>
    </xf>
    <xf numFmtId="49" fontId="11" fillId="6" borderId="41" xfId="5" applyNumberFormat="1" applyFont="1" applyFill="1" applyBorder="1" applyAlignment="1">
      <alignment horizontal="center" vertical="center"/>
    </xf>
    <xf numFmtId="0" fontId="11" fillId="6" borderId="43" xfId="5" applyFont="1" applyFill="1" applyBorder="1" applyAlignment="1">
      <alignment horizontal="left" vertical="center" wrapText="1" indent="1"/>
    </xf>
    <xf numFmtId="49" fontId="10" fillId="0" borderId="60" xfId="5" quotePrefix="1" applyNumberFormat="1" applyFont="1" applyBorder="1" applyAlignment="1">
      <alignment horizontal="center" vertical="center"/>
    </xf>
    <xf numFmtId="0" fontId="10" fillId="0" borderId="61" xfId="5" applyFont="1" applyBorder="1" applyAlignment="1">
      <alignment horizontal="left" vertical="center" indent="2"/>
    </xf>
    <xf numFmtId="0" fontId="10" fillId="0" borderId="46" xfId="5" applyFont="1" applyBorder="1" applyAlignment="1">
      <alignment horizontal="left" vertical="center" indent="2"/>
    </xf>
    <xf numFmtId="0" fontId="11" fillId="6" borderId="67" xfId="5" applyFont="1" applyFill="1" applyBorder="1" applyAlignment="1">
      <alignment horizontal="center" vertical="center"/>
    </xf>
    <xf numFmtId="0" fontId="10" fillId="0" borderId="68" xfId="5" applyFont="1" applyBorder="1" applyAlignment="1">
      <alignment horizontal="center" vertical="center"/>
    </xf>
    <xf numFmtId="0" fontId="10" fillId="0" borderId="73" xfId="5" applyFont="1" applyBorder="1" applyAlignment="1">
      <alignment horizontal="center" vertical="center"/>
    </xf>
    <xf numFmtId="165" fontId="10" fillId="0" borderId="45" xfId="5" applyNumberFormat="1" applyFont="1" applyBorder="1" applyAlignment="1">
      <alignment horizontal="center" vertical="center"/>
    </xf>
    <xf numFmtId="49" fontId="10" fillId="0" borderId="12" xfId="5" applyNumberFormat="1" applyFont="1" applyBorder="1" applyAlignment="1">
      <alignment horizontal="center" vertical="center"/>
    </xf>
    <xf numFmtId="0" fontId="10" fillId="0" borderId="12" xfId="5" applyFont="1" applyBorder="1" applyAlignment="1">
      <alignment vertical="center"/>
    </xf>
    <xf numFmtId="0" fontId="10" fillId="0" borderId="12" xfId="5" applyFont="1" applyBorder="1" applyAlignment="1">
      <alignment horizontal="center" vertical="center"/>
    </xf>
    <xf numFmtId="49" fontId="4" fillId="0" borderId="0" xfId="5" applyNumberFormat="1" applyFont="1" applyAlignment="1">
      <alignment horizontal="center" vertical="center"/>
    </xf>
    <xf numFmtId="164" fontId="4" fillId="0" borderId="0" xfId="5" applyNumberFormat="1" applyFont="1" applyAlignment="1">
      <alignment horizontal="center" vertical="center"/>
    </xf>
    <xf numFmtId="164" fontId="4" fillId="0" borderId="0" xfId="5" applyNumberFormat="1" applyFont="1" applyAlignment="1">
      <alignment vertical="center"/>
    </xf>
    <xf numFmtId="49" fontId="11" fillId="18" borderId="41" xfId="5" applyNumberFormat="1" applyFont="1" applyFill="1" applyBorder="1" applyAlignment="1">
      <alignment horizontal="center" vertical="center"/>
    </xf>
    <xf numFmtId="0" fontId="11" fillId="18" borderId="43" xfId="5" applyFont="1" applyFill="1" applyBorder="1" applyAlignment="1">
      <alignment horizontal="left" vertical="center" wrapText="1" indent="1"/>
    </xf>
    <xf numFmtId="0" fontId="11" fillId="18" borderId="67" xfId="5" applyFont="1" applyFill="1" applyBorder="1" applyAlignment="1">
      <alignment horizontal="center" vertical="center"/>
    </xf>
    <xf numFmtId="0" fontId="4" fillId="6" borderId="19" xfId="5" applyFont="1" applyFill="1" applyBorder="1" applyAlignment="1">
      <alignment horizontal="center" vertical="center"/>
    </xf>
    <xf numFmtId="0" fontId="4" fillId="6" borderId="17" xfId="5" applyFont="1" applyFill="1" applyBorder="1" applyAlignment="1">
      <alignment horizontal="center" vertical="center"/>
    </xf>
    <xf numFmtId="0" fontId="4" fillId="6" borderId="18" xfId="5" applyFont="1" applyFill="1" applyBorder="1" applyAlignment="1">
      <alignment vertical="center"/>
    </xf>
    <xf numFmtId="164" fontId="4" fillId="6" borderId="17" xfId="5" applyNumberFormat="1" applyFont="1" applyFill="1" applyBorder="1" applyAlignment="1">
      <alignment horizontal="center" vertical="center"/>
    </xf>
    <xf numFmtId="164" fontId="4" fillId="6" borderId="20" xfId="5" applyNumberFormat="1" applyFont="1" applyFill="1" applyBorder="1" applyAlignment="1">
      <alignment horizontal="center" vertical="center"/>
    </xf>
    <xf numFmtId="164" fontId="4" fillId="6" borderId="18" xfId="5" applyNumberFormat="1" applyFont="1" applyFill="1" applyBorder="1" applyAlignment="1">
      <alignment horizontal="center" vertical="center"/>
    </xf>
    <xf numFmtId="164" fontId="4" fillId="15" borderId="19" xfId="5" applyNumberFormat="1" applyFont="1" applyFill="1" applyBorder="1" applyAlignment="1">
      <alignment horizontal="center" vertical="center"/>
    </xf>
    <xf numFmtId="0" fontId="4" fillId="6" borderId="17" xfId="5" applyFont="1" applyFill="1" applyBorder="1" applyAlignment="1">
      <alignment horizontal="left" vertical="center" indent="1"/>
    </xf>
    <xf numFmtId="0" fontId="4" fillId="6" borderId="20" xfId="5" applyFont="1" applyFill="1" applyBorder="1" applyAlignment="1">
      <alignment horizontal="center" vertical="center"/>
    </xf>
    <xf numFmtId="0" fontId="4" fillId="6" borderId="18" xfId="5" applyFont="1" applyFill="1" applyBorder="1" applyAlignment="1">
      <alignment horizontal="center" vertical="center"/>
    </xf>
    <xf numFmtId="164" fontId="42" fillId="15" borderId="18" xfId="5" applyNumberFormat="1" applyFont="1" applyFill="1" applyBorder="1" applyAlignment="1">
      <alignment horizontal="center" vertical="center"/>
    </xf>
    <xf numFmtId="0" fontId="11" fillId="6" borderId="17" xfId="5" applyFont="1" applyFill="1" applyBorder="1" applyAlignment="1">
      <alignment horizontal="left" vertical="center" indent="1"/>
    </xf>
    <xf numFmtId="0" fontId="11" fillId="6" borderId="20" xfId="5" applyFont="1" applyFill="1" applyBorder="1" applyAlignment="1">
      <alignment horizontal="center" vertical="center"/>
    </xf>
    <xf numFmtId="0" fontId="11" fillId="6" borderId="18" xfId="5" applyFont="1" applyFill="1" applyBorder="1" applyAlignment="1">
      <alignment horizontal="center" vertical="center"/>
    </xf>
    <xf numFmtId="164" fontId="45" fillId="15" borderId="19" xfId="5" applyNumberFormat="1" applyFont="1" applyFill="1" applyBorder="1" applyAlignment="1">
      <alignment horizontal="center" vertical="center"/>
    </xf>
    <xf numFmtId="49" fontId="4" fillId="0" borderId="0" xfId="5" applyNumberFormat="1" applyFont="1" applyAlignment="1">
      <alignment vertical="center"/>
    </xf>
    <xf numFmtId="49" fontId="10" fillId="0" borderId="61" xfId="5" applyNumberFormat="1" applyFont="1" applyBorder="1" applyAlignment="1">
      <alignment vertical="center"/>
    </xf>
    <xf numFmtId="49" fontId="10" fillId="0" borderId="45" xfId="5" applyNumberFormat="1" applyFont="1" applyBorder="1" applyAlignment="1">
      <alignment vertical="center"/>
    </xf>
    <xf numFmtId="49" fontId="10" fillId="0" borderId="46" xfId="5" applyNumberFormat="1" applyFont="1" applyBorder="1" applyAlignment="1">
      <alignment vertical="center"/>
    </xf>
    <xf numFmtId="49" fontId="10" fillId="0" borderId="12" xfId="5" applyNumberFormat="1" applyFont="1" applyBorder="1" applyAlignment="1">
      <alignment vertical="center"/>
    </xf>
    <xf numFmtId="49" fontId="10" fillId="0" borderId="34" xfId="5" applyNumberFormat="1" applyFont="1" applyBorder="1" applyAlignment="1">
      <alignment vertical="center"/>
    </xf>
    <xf numFmtId="49" fontId="39" fillId="0" borderId="0" xfId="5" applyNumberFormat="1" applyFont="1" applyAlignment="1">
      <alignment vertical="center"/>
    </xf>
    <xf numFmtId="0" fontId="10" fillId="2" borderId="0" xfId="5" applyFont="1" applyFill="1" applyAlignment="1">
      <alignment horizontal="center" vertical="center"/>
    </xf>
    <xf numFmtId="0" fontId="10" fillId="2" borderId="0" xfId="5" applyFont="1" applyFill="1" applyAlignment="1">
      <alignment vertical="center"/>
    </xf>
    <xf numFmtId="49" fontId="10" fillId="2" borderId="0" xfId="5" applyNumberFormat="1" applyFont="1" applyFill="1" applyAlignment="1">
      <alignment vertical="center"/>
    </xf>
    <xf numFmtId="0" fontId="11" fillId="16" borderId="0" xfId="5" applyFont="1" applyFill="1" applyAlignment="1">
      <alignment horizontal="center" vertical="center"/>
    </xf>
    <xf numFmtId="0" fontId="18" fillId="21" borderId="0" xfId="5" applyFont="1" applyFill="1" applyAlignment="1">
      <alignment horizontal="center" vertical="center"/>
    </xf>
    <xf numFmtId="0" fontId="18" fillId="21" borderId="0" xfId="5" applyFont="1" applyFill="1" applyAlignment="1">
      <alignment vertical="center"/>
    </xf>
    <xf numFmtId="49" fontId="18" fillId="21" borderId="0" xfId="5" applyNumberFormat="1" applyFont="1" applyFill="1" applyAlignment="1">
      <alignment vertical="center"/>
    </xf>
    <xf numFmtId="0" fontId="52" fillId="21" borderId="0" xfId="5" applyFont="1" applyFill="1" applyAlignment="1">
      <alignment horizontal="left" vertical="center"/>
    </xf>
    <xf numFmtId="0" fontId="45" fillId="21" borderId="0" xfId="5" applyFont="1" applyFill="1" applyAlignment="1">
      <alignment horizontal="center" vertical="center" wrapText="1"/>
    </xf>
    <xf numFmtId="0" fontId="45" fillId="21" borderId="0" xfId="5" applyFont="1" applyFill="1" applyAlignment="1">
      <alignment horizontal="center" vertical="center"/>
    </xf>
    <xf numFmtId="49" fontId="45" fillId="21" borderId="0" xfId="5" applyNumberFormat="1" applyFont="1" applyFill="1" applyAlignment="1">
      <alignment horizontal="center" vertical="center"/>
    </xf>
    <xf numFmtId="0" fontId="45" fillId="21" borderId="22" xfId="5" applyFont="1" applyFill="1" applyBorder="1" applyAlignment="1">
      <alignment horizontal="center" vertical="center" wrapText="1"/>
    </xf>
    <xf numFmtId="49" fontId="45" fillId="21" borderId="22" xfId="5" applyNumberFormat="1" applyFont="1" applyFill="1" applyBorder="1" applyAlignment="1">
      <alignment horizontal="center" vertical="center" wrapText="1"/>
    </xf>
    <xf numFmtId="17" fontId="45" fillId="21" borderId="22" xfId="5" applyNumberFormat="1" applyFont="1" applyFill="1" applyBorder="1" applyAlignment="1">
      <alignment horizontal="center" vertical="center" wrapText="1"/>
    </xf>
    <xf numFmtId="0" fontId="33" fillId="2" borderId="22" xfId="5" applyFont="1" applyFill="1" applyBorder="1" applyAlignment="1">
      <alignment horizontal="center" vertical="center"/>
    </xf>
    <xf numFmtId="0" fontId="33" fillId="2" borderId="22" xfId="5" applyFont="1" applyFill="1" applyBorder="1" applyAlignment="1">
      <alignment horizontal="left" vertical="center"/>
    </xf>
    <xf numFmtId="0" fontId="33" fillId="2" borderId="22" xfId="5" applyFont="1" applyFill="1" applyBorder="1" applyAlignment="1">
      <alignment vertical="center"/>
    </xf>
    <xf numFmtId="17" fontId="11" fillId="2" borderId="22" xfId="5" applyNumberFormat="1" applyFont="1" applyFill="1" applyBorder="1" applyAlignment="1">
      <alignment horizontal="center" vertical="center"/>
    </xf>
    <xf numFmtId="49" fontId="11" fillId="2" borderId="22" xfId="5" applyNumberFormat="1" applyFont="1" applyFill="1" applyBorder="1" applyAlignment="1">
      <alignment vertical="center"/>
    </xf>
    <xf numFmtId="164" fontId="11" fillId="2" borderId="22" xfId="5" applyNumberFormat="1" applyFont="1" applyFill="1" applyBorder="1" applyAlignment="1">
      <alignment horizontal="center" vertical="center"/>
    </xf>
    <xf numFmtId="0" fontId="11" fillId="16" borderId="0" xfId="5" applyFont="1" applyFill="1" applyAlignment="1">
      <alignment vertical="center"/>
    </xf>
    <xf numFmtId="0" fontId="11" fillId="0" borderId="22" xfId="5" applyFont="1" applyBorder="1" applyAlignment="1">
      <alignment horizontal="left" vertical="center" indent="1"/>
    </xf>
    <xf numFmtId="0" fontId="11" fillId="2" borderId="12" xfId="5" applyFont="1" applyFill="1" applyBorder="1" applyAlignment="1">
      <alignment horizontal="center" vertical="center"/>
    </xf>
    <xf numFmtId="0" fontId="11" fillId="2" borderId="12" xfId="5" applyFont="1" applyFill="1" applyBorder="1" applyAlignment="1">
      <alignment horizontal="left" vertical="center"/>
    </xf>
    <xf numFmtId="0" fontId="11" fillId="2" borderId="12" xfId="5" applyFont="1" applyFill="1" applyBorder="1" applyAlignment="1">
      <alignment vertical="center"/>
    </xf>
    <xf numFmtId="164" fontId="11" fillId="2" borderId="12" xfId="5" applyNumberFormat="1" applyFont="1" applyFill="1" applyBorder="1" applyAlignment="1">
      <alignment vertical="center"/>
    </xf>
    <xf numFmtId="17" fontId="11" fillId="16" borderId="0" xfId="5" applyNumberFormat="1" applyFont="1" applyFill="1" applyAlignment="1">
      <alignment vertical="center"/>
    </xf>
    <xf numFmtId="0" fontId="11" fillId="2" borderId="12" xfId="5" applyFont="1" applyFill="1" applyBorder="1" applyAlignment="1">
      <alignment horizontal="left" vertical="center" indent="1"/>
    </xf>
    <xf numFmtId="49" fontId="10" fillId="2" borderId="0" xfId="5" applyNumberFormat="1" applyFont="1" applyFill="1" applyAlignment="1">
      <alignment horizontal="center" vertical="center"/>
    </xf>
    <xf numFmtId="49" fontId="52" fillId="2" borderId="0" xfId="5" applyNumberFormat="1" applyFont="1" applyFill="1" applyAlignment="1">
      <alignment horizontal="left" vertical="center"/>
    </xf>
    <xf numFmtId="0" fontId="52" fillId="2" borderId="0" xfId="5" applyFont="1" applyFill="1" applyAlignment="1">
      <alignment horizontal="left" vertical="center"/>
    </xf>
    <xf numFmtId="49" fontId="11" fillId="2" borderId="22" xfId="5" applyNumberFormat="1" applyFont="1" applyFill="1" applyBorder="1" applyAlignment="1">
      <alignment horizontal="center" vertical="center" wrapText="1"/>
    </xf>
    <xf numFmtId="0" fontId="11" fillId="2" borderId="22" xfId="5" applyFont="1" applyFill="1" applyBorder="1" applyAlignment="1">
      <alignment horizontal="center" vertical="center"/>
    </xf>
    <xf numFmtId="49" fontId="11" fillId="2" borderId="22" xfId="5" applyNumberFormat="1" applyFont="1" applyFill="1" applyBorder="1" applyAlignment="1">
      <alignment horizontal="center" vertical="center"/>
    </xf>
    <xf numFmtId="0" fontId="11" fillId="2" borderId="22" xfId="5" applyFont="1" applyFill="1" applyBorder="1" applyAlignment="1">
      <alignment horizontal="center" vertical="center" wrapText="1"/>
    </xf>
    <xf numFmtId="0" fontId="10" fillId="21" borderId="0" xfId="5" applyFont="1" applyFill="1" applyAlignment="1">
      <alignment vertical="center"/>
    </xf>
    <xf numFmtId="49" fontId="10" fillId="21" borderId="0" xfId="5" applyNumberFormat="1" applyFont="1" applyFill="1" applyAlignment="1">
      <alignment horizontal="center" vertical="center"/>
    </xf>
    <xf numFmtId="0" fontId="10" fillId="21" borderId="0" xfId="5" applyFont="1" applyFill="1" applyAlignment="1">
      <alignment horizontal="center" vertical="center"/>
    </xf>
    <xf numFmtId="49" fontId="10" fillId="21" borderId="0" xfId="5" applyNumberFormat="1" applyFont="1" applyFill="1" applyAlignment="1">
      <alignment vertical="center"/>
    </xf>
    <xf numFmtId="49" fontId="52" fillId="21" borderId="0" xfId="5" applyNumberFormat="1" applyFont="1" applyFill="1" applyAlignment="1">
      <alignment horizontal="left" vertical="center"/>
    </xf>
    <xf numFmtId="0" fontId="11" fillId="21" borderId="0" xfId="5" applyFont="1" applyFill="1" applyAlignment="1">
      <alignment horizontal="center" vertical="center" wrapText="1"/>
    </xf>
    <xf numFmtId="49" fontId="11" fillId="21" borderId="22" xfId="5" applyNumberFormat="1" applyFont="1" applyFill="1" applyBorder="1" applyAlignment="1">
      <alignment horizontal="center" vertical="center" wrapText="1"/>
    </xf>
    <xf numFmtId="0" fontId="11" fillId="21" borderId="22" xfId="5" applyFont="1" applyFill="1" applyBorder="1" applyAlignment="1">
      <alignment horizontal="center" vertical="center"/>
    </xf>
    <xf numFmtId="49" fontId="11" fillId="21" borderId="22" xfId="5" applyNumberFormat="1" applyFont="1" applyFill="1" applyBorder="1" applyAlignment="1">
      <alignment horizontal="center" vertical="center"/>
    </xf>
    <xf numFmtId="0" fontId="11" fillId="21" borderId="22" xfId="5" applyFont="1" applyFill="1" applyBorder="1" applyAlignment="1">
      <alignment horizontal="center" vertical="center" wrapText="1"/>
    </xf>
    <xf numFmtId="0" fontId="11" fillId="21" borderId="0" xfId="5" applyFont="1" applyFill="1" applyAlignment="1">
      <alignment horizontal="left" vertical="center"/>
    </xf>
    <xf numFmtId="0" fontId="11" fillId="21" borderId="0" xfId="5" applyFont="1" applyFill="1" applyAlignment="1">
      <alignment horizontal="center" vertical="center"/>
    </xf>
    <xf numFmtId="49" fontId="11" fillId="21" borderId="0" xfId="5" applyNumberFormat="1" applyFont="1" applyFill="1" applyAlignment="1">
      <alignment horizontal="center" vertical="center" wrapText="1"/>
    </xf>
    <xf numFmtId="49" fontId="33" fillId="16" borderId="0" xfId="5" applyNumberFormat="1" applyFont="1" applyFill="1" applyAlignment="1">
      <alignment horizontal="center" vertical="center"/>
    </xf>
    <xf numFmtId="0" fontId="11" fillId="2" borderId="17" xfId="5" applyFont="1" applyFill="1" applyBorder="1" applyAlignment="1">
      <alignment horizontal="left" vertical="center" indent="1"/>
    </xf>
    <xf numFmtId="0" fontId="11" fillId="2" borderId="20" xfId="5" applyFont="1" applyFill="1" applyBorder="1" applyAlignment="1">
      <alignment horizontal="center" vertical="center"/>
    </xf>
    <xf numFmtId="0" fontId="11" fillId="2" borderId="18" xfId="5" applyFont="1" applyFill="1" applyBorder="1" applyAlignment="1">
      <alignment horizontal="center" vertical="center"/>
    </xf>
    <xf numFmtId="164" fontId="11" fillId="2" borderId="17" xfId="5" applyNumberFormat="1" applyFont="1" applyFill="1" applyBorder="1" applyAlignment="1">
      <alignment horizontal="center" vertical="center"/>
    </xf>
    <xf numFmtId="164" fontId="11" fillId="2" borderId="20" xfId="5" applyNumberFormat="1" applyFont="1" applyFill="1" applyBorder="1" applyAlignment="1">
      <alignment horizontal="center" vertical="center"/>
    </xf>
    <xf numFmtId="164" fontId="45" fillId="16" borderId="19" xfId="5" applyNumberFormat="1" applyFont="1" applyFill="1" applyBorder="1" applyAlignment="1">
      <alignment horizontal="center" vertical="center"/>
    </xf>
    <xf numFmtId="0" fontId="11" fillId="2" borderId="11" xfId="5" applyFont="1" applyFill="1" applyBorder="1" applyAlignment="1">
      <alignment horizontal="left" vertical="center" indent="1"/>
    </xf>
    <xf numFmtId="0" fontId="11" fillId="2" borderId="13" xfId="5" applyFont="1" applyFill="1" applyBorder="1" applyAlignment="1">
      <alignment horizontal="center" vertical="center"/>
    </xf>
    <xf numFmtId="164" fontId="11" fillId="2" borderId="11" xfId="5" applyNumberFormat="1" applyFont="1" applyFill="1" applyBorder="1" applyAlignment="1">
      <alignment horizontal="center" vertical="center"/>
    </xf>
    <xf numFmtId="164" fontId="11" fillId="2" borderId="12" xfId="5" applyNumberFormat="1" applyFont="1" applyFill="1" applyBorder="1" applyAlignment="1">
      <alignment horizontal="center" vertical="center"/>
    </xf>
    <xf numFmtId="164" fontId="45" fillId="16" borderId="26" xfId="5" applyNumberFormat="1" applyFont="1" applyFill="1" applyBorder="1" applyAlignment="1">
      <alignment horizontal="center" vertical="center"/>
    </xf>
    <xf numFmtId="0" fontId="4" fillId="2" borderId="17" xfId="5" applyFont="1" applyFill="1" applyBorder="1" applyAlignment="1">
      <alignment horizontal="left" vertical="center" indent="1"/>
    </xf>
    <xf numFmtId="0" fontId="4" fillId="2" borderId="20" xfId="5" applyFont="1" applyFill="1" applyBorder="1" applyAlignment="1">
      <alignment horizontal="center" vertical="center"/>
    </xf>
    <xf numFmtId="0" fontId="4" fillId="2" borderId="18" xfId="5" applyFont="1" applyFill="1" applyBorder="1" applyAlignment="1">
      <alignment horizontal="center" vertical="center"/>
    </xf>
    <xf numFmtId="164" fontId="4" fillId="2" borderId="17" xfId="5" applyNumberFormat="1" applyFont="1" applyFill="1" applyBorder="1" applyAlignment="1">
      <alignment horizontal="center" vertical="center"/>
    </xf>
    <xf numFmtId="164" fontId="4" fillId="2" borderId="20" xfId="5" applyNumberFormat="1" applyFont="1" applyFill="1" applyBorder="1" applyAlignment="1">
      <alignment horizontal="center" vertical="center"/>
    </xf>
    <xf numFmtId="164" fontId="4" fillId="2" borderId="18" xfId="5" applyNumberFormat="1" applyFont="1" applyFill="1" applyBorder="1" applyAlignment="1">
      <alignment horizontal="center" vertical="center"/>
    </xf>
    <xf numFmtId="164" fontId="42" fillId="16" borderId="18" xfId="5" applyNumberFormat="1" applyFont="1" applyFill="1" applyBorder="1" applyAlignment="1">
      <alignment horizontal="center" vertical="center"/>
    </xf>
    <xf numFmtId="0" fontId="10" fillId="16" borderId="0" xfId="5" applyFont="1" applyFill="1" applyAlignment="1">
      <alignment horizontal="center" vertical="center"/>
    </xf>
    <xf numFmtId="0" fontId="18" fillId="16" borderId="0" xfId="5" applyFont="1" applyFill="1" applyAlignment="1">
      <alignment horizontal="center" vertical="center"/>
    </xf>
    <xf numFmtId="164" fontId="18" fillId="16" borderId="59" xfId="5" applyNumberFormat="1" applyFont="1" applyFill="1" applyBorder="1" applyAlignment="1">
      <alignment horizontal="center" vertical="center"/>
    </xf>
    <xf numFmtId="164" fontId="18" fillId="16" borderId="40" xfId="5" applyNumberFormat="1" applyFont="1" applyFill="1" applyBorder="1" applyAlignment="1">
      <alignment horizontal="center" vertical="center"/>
    </xf>
    <xf numFmtId="165" fontId="11" fillId="2" borderId="67" xfId="5" applyNumberFormat="1" applyFont="1" applyFill="1" applyBorder="1" applyAlignment="1">
      <alignment horizontal="center" vertical="center"/>
    </xf>
    <xf numFmtId="165" fontId="11" fillId="2" borderId="68" xfId="5" applyNumberFormat="1" applyFont="1" applyFill="1" applyBorder="1" applyAlignment="1">
      <alignment horizontal="center" vertical="center"/>
    </xf>
    <xf numFmtId="0" fontId="11" fillId="0" borderId="22" xfId="5" applyFont="1" applyBorder="1" applyAlignment="1">
      <alignment horizontal="center" vertical="center" wrapText="1"/>
    </xf>
    <xf numFmtId="165" fontId="10" fillId="0" borderId="84" xfId="5" applyNumberFormat="1" applyFont="1" applyBorder="1" applyAlignment="1">
      <alignment vertical="center"/>
    </xf>
    <xf numFmtId="0" fontId="11" fillId="2" borderId="41" xfId="5" applyFont="1" applyFill="1" applyBorder="1" applyAlignment="1">
      <alignment horizontal="center" vertical="center"/>
    </xf>
    <xf numFmtId="165" fontId="10" fillId="0" borderId="68" xfId="5" applyNumberFormat="1" applyFont="1" applyBorder="1" applyAlignment="1">
      <alignment horizontal="center" vertical="center"/>
    </xf>
    <xf numFmtId="165" fontId="10" fillId="0" borderId="73" xfId="5" applyNumberFormat="1" applyFont="1" applyBorder="1" applyAlignment="1">
      <alignment horizontal="center" vertical="center"/>
    </xf>
    <xf numFmtId="165" fontId="11" fillId="2" borderId="42" xfId="5" applyNumberFormat="1" applyFont="1" applyFill="1" applyBorder="1" applyAlignment="1">
      <alignment horizontal="center" vertical="center"/>
    </xf>
    <xf numFmtId="165" fontId="11" fillId="0" borderId="68" xfId="5" applyNumberFormat="1" applyFont="1" applyBorder="1" applyAlignment="1">
      <alignment horizontal="center" vertical="center"/>
    </xf>
    <xf numFmtId="165" fontId="11" fillId="0" borderId="73" xfId="5" applyNumberFormat="1" applyFont="1" applyBorder="1" applyAlignment="1">
      <alignment horizontal="center" vertical="center"/>
    </xf>
    <xf numFmtId="165" fontId="45" fillId="12" borderId="26" xfId="5" applyNumberFormat="1" applyFont="1" applyFill="1" applyBorder="1" applyAlignment="1">
      <alignment horizontal="center" vertical="center" wrapText="1"/>
    </xf>
    <xf numFmtId="165" fontId="11" fillId="4" borderId="47" xfId="5" applyNumberFormat="1" applyFont="1" applyFill="1" applyBorder="1" applyAlignment="1">
      <alignment horizontal="center" vertical="center" wrapText="1"/>
    </xf>
    <xf numFmtId="165" fontId="11" fillId="4" borderId="49" xfId="5" applyNumberFormat="1" applyFont="1" applyFill="1" applyBorder="1" applyAlignment="1">
      <alignment horizontal="center" vertical="center" wrapText="1"/>
    </xf>
    <xf numFmtId="0" fontId="42" fillId="2" borderId="51" xfId="5" applyFont="1" applyFill="1" applyBorder="1" applyAlignment="1">
      <alignment vertical="center"/>
    </xf>
    <xf numFmtId="0" fontId="42" fillId="2" borderId="52" xfId="5" applyFont="1" applyFill="1" applyBorder="1" applyAlignment="1">
      <alignment vertical="center"/>
    </xf>
    <xf numFmtId="165" fontId="42" fillId="2" borderId="19" xfId="5" applyNumberFormat="1" applyFont="1" applyFill="1" applyBorder="1" applyAlignment="1">
      <alignment horizontal="center" vertical="center"/>
    </xf>
    <xf numFmtId="165" fontId="11" fillId="2" borderId="17" xfId="5" applyNumberFormat="1" applyFont="1" applyFill="1" applyBorder="1" applyAlignment="1">
      <alignment horizontal="center" vertical="center"/>
    </xf>
    <xf numFmtId="165" fontId="11" fillId="2" borderId="20" xfId="5" applyNumberFormat="1" applyFont="1" applyFill="1" applyBorder="1" applyAlignment="1">
      <alignment horizontal="center" vertical="center"/>
    </xf>
    <xf numFmtId="165" fontId="11" fillId="2" borderId="18" xfId="5" applyNumberFormat="1" applyFont="1" applyFill="1" applyBorder="1" applyAlignment="1">
      <alignment horizontal="center" vertical="center"/>
    </xf>
    <xf numFmtId="165" fontId="42" fillId="16" borderId="19" xfId="5" applyNumberFormat="1" applyFont="1" applyFill="1" applyBorder="1" applyAlignment="1">
      <alignment horizontal="center" vertical="center"/>
    </xf>
    <xf numFmtId="0" fontId="11" fillId="4" borderId="50" xfId="5" applyFont="1" applyFill="1" applyBorder="1" applyAlignment="1">
      <alignment horizontal="center" vertical="center" wrapText="1"/>
    </xf>
    <xf numFmtId="165" fontId="8" fillId="0" borderId="47" xfId="4" applyNumberFormat="1" applyFont="1" applyBorder="1" applyAlignment="1">
      <alignment horizontal="center" vertical="center"/>
    </xf>
    <xf numFmtId="165" fontId="8" fillId="0" borderId="48" xfId="4" applyNumberFormat="1" applyFont="1" applyBorder="1" applyAlignment="1">
      <alignment horizontal="center" vertical="center"/>
    </xf>
    <xf numFmtId="165" fontId="8" fillId="0" borderId="49" xfId="4" applyNumberFormat="1" applyFont="1" applyBorder="1" applyAlignment="1">
      <alignment horizontal="center" vertical="center"/>
    </xf>
    <xf numFmtId="165" fontId="29" fillId="0" borderId="0" xfId="4" applyNumberFormat="1" applyFont="1" applyAlignment="1">
      <alignment horizontal="left" vertical="center"/>
    </xf>
    <xf numFmtId="165" fontId="19" fillId="7" borderId="51" xfId="4" applyNumberFormat="1" applyFont="1" applyFill="1" applyBorder="1" applyAlignment="1">
      <alignment horizontal="center" vertical="center"/>
    </xf>
    <xf numFmtId="165" fontId="19" fillId="7" borderId="53" xfId="4" applyNumberFormat="1" applyFont="1" applyFill="1" applyBorder="1" applyAlignment="1">
      <alignment horizontal="center" vertical="center"/>
    </xf>
    <xf numFmtId="165" fontId="19" fillId="7" borderId="52" xfId="4" applyNumberFormat="1" applyFont="1" applyFill="1" applyBorder="1" applyAlignment="1">
      <alignment horizontal="center" vertical="center"/>
    </xf>
    <xf numFmtId="0" fontId="8" fillId="0" borderId="77" xfId="4" applyFont="1" applyBorder="1" applyAlignment="1">
      <alignment horizontal="left" vertical="center" indent="1"/>
    </xf>
    <xf numFmtId="0" fontId="8" fillId="0" borderId="71" xfId="4" applyFont="1" applyBorder="1" applyAlignment="1">
      <alignment horizontal="left" vertical="center" indent="1"/>
    </xf>
    <xf numFmtId="0" fontId="8" fillId="0" borderId="40" xfId="4" applyFont="1" applyBorder="1" applyAlignment="1">
      <alignment horizontal="center" vertical="center"/>
    </xf>
    <xf numFmtId="0" fontId="18" fillId="0" borderId="40" xfId="4" applyFont="1" applyBorder="1" applyAlignment="1">
      <alignment horizontal="left" vertical="center"/>
    </xf>
    <xf numFmtId="164" fontId="18" fillId="0" borderId="40" xfId="4" applyNumberFormat="1" applyFont="1" applyBorder="1" applyAlignment="1">
      <alignment horizontal="center" vertical="center"/>
    </xf>
    <xf numFmtId="165" fontId="18" fillId="0" borderId="40" xfId="4" applyNumberFormat="1" applyFont="1" applyBorder="1" applyAlignment="1">
      <alignment horizontal="center" vertical="center"/>
    </xf>
    <xf numFmtId="0" fontId="19" fillId="4" borderId="41" xfId="4" applyFont="1" applyFill="1" applyBorder="1" applyAlignment="1">
      <alignment horizontal="center" vertical="center"/>
    </xf>
    <xf numFmtId="0" fontId="18" fillId="0" borderId="41" xfId="4" applyFont="1" applyBorder="1" applyAlignment="1">
      <alignment horizontal="center" vertical="center"/>
    </xf>
    <xf numFmtId="0" fontId="18" fillId="0" borderId="60" xfId="4" applyFont="1" applyBorder="1" applyAlignment="1">
      <alignment horizontal="center" vertical="center"/>
    </xf>
    <xf numFmtId="0" fontId="18" fillId="0" borderId="44" xfId="4" applyFont="1" applyBorder="1" applyAlignment="1">
      <alignment horizontal="center" vertical="center"/>
    </xf>
    <xf numFmtId="0" fontId="8" fillId="0" borderId="47" xfId="4" quotePrefix="1" applyFont="1" applyBorder="1" applyAlignment="1">
      <alignment horizontal="center" vertical="center"/>
    </xf>
    <xf numFmtId="0" fontId="8" fillId="0" borderId="45" xfId="4" applyFont="1" applyBorder="1" applyAlignment="1">
      <alignment horizontal="center" vertical="center"/>
    </xf>
    <xf numFmtId="0" fontId="8" fillId="0" borderId="59" xfId="4" applyFont="1" applyBorder="1" applyAlignment="1">
      <alignment horizontal="center" vertical="center"/>
    </xf>
    <xf numFmtId="0" fontId="8" fillId="0" borderId="49" xfId="4" applyFont="1" applyBorder="1" applyAlignment="1">
      <alignment horizontal="left" vertical="center" wrapText="1" indent="1"/>
    </xf>
    <xf numFmtId="0" fontId="8" fillId="0" borderId="61" xfId="4" applyFont="1" applyBorder="1" applyAlignment="1">
      <alignment horizontal="center" vertical="center"/>
    </xf>
    <xf numFmtId="0" fontId="8" fillId="0" borderId="46" xfId="4" applyFont="1" applyBorder="1" applyAlignment="1">
      <alignment horizontal="center" vertical="center"/>
    </xf>
    <xf numFmtId="0" fontId="8" fillId="0" borderId="70" xfId="4" applyFont="1" applyBorder="1" applyAlignment="1">
      <alignment horizontal="center" vertical="center"/>
    </xf>
    <xf numFmtId="0" fontId="45" fillId="4" borderId="48" xfId="4" applyFont="1" applyFill="1" applyBorder="1" applyAlignment="1">
      <alignment horizontal="center" vertical="center" wrapText="1"/>
    </xf>
    <xf numFmtId="0" fontId="45" fillId="4" borderId="49" xfId="4" applyFont="1" applyFill="1" applyBorder="1" applyAlignment="1">
      <alignment horizontal="center" vertical="center" wrapText="1"/>
    </xf>
    <xf numFmtId="165" fontId="19" fillId="6" borderId="67" xfId="4" applyNumberFormat="1" applyFont="1" applyFill="1" applyBorder="1" applyAlignment="1">
      <alignment horizontal="center" vertical="center"/>
    </xf>
    <xf numFmtId="165" fontId="8" fillId="0" borderId="68" xfId="4" applyNumberFormat="1" applyFont="1" applyBorder="1" applyAlignment="1">
      <alignment horizontal="center" vertical="center"/>
    </xf>
    <xf numFmtId="165" fontId="8" fillId="0" borderId="73" xfId="4" applyNumberFormat="1" applyFont="1" applyBorder="1" applyAlignment="1">
      <alignment horizontal="center" vertical="center"/>
    </xf>
    <xf numFmtId="9" fontId="8" fillId="0" borderId="67" xfId="1" applyFont="1" applyBorder="1" applyAlignment="1">
      <alignment horizontal="center" vertical="center"/>
    </xf>
    <xf numFmtId="9" fontId="8" fillId="0" borderId="73" xfId="1" applyFont="1" applyBorder="1" applyAlignment="1">
      <alignment horizontal="center" vertical="center"/>
    </xf>
    <xf numFmtId="9" fontId="8" fillId="0" borderId="68" xfId="1" applyFont="1" applyBorder="1" applyAlignment="1">
      <alignment horizontal="center" vertical="center"/>
    </xf>
    <xf numFmtId="165" fontId="18" fillId="0" borderId="61" xfId="4" applyNumberFormat="1" applyFont="1" applyBorder="1" applyAlignment="1">
      <alignment horizontal="center" vertical="center"/>
    </xf>
    <xf numFmtId="0" fontId="18" fillId="0" borderId="78" xfId="4" applyFont="1" applyBorder="1" applyAlignment="1">
      <alignment horizontal="center" vertical="center"/>
    </xf>
    <xf numFmtId="164" fontId="18" fillId="0" borderId="59" xfId="4" applyNumberFormat="1" applyFont="1" applyBorder="1" applyAlignment="1">
      <alignment horizontal="center" vertical="center"/>
    </xf>
    <xf numFmtId="165" fontId="18" fillId="0" borderId="59" xfId="4" applyNumberFormat="1" applyFont="1" applyBorder="1" applyAlignment="1">
      <alignment horizontal="center" vertical="center"/>
    </xf>
    <xf numFmtId="165" fontId="18" fillId="0" borderId="70" xfId="4" applyNumberFormat="1" applyFont="1" applyBorder="1" applyAlignment="1">
      <alignment horizontal="center" vertical="center"/>
    </xf>
    <xf numFmtId="164" fontId="19" fillId="4" borderId="48" xfId="4" applyNumberFormat="1" applyFont="1" applyFill="1" applyBorder="1" applyAlignment="1">
      <alignment horizontal="center" vertical="center" wrapText="1"/>
    </xf>
    <xf numFmtId="0" fontId="18" fillId="0" borderId="74" xfId="4" applyFont="1" applyBorder="1" applyAlignment="1">
      <alignment horizontal="center" vertical="center"/>
    </xf>
    <xf numFmtId="164" fontId="18" fillId="0" borderId="65" xfId="4" applyNumberFormat="1" applyFont="1" applyBorder="1" applyAlignment="1">
      <alignment horizontal="center" vertical="center"/>
    </xf>
    <xf numFmtId="165" fontId="18" fillId="0" borderId="65" xfId="4" applyNumberFormat="1" applyFont="1" applyBorder="1" applyAlignment="1">
      <alignment horizontal="center" vertical="center"/>
    </xf>
    <xf numFmtId="165" fontId="18" fillId="0" borderId="66" xfId="4" applyNumberFormat="1" applyFont="1" applyBorder="1" applyAlignment="1">
      <alignment horizontal="center" vertical="center"/>
    </xf>
    <xf numFmtId="164" fontId="45" fillId="0" borderId="48" xfId="4" applyNumberFormat="1" applyFont="1" applyBorder="1" applyAlignment="1">
      <alignment horizontal="center" vertical="center"/>
    </xf>
    <xf numFmtId="165" fontId="45" fillId="0" borderId="48" xfId="4" applyNumberFormat="1" applyFont="1" applyBorder="1" applyAlignment="1">
      <alignment horizontal="center" vertical="center"/>
    </xf>
    <xf numFmtId="165" fontId="45" fillId="0" borderId="49" xfId="4" applyNumberFormat="1" applyFont="1" applyBorder="1" applyAlignment="1">
      <alignment horizontal="center" vertical="center"/>
    </xf>
    <xf numFmtId="16" fontId="8" fillId="0" borderId="47" xfId="4" quotePrefix="1" applyNumberFormat="1" applyFont="1" applyBorder="1" applyAlignment="1">
      <alignment horizontal="center" vertical="center"/>
    </xf>
    <xf numFmtId="0" fontId="18" fillId="0" borderId="42" xfId="4" applyFont="1" applyBorder="1" applyAlignment="1">
      <alignment horizontal="left" vertical="center"/>
    </xf>
    <xf numFmtId="0" fontId="18" fillId="0" borderId="43" xfId="4" applyFont="1" applyBorder="1" applyAlignment="1">
      <alignment horizontal="left" vertical="center"/>
    </xf>
    <xf numFmtId="0" fontId="18" fillId="0" borderId="61" xfId="4" applyFont="1" applyBorder="1" applyAlignment="1">
      <alignment horizontal="left" vertical="center"/>
    </xf>
    <xf numFmtId="0" fontId="18" fillId="0" borderId="45" xfId="4" applyFont="1" applyBorder="1" applyAlignment="1">
      <alignment horizontal="left" vertical="center"/>
    </xf>
    <xf numFmtId="0" fontId="18" fillId="0" borderId="46" xfId="4" applyFont="1" applyBorder="1" applyAlignment="1">
      <alignment horizontal="left" vertical="center"/>
    </xf>
    <xf numFmtId="165" fontId="8" fillId="0" borderId="40" xfId="4" applyNumberFormat="1" applyFont="1" applyBorder="1" applyAlignment="1">
      <alignment horizontal="center" vertical="center"/>
    </xf>
    <xf numFmtId="165" fontId="26" fillId="8" borderId="40" xfId="4" applyNumberFormat="1" applyFont="1" applyFill="1" applyBorder="1" applyAlignment="1">
      <alignment horizontal="right" vertical="center"/>
    </xf>
    <xf numFmtId="165" fontId="19" fillId="0" borderId="13" xfId="4" applyNumberFormat="1" applyFont="1" applyBorder="1" applyAlignment="1">
      <alignment horizontal="center" vertical="center"/>
    </xf>
    <xf numFmtId="165" fontId="26" fillId="8" borderId="30" xfId="4" applyNumberFormat="1" applyFont="1" applyFill="1" applyBorder="1" applyAlignment="1">
      <alignment horizontal="right" vertical="center"/>
    </xf>
    <xf numFmtId="0" fontId="19" fillId="8" borderId="47" xfId="4" applyFont="1" applyFill="1" applyBorder="1" applyAlignment="1">
      <alignment horizontal="center" vertical="center"/>
    </xf>
    <xf numFmtId="0" fontId="19" fillId="8" borderId="48" xfId="4" applyFont="1" applyFill="1" applyBorder="1" applyAlignment="1">
      <alignment horizontal="center" vertical="center"/>
    </xf>
    <xf numFmtId="0" fontId="19" fillId="8" borderId="50" xfId="4" applyFont="1" applyFill="1" applyBorder="1" applyAlignment="1">
      <alignment horizontal="center" vertical="center"/>
    </xf>
    <xf numFmtId="165" fontId="19" fillId="7" borderId="47" xfId="4" applyNumberFormat="1" applyFont="1" applyFill="1" applyBorder="1" applyAlignment="1">
      <alignment horizontal="center" vertical="center"/>
    </xf>
    <xf numFmtId="165" fontId="19" fillId="7" borderId="48" xfId="4" applyNumberFormat="1" applyFont="1" applyFill="1" applyBorder="1" applyAlignment="1">
      <alignment horizontal="center" vertical="center"/>
    </xf>
    <xf numFmtId="165" fontId="19" fillId="7" borderId="50" xfId="4" applyNumberFormat="1" applyFont="1" applyFill="1" applyBorder="1" applyAlignment="1">
      <alignment horizontal="center" vertical="center"/>
    </xf>
    <xf numFmtId="165" fontId="19" fillId="7" borderId="54" xfId="4" applyNumberFormat="1" applyFont="1" applyFill="1" applyBorder="1" applyAlignment="1">
      <alignment horizontal="center" vertical="center"/>
    </xf>
    <xf numFmtId="0" fontId="20" fillId="7" borderId="47" xfId="4" applyFont="1" applyFill="1" applyBorder="1" applyAlignment="1">
      <alignment horizontal="center" vertical="center" wrapText="1"/>
    </xf>
    <xf numFmtId="0" fontId="20" fillId="7" borderId="49" xfId="4" applyFont="1" applyFill="1" applyBorder="1" applyAlignment="1">
      <alignment horizontal="left" vertical="center" wrapText="1" indent="1"/>
    </xf>
    <xf numFmtId="0" fontId="21" fillId="0" borderId="78" xfId="4" quotePrefix="1" applyFont="1" applyBorder="1" applyAlignment="1">
      <alignment horizontal="center" vertical="center" wrapText="1"/>
    </xf>
    <xf numFmtId="0" fontId="21" fillId="0" borderId="70" xfId="4" applyFont="1" applyBorder="1" applyAlignment="1">
      <alignment horizontal="left" vertical="center" wrapText="1" indent="2"/>
    </xf>
    <xf numFmtId="0" fontId="21" fillId="0" borderId="60" xfId="4" quotePrefix="1" applyFont="1" applyBorder="1" applyAlignment="1">
      <alignment horizontal="center" vertical="center" wrapText="1"/>
    </xf>
    <xf numFmtId="0" fontId="21" fillId="0" borderId="61" xfId="4" applyFont="1" applyBorder="1" applyAlignment="1">
      <alignment horizontal="left" vertical="center" wrapText="1" indent="2"/>
    </xf>
    <xf numFmtId="3" fontId="8" fillId="0" borderId="67" xfId="4" applyNumberFormat="1" applyFont="1" applyBorder="1" applyAlignment="1">
      <alignment horizontal="center" vertical="center"/>
    </xf>
    <xf numFmtId="3" fontId="8" fillId="0" borderId="68" xfId="4" applyNumberFormat="1" applyFont="1" applyBorder="1" applyAlignment="1">
      <alignment horizontal="center" vertical="center"/>
    </xf>
    <xf numFmtId="165" fontId="26" fillId="8" borderId="68" xfId="4" applyNumberFormat="1" applyFont="1" applyFill="1" applyBorder="1" applyAlignment="1">
      <alignment horizontal="center" vertical="center"/>
    </xf>
    <xf numFmtId="3" fontId="26" fillId="8" borderId="73" xfId="4" applyNumberFormat="1" applyFont="1" applyFill="1" applyBorder="1" applyAlignment="1">
      <alignment horizontal="center" vertical="center"/>
    </xf>
    <xf numFmtId="165" fontId="8" fillId="0" borderId="41" xfId="4" applyNumberFormat="1" applyFont="1" applyBorder="1" applyAlignment="1">
      <alignment horizontal="center" vertical="center"/>
    </xf>
    <xf numFmtId="165" fontId="8" fillId="0" borderId="42" xfId="4" applyNumberFormat="1" applyFont="1" applyBorder="1" applyAlignment="1">
      <alignment horizontal="center" vertical="center"/>
    </xf>
    <xf numFmtId="165" fontId="8" fillId="0" borderId="60" xfId="4" applyNumberFormat="1" applyFont="1" applyBorder="1" applyAlignment="1">
      <alignment horizontal="center" vertical="center"/>
    </xf>
    <xf numFmtId="165" fontId="26" fillId="8" borderId="60" xfId="4" applyNumberFormat="1" applyFont="1" applyFill="1" applyBorder="1" applyAlignment="1">
      <alignment horizontal="right" vertical="center"/>
    </xf>
    <xf numFmtId="165" fontId="26" fillId="8" borderId="44" xfId="4" applyNumberFormat="1" applyFont="1" applyFill="1" applyBorder="1" applyAlignment="1">
      <alignment horizontal="right" vertical="center"/>
    </xf>
    <xf numFmtId="165" fontId="26" fillId="8" borderId="45" xfId="4" applyNumberFormat="1" applyFont="1" applyFill="1" applyBorder="1" applyAlignment="1">
      <alignment horizontal="right" vertical="center"/>
    </xf>
    <xf numFmtId="165" fontId="26" fillId="8" borderId="91" xfId="4" applyNumberFormat="1" applyFont="1" applyFill="1" applyBorder="1" applyAlignment="1">
      <alignment horizontal="right" vertical="center"/>
    </xf>
    <xf numFmtId="165" fontId="26" fillId="8" borderId="92" xfId="4" applyNumberFormat="1" applyFont="1" applyFill="1" applyBorder="1" applyAlignment="1">
      <alignment horizontal="right" vertical="center"/>
    </xf>
    <xf numFmtId="165" fontId="8" fillId="0" borderId="56" xfId="4" applyNumberFormat="1" applyFont="1" applyBorder="1" applyAlignment="1">
      <alignment horizontal="center" vertical="center"/>
    </xf>
    <xf numFmtId="165" fontId="8" fillId="0" borderId="62" xfId="4" applyNumberFormat="1" applyFont="1" applyBorder="1" applyAlignment="1">
      <alignment horizontal="center" vertical="center"/>
    </xf>
    <xf numFmtId="165" fontId="26" fillId="8" borderId="62" xfId="4" applyNumberFormat="1" applyFont="1" applyFill="1" applyBorder="1" applyAlignment="1">
      <alignment horizontal="right" vertical="center"/>
    </xf>
    <xf numFmtId="165" fontId="26" fillId="8" borderId="93" xfId="4" applyNumberFormat="1" applyFont="1" applyFill="1" applyBorder="1" applyAlignment="1">
      <alignment horizontal="right" vertical="center"/>
    </xf>
    <xf numFmtId="165" fontId="19" fillId="0" borderId="67" xfId="4" applyNumberFormat="1" applyFont="1" applyBorder="1" applyAlignment="1">
      <alignment horizontal="center" vertical="center"/>
    </xf>
    <xf numFmtId="165" fontId="19" fillId="0" borderId="68" xfId="4" applyNumberFormat="1" applyFont="1" applyBorder="1" applyAlignment="1">
      <alignment horizontal="center" vertical="center"/>
    </xf>
    <xf numFmtId="165" fontId="26" fillId="8" borderId="72" xfId="4" applyNumberFormat="1" applyFont="1" applyFill="1" applyBorder="1" applyAlignment="1">
      <alignment horizontal="right" vertical="center"/>
    </xf>
    <xf numFmtId="3" fontId="26" fillId="8" borderId="94" xfId="4" applyNumberFormat="1" applyFont="1" applyFill="1" applyBorder="1" applyAlignment="1">
      <alignment horizontal="center" vertical="center"/>
    </xf>
    <xf numFmtId="0" fontId="21" fillId="0" borderId="41" xfId="4" quotePrefix="1" applyFont="1" applyBorder="1" applyAlignment="1">
      <alignment horizontal="center" vertical="center" wrapText="1"/>
    </xf>
    <xf numFmtId="0" fontId="21" fillId="0" borderId="43" xfId="4" applyFont="1" applyBorder="1" applyAlignment="1">
      <alignment horizontal="left" vertical="center" wrapText="1" indent="2"/>
    </xf>
    <xf numFmtId="9" fontId="26" fillId="8" borderId="47" xfId="1" applyFont="1" applyFill="1" applyBorder="1" applyAlignment="1">
      <alignment horizontal="center" vertical="center"/>
    </xf>
    <xf numFmtId="9" fontId="26" fillId="8" borderId="48" xfId="1" applyFont="1" applyFill="1" applyBorder="1" applyAlignment="1">
      <alignment horizontal="center" vertical="center"/>
    </xf>
    <xf numFmtId="9" fontId="26" fillId="8" borderId="50" xfId="1" applyFont="1" applyFill="1" applyBorder="1" applyAlignment="1">
      <alignment horizontal="center" vertical="center"/>
    </xf>
    <xf numFmtId="0" fontId="21" fillId="0" borderId="41" xfId="4" applyFont="1" applyBorder="1" applyAlignment="1">
      <alignment horizontal="center" vertical="center" wrapText="1"/>
    </xf>
    <xf numFmtId="3" fontId="26" fillId="8" borderId="68" xfId="4" applyNumberFormat="1" applyFont="1" applyFill="1" applyBorder="1" applyAlignment="1">
      <alignment horizontal="center" vertical="center" wrapText="1"/>
    </xf>
    <xf numFmtId="165" fontId="27" fillId="8" borderId="73" xfId="4" applyNumberFormat="1" applyFont="1" applyFill="1" applyBorder="1" applyAlignment="1">
      <alignment vertical="center"/>
    </xf>
    <xf numFmtId="0" fontId="21" fillId="0" borderId="47" xfId="4" quotePrefix="1" applyFont="1" applyBorder="1" applyAlignment="1">
      <alignment horizontal="center" vertical="center" wrapText="1"/>
    </xf>
    <xf numFmtId="0" fontId="21" fillId="0" borderId="49" xfId="4" applyFont="1" applyBorder="1" applyAlignment="1">
      <alignment horizontal="left" vertical="center" wrapText="1" indent="2"/>
    </xf>
    <xf numFmtId="165" fontId="8" fillId="0" borderId="50" xfId="4" applyNumberFormat="1" applyFont="1" applyBorder="1" applyAlignment="1">
      <alignment horizontal="center" vertical="center"/>
    </xf>
    <xf numFmtId="0" fontId="21" fillId="0" borderId="58" xfId="4" quotePrefix="1" applyFont="1" applyBorder="1" applyAlignment="1">
      <alignment horizontal="center" vertical="center" wrapText="1"/>
    </xf>
    <xf numFmtId="0" fontId="21" fillId="0" borderId="71" xfId="4" applyFont="1" applyBorder="1" applyAlignment="1">
      <alignment horizontal="left" vertical="center" wrapText="1" indent="2"/>
    </xf>
    <xf numFmtId="0" fontId="21" fillId="0" borderId="51" xfId="4" quotePrefix="1" applyFont="1" applyBorder="1" applyAlignment="1">
      <alignment horizontal="center" vertical="center" wrapText="1"/>
    </xf>
    <xf numFmtId="0" fontId="21" fillId="0" borderId="52" xfId="4" applyFont="1" applyBorder="1" applyAlignment="1">
      <alignment horizontal="left" vertical="center" wrapText="1" indent="2"/>
    </xf>
    <xf numFmtId="165" fontId="8" fillId="0" borderId="51" xfId="4" applyNumberFormat="1" applyFont="1" applyBorder="1" applyAlignment="1">
      <alignment horizontal="center" vertical="center"/>
    </xf>
    <xf numFmtId="165" fontId="8" fillId="0" borderId="53" xfId="4" applyNumberFormat="1" applyFont="1" applyBorder="1" applyAlignment="1">
      <alignment horizontal="center" vertical="center"/>
    </xf>
    <xf numFmtId="165" fontId="8" fillId="0" borderId="54" xfId="4" applyNumberFormat="1" applyFont="1" applyBorder="1" applyAlignment="1">
      <alignment horizontal="center" vertical="center"/>
    </xf>
    <xf numFmtId="165" fontId="26" fillId="8" borderId="51" xfId="4" applyNumberFormat="1" applyFont="1" applyFill="1" applyBorder="1" applyAlignment="1">
      <alignment horizontal="right" vertical="center"/>
    </xf>
    <xf numFmtId="165" fontId="26" fillId="8" borderId="53" xfId="4" applyNumberFormat="1" applyFont="1" applyFill="1" applyBorder="1" applyAlignment="1">
      <alignment horizontal="right" vertical="center"/>
    </xf>
    <xf numFmtId="165" fontId="26" fillId="8" borderId="54" xfId="4" applyNumberFormat="1" applyFont="1" applyFill="1" applyBorder="1" applyAlignment="1">
      <alignment horizontal="right" vertical="center"/>
    </xf>
    <xf numFmtId="165" fontId="26" fillId="8" borderId="52" xfId="4" applyNumberFormat="1" applyFont="1" applyFill="1" applyBorder="1" applyAlignment="1">
      <alignment horizontal="right" vertical="center"/>
    </xf>
    <xf numFmtId="165" fontId="27" fillId="8" borderId="18" xfId="4" applyNumberFormat="1" applyFont="1" applyFill="1" applyBorder="1" applyAlignment="1">
      <alignment vertical="center"/>
    </xf>
    <xf numFmtId="0" fontId="20" fillId="7" borderId="51" xfId="4" applyFont="1" applyFill="1" applyBorder="1" applyAlignment="1">
      <alignment horizontal="center" vertical="center" wrapText="1"/>
    </xf>
    <xf numFmtId="0" fontId="20" fillId="7" borderId="52" xfId="4" applyFont="1" applyFill="1" applyBorder="1" applyAlignment="1">
      <alignment horizontal="left" vertical="center" wrapText="1" indent="1"/>
    </xf>
    <xf numFmtId="165" fontId="26" fillId="8" borderId="94" xfId="4" applyNumberFormat="1" applyFont="1" applyFill="1" applyBorder="1" applyAlignment="1">
      <alignment horizontal="center" vertical="center"/>
    </xf>
    <xf numFmtId="165" fontId="26" fillId="8" borderId="80" xfId="4" applyNumberFormat="1" applyFont="1" applyFill="1" applyBorder="1" applyAlignment="1">
      <alignment horizontal="center" vertical="center"/>
    </xf>
    <xf numFmtId="165" fontId="19" fillId="7" borderId="32" xfId="4" applyNumberFormat="1" applyFont="1" applyFill="1" applyBorder="1" applyAlignment="1">
      <alignment horizontal="center" vertical="center"/>
    </xf>
    <xf numFmtId="165" fontId="27" fillId="8" borderId="32" xfId="4" applyNumberFormat="1" applyFont="1" applyFill="1" applyBorder="1" applyAlignment="1">
      <alignment vertical="center"/>
    </xf>
    <xf numFmtId="9" fontId="26" fillId="8" borderId="41" xfId="1" applyFont="1" applyFill="1" applyBorder="1" applyAlignment="1">
      <alignment horizontal="right" vertical="center"/>
    </xf>
    <xf numFmtId="9" fontId="26" fillId="8" borderId="42" xfId="1" applyFont="1" applyFill="1" applyBorder="1" applyAlignment="1">
      <alignment horizontal="right" vertical="center"/>
    </xf>
    <xf numFmtId="9" fontId="26" fillId="8" borderId="56" xfId="1" applyFont="1" applyFill="1" applyBorder="1" applyAlignment="1">
      <alignment horizontal="center" vertical="center"/>
    </xf>
    <xf numFmtId="165" fontId="26" fillId="8" borderId="56" xfId="4" applyNumberFormat="1" applyFont="1" applyFill="1" applyBorder="1" applyAlignment="1">
      <alignment horizontal="right" vertical="center"/>
    </xf>
    <xf numFmtId="9" fontId="26" fillId="8" borderId="91" xfId="1" applyFont="1" applyFill="1" applyBorder="1" applyAlignment="1">
      <alignment horizontal="right" vertical="center"/>
    </xf>
    <xf numFmtId="9" fontId="26" fillId="8" borderId="92" xfId="1" applyFont="1" applyFill="1" applyBorder="1" applyAlignment="1">
      <alignment horizontal="right" vertical="center"/>
    </xf>
    <xf numFmtId="9" fontId="26" fillId="8" borderId="93" xfId="1" applyFont="1" applyFill="1" applyBorder="1" applyAlignment="1">
      <alignment horizontal="center" vertical="center"/>
    </xf>
    <xf numFmtId="165" fontId="19" fillId="6" borderId="51" xfId="4" applyNumberFormat="1" applyFont="1" applyFill="1" applyBorder="1" applyAlignment="1">
      <alignment horizontal="center" vertical="center"/>
    </xf>
    <xf numFmtId="165" fontId="19" fillId="6" borderId="53" xfId="4" applyNumberFormat="1" applyFont="1" applyFill="1" applyBorder="1" applyAlignment="1">
      <alignment horizontal="center" vertical="center"/>
    </xf>
    <xf numFmtId="165" fontId="19" fillId="6" borderId="54" xfId="4" applyNumberFormat="1" applyFont="1" applyFill="1" applyBorder="1" applyAlignment="1">
      <alignment horizontal="center" vertical="center"/>
    </xf>
    <xf numFmtId="165" fontId="19" fillId="6" borderId="52" xfId="4" applyNumberFormat="1" applyFont="1" applyFill="1" applyBorder="1" applyAlignment="1">
      <alignment horizontal="center" vertical="center"/>
    </xf>
    <xf numFmtId="165" fontId="19" fillId="6" borderId="18" xfId="4" applyNumberFormat="1" applyFont="1" applyFill="1" applyBorder="1" applyAlignment="1">
      <alignment horizontal="center" vertical="center"/>
    </xf>
    <xf numFmtId="0" fontId="8" fillId="0" borderId="60" xfId="4" quotePrefix="1" applyFont="1" applyBorder="1" applyAlignment="1">
      <alignment horizontal="center" vertical="center"/>
    </xf>
    <xf numFmtId="0" fontId="8" fillId="0" borderId="61" xfId="4" applyFont="1" applyBorder="1" applyAlignment="1">
      <alignment horizontal="left" vertical="center" wrapText="1" indent="2"/>
    </xf>
    <xf numFmtId="0" fontId="8" fillId="0" borderId="74" xfId="4" quotePrefix="1" applyFont="1" applyBorder="1" applyAlignment="1">
      <alignment horizontal="center" vertical="center"/>
    </xf>
    <xf numFmtId="0" fontId="8" fillId="0" borderId="66" xfId="4" applyFont="1" applyBorder="1" applyAlignment="1">
      <alignment horizontal="left" vertical="center" wrapText="1" indent="2"/>
    </xf>
    <xf numFmtId="0" fontId="8" fillId="0" borderId="67" xfId="4" applyFont="1" applyBorder="1" applyAlignment="1">
      <alignment horizontal="center" vertical="center"/>
    </xf>
    <xf numFmtId="0" fontId="8" fillId="0" borderId="81" xfId="4" applyFont="1" applyBorder="1" applyAlignment="1">
      <alignment horizontal="center" vertical="center"/>
    </xf>
    <xf numFmtId="164" fontId="8" fillId="0" borderId="47" xfId="4" applyNumberFormat="1" applyFont="1" applyBorder="1" applyAlignment="1">
      <alignment horizontal="center" vertical="center"/>
    </xf>
    <xf numFmtId="164" fontId="8" fillId="0" borderId="48" xfId="4" applyNumberFormat="1" applyFont="1" applyBorder="1" applyAlignment="1">
      <alignment horizontal="center" vertical="center"/>
    </xf>
    <xf numFmtId="0" fontId="8" fillId="0" borderId="51" xfId="4" applyFont="1" applyBorder="1" applyAlignment="1">
      <alignment horizontal="center" vertical="center"/>
    </xf>
    <xf numFmtId="0" fontId="8" fillId="0" borderId="52" xfId="4" applyFont="1" applyBorder="1" applyAlignment="1">
      <alignment horizontal="left" vertical="center" wrapText="1" indent="1"/>
    </xf>
    <xf numFmtId="164" fontId="8" fillId="0" borderId="51" xfId="4" applyNumberFormat="1" applyFont="1" applyBorder="1" applyAlignment="1">
      <alignment horizontal="center" vertical="center"/>
    </xf>
    <xf numFmtId="164" fontId="8" fillId="0" borderId="53" xfId="4" applyNumberFormat="1" applyFont="1" applyBorder="1" applyAlignment="1">
      <alignment horizontal="center" vertical="center"/>
    </xf>
    <xf numFmtId="0" fontId="21" fillId="0" borderId="69" xfId="4" applyFont="1" applyBorder="1" applyAlignment="1">
      <alignment horizontal="center" vertical="center" wrapText="1"/>
    </xf>
    <xf numFmtId="0" fontId="21" fillId="0" borderId="77" xfId="4" applyFont="1" applyBorder="1" applyAlignment="1">
      <alignment horizontal="left" vertical="center" wrapText="1" indent="1"/>
    </xf>
    <xf numFmtId="0" fontId="21" fillId="0" borderId="47" xfId="4" applyFont="1" applyBorder="1" applyAlignment="1">
      <alignment horizontal="center" vertical="center" wrapText="1"/>
    </xf>
    <xf numFmtId="0" fontId="21" fillId="0" borderId="49" xfId="4" applyFont="1" applyBorder="1" applyAlignment="1">
      <alignment horizontal="left" vertical="center" wrapText="1" indent="1"/>
    </xf>
    <xf numFmtId="0" fontId="21" fillId="0" borderId="52" xfId="4" applyFont="1" applyBorder="1" applyAlignment="1">
      <alignment horizontal="left" vertical="center" wrapText="1" indent="1"/>
    </xf>
    <xf numFmtId="0" fontId="19" fillId="8" borderId="58" xfId="4" applyFont="1" applyFill="1" applyBorder="1" applyAlignment="1">
      <alignment horizontal="center" vertical="center"/>
    </xf>
    <xf numFmtId="0" fontId="19" fillId="8" borderId="57" xfId="4" applyFont="1" applyFill="1" applyBorder="1" applyAlignment="1">
      <alignment horizontal="center" vertical="center"/>
    </xf>
    <xf numFmtId="0" fontId="19" fillId="8" borderId="102" xfId="4" applyFont="1" applyFill="1" applyBorder="1" applyAlignment="1">
      <alignment horizontal="center" vertical="center"/>
    </xf>
    <xf numFmtId="0" fontId="8" fillId="0" borderId="35" xfId="4" applyFont="1" applyBorder="1" applyAlignment="1">
      <alignment horizontal="left" vertical="center" indent="1"/>
    </xf>
    <xf numFmtId="0" fontId="8" fillId="0" borderId="13" xfId="4" applyFont="1" applyBorder="1" applyAlignment="1">
      <alignment horizontal="left" vertical="center" wrapText="1" indent="1"/>
    </xf>
    <xf numFmtId="0" fontId="8" fillId="0" borderId="3" xfId="4" applyFont="1" applyBorder="1" applyAlignment="1">
      <alignment horizontal="left" vertical="center" wrapText="1" indent="1"/>
    </xf>
    <xf numFmtId="0" fontId="8" fillId="0" borderId="103" xfId="4" applyFont="1" applyBorder="1" applyAlignment="1">
      <alignment horizontal="center" vertical="center"/>
    </xf>
    <xf numFmtId="164" fontId="8" fillId="0" borderId="104" xfId="4" applyNumberFormat="1" applyFont="1" applyBorder="1" applyAlignment="1">
      <alignment horizontal="center" vertical="center"/>
    </xf>
    <xf numFmtId="164" fontId="8" fillId="0" borderId="12" xfId="4" applyNumberFormat="1" applyFont="1" applyBorder="1" applyAlignment="1">
      <alignment horizontal="center" vertical="center"/>
    </xf>
    <xf numFmtId="164" fontId="8" fillId="0" borderId="0" xfId="4" applyNumberFormat="1" applyFont="1" applyAlignment="1">
      <alignment horizontal="center" vertical="center"/>
    </xf>
    <xf numFmtId="164" fontId="8" fillId="0" borderId="13" xfId="4" applyNumberFormat="1" applyFont="1" applyBorder="1" applyAlignment="1">
      <alignment horizontal="center" vertical="center"/>
    </xf>
    <xf numFmtId="164" fontId="8" fillId="0" borderId="5" xfId="4" applyNumberFormat="1" applyFont="1" applyBorder="1" applyAlignment="1">
      <alignment horizontal="center" vertical="center"/>
    </xf>
    <xf numFmtId="164" fontId="8" fillId="0" borderId="55" xfId="4" applyNumberFormat="1" applyFont="1" applyBorder="1" applyAlignment="1">
      <alignment horizontal="center" vertical="center"/>
    </xf>
    <xf numFmtId="0" fontId="19" fillId="4" borderId="13" xfId="4" applyFont="1" applyFill="1" applyBorder="1" applyAlignment="1">
      <alignment horizontal="center" vertical="center"/>
    </xf>
    <xf numFmtId="0" fontId="8" fillId="0" borderId="105" xfId="4" applyFont="1" applyBorder="1" applyAlignment="1">
      <alignment horizontal="center" vertical="center"/>
    </xf>
    <xf numFmtId="0" fontId="8" fillId="0" borderId="106" xfId="4" applyFont="1" applyBorder="1" applyAlignment="1">
      <alignment horizontal="left" vertical="center" wrapText="1" indent="1"/>
    </xf>
    <xf numFmtId="0" fontId="8" fillId="0" borderId="96" xfId="4" applyFont="1" applyBorder="1" applyAlignment="1">
      <alignment horizontal="center" vertical="center"/>
    </xf>
    <xf numFmtId="0" fontId="8" fillId="0" borderId="97" xfId="4" applyFont="1" applyBorder="1" applyAlignment="1">
      <alignment horizontal="left" vertical="center" wrapText="1" indent="1"/>
    </xf>
    <xf numFmtId="17" fontId="11" fillId="17" borderId="45" xfId="5" applyNumberFormat="1" applyFont="1" applyFill="1" applyBorder="1" applyAlignment="1">
      <alignment horizontal="center" vertical="center"/>
    </xf>
    <xf numFmtId="0" fontId="10" fillId="0" borderId="1" xfId="5" applyFont="1" applyBorder="1" applyAlignment="1">
      <alignment horizontal="center" vertical="center"/>
    </xf>
    <xf numFmtId="0" fontId="10" fillId="0" borderId="77" xfId="5" applyFont="1" applyBorder="1" applyAlignment="1">
      <alignment vertical="center"/>
    </xf>
    <xf numFmtId="0" fontId="10" fillId="0" borderId="21" xfId="5" applyFont="1" applyBorder="1" applyAlignment="1">
      <alignment horizontal="center" vertical="center"/>
    </xf>
    <xf numFmtId="0" fontId="10" fillId="0" borderId="71" xfId="5" applyFont="1" applyBorder="1" applyAlignment="1">
      <alignment vertical="center"/>
    </xf>
    <xf numFmtId="165" fontId="10" fillId="0" borderId="32" xfId="5" applyNumberFormat="1" applyFont="1" applyBorder="1" applyAlignment="1">
      <alignment horizontal="center" vertical="center"/>
    </xf>
    <xf numFmtId="165" fontId="10" fillId="0" borderId="16" xfId="5" applyNumberFormat="1" applyFont="1" applyBorder="1" applyAlignment="1">
      <alignment horizontal="center" vertical="center"/>
    </xf>
    <xf numFmtId="165" fontId="11" fillId="0" borderId="26" xfId="5" applyNumberFormat="1" applyFont="1" applyBorder="1" applyAlignment="1">
      <alignment horizontal="center" vertical="center"/>
    </xf>
    <xf numFmtId="165" fontId="10" fillId="0" borderId="69" xfId="5" applyNumberFormat="1" applyFont="1" applyBorder="1" applyAlignment="1">
      <alignment horizontal="center" vertical="center"/>
    </xf>
    <xf numFmtId="165" fontId="10" fillId="0" borderId="100" xfId="5" applyNumberFormat="1" applyFont="1" applyBorder="1" applyAlignment="1">
      <alignment horizontal="center" vertical="center"/>
    </xf>
    <xf numFmtId="165" fontId="10" fillId="0" borderId="77" xfId="5" applyNumberFormat="1" applyFont="1" applyBorder="1" applyAlignment="1">
      <alignment horizontal="center" vertical="center"/>
    </xf>
    <xf numFmtId="165" fontId="10" fillId="0" borderId="58" xfId="5" applyNumberFormat="1" applyFont="1" applyBorder="1" applyAlignment="1">
      <alignment vertical="center"/>
    </xf>
    <xf numFmtId="165" fontId="10" fillId="0" borderId="57" xfId="5" applyNumberFormat="1" applyFont="1" applyBorder="1" applyAlignment="1">
      <alignment vertical="center"/>
    </xf>
    <xf numFmtId="165" fontId="10" fillId="0" borderId="71" xfId="5" applyNumberFormat="1" applyFont="1" applyBorder="1" applyAlignment="1">
      <alignment vertical="center"/>
    </xf>
    <xf numFmtId="165" fontId="10" fillId="0" borderId="58" xfId="5" applyNumberFormat="1" applyFont="1" applyBorder="1" applyAlignment="1">
      <alignment horizontal="center" vertical="center"/>
    </xf>
    <xf numFmtId="165" fontId="10" fillId="0" borderId="57" xfId="5" applyNumberFormat="1" applyFont="1" applyBorder="1" applyAlignment="1">
      <alignment horizontal="center" vertical="center"/>
    </xf>
    <xf numFmtId="165" fontId="10" fillId="0" borderId="71" xfId="5" applyNumberFormat="1" applyFont="1" applyBorder="1" applyAlignment="1">
      <alignment horizontal="center" vertical="center"/>
    </xf>
    <xf numFmtId="165" fontId="10" fillId="0" borderId="47" xfId="5" applyNumberFormat="1" applyFont="1" applyBorder="1" applyAlignment="1">
      <alignment horizontal="center" vertical="center"/>
    </xf>
    <xf numFmtId="165" fontId="10" fillId="0" borderId="48" xfId="5" applyNumberFormat="1" applyFont="1" applyBorder="1" applyAlignment="1">
      <alignment horizontal="center" vertical="center"/>
    </xf>
    <xf numFmtId="165" fontId="10" fillId="0" borderId="49" xfId="5" applyNumberFormat="1" applyFont="1" applyBorder="1" applyAlignment="1">
      <alignment horizontal="center" vertical="center"/>
    </xf>
    <xf numFmtId="165" fontId="10" fillId="0" borderId="26" xfId="5" applyNumberFormat="1" applyFont="1" applyBorder="1" applyAlignment="1">
      <alignment horizontal="center" vertical="center"/>
    </xf>
    <xf numFmtId="0" fontId="10" fillId="0" borderId="11" xfId="5" applyFont="1" applyBorder="1" applyAlignment="1">
      <alignment horizontal="center" vertical="center"/>
    </xf>
    <xf numFmtId="0" fontId="10" fillId="0" borderId="49" xfId="5" applyFont="1" applyBorder="1" applyAlignment="1">
      <alignment vertical="center"/>
    </xf>
    <xf numFmtId="0" fontId="10" fillId="12" borderId="0" xfId="5" applyFont="1" applyFill="1" applyAlignment="1">
      <alignment vertical="center"/>
    </xf>
    <xf numFmtId="0" fontId="10" fillId="12" borderId="0" xfId="5" applyFont="1" applyFill="1" applyAlignment="1">
      <alignment horizontal="center" vertical="center"/>
    </xf>
    <xf numFmtId="0" fontId="11" fillId="12" borderId="0" xfId="5" applyFont="1" applyFill="1" applyAlignment="1">
      <alignment horizontal="center" vertical="center" wrapText="1"/>
    </xf>
    <xf numFmtId="0" fontId="11" fillId="12" borderId="0" xfId="5" applyFont="1" applyFill="1" applyAlignment="1">
      <alignment horizontal="center" vertical="center"/>
    </xf>
    <xf numFmtId="0" fontId="52" fillId="12" borderId="0" xfId="5" applyFont="1" applyFill="1" applyAlignment="1">
      <alignment horizontal="left" vertical="center"/>
    </xf>
    <xf numFmtId="0" fontId="11" fillId="12" borderId="22" xfId="5" applyFont="1" applyFill="1" applyBorder="1" applyAlignment="1">
      <alignment horizontal="center" vertical="center" wrapText="1"/>
    </xf>
    <xf numFmtId="17" fontId="11" fillId="12" borderId="22" xfId="5" applyNumberFormat="1" applyFont="1" applyFill="1" applyBorder="1" applyAlignment="1">
      <alignment horizontal="center" vertical="center" wrapText="1"/>
    </xf>
    <xf numFmtId="0" fontId="11" fillId="12" borderId="0" xfId="5" applyFont="1" applyFill="1" applyAlignment="1">
      <alignment vertical="center"/>
    </xf>
    <xf numFmtId="0" fontId="11" fillId="4" borderId="21" xfId="5" applyFont="1" applyFill="1" applyBorder="1" applyAlignment="1">
      <alignment horizontal="center" vertical="center" wrapText="1"/>
    </xf>
    <xf numFmtId="165" fontId="11" fillId="4" borderId="16" xfId="5" applyNumberFormat="1" applyFont="1" applyFill="1" applyBorder="1" applyAlignment="1">
      <alignment horizontal="center" vertical="center" wrapText="1"/>
    </xf>
    <xf numFmtId="0" fontId="11" fillId="4" borderId="22" xfId="5" applyFont="1" applyFill="1" applyBorder="1" applyAlignment="1">
      <alignment horizontal="center" vertical="center" wrapText="1"/>
    </xf>
    <xf numFmtId="0" fontId="11" fillId="4" borderId="23" xfId="5" applyFont="1" applyFill="1" applyBorder="1" applyAlignment="1">
      <alignment horizontal="center" vertical="center" wrapText="1"/>
    </xf>
    <xf numFmtId="165" fontId="32" fillId="19" borderId="16" xfId="5" applyNumberFormat="1" applyFont="1" applyFill="1" applyBorder="1" applyAlignment="1">
      <alignment horizontal="center" vertical="center" wrapText="1"/>
    </xf>
    <xf numFmtId="0" fontId="10" fillId="12" borderId="22" xfId="5" applyFont="1" applyFill="1" applyBorder="1" applyAlignment="1">
      <alignment horizontal="center" vertical="center"/>
    </xf>
    <xf numFmtId="0" fontId="10" fillId="12" borderId="22" xfId="5" applyFont="1" applyFill="1" applyBorder="1" applyAlignment="1">
      <alignment vertical="center"/>
    </xf>
    <xf numFmtId="165" fontId="10" fillId="12" borderId="22" xfId="5" applyNumberFormat="1" applyFont="1" applyFill="1" applyBorder="1" applyAlignment="1">
      <alignment vertical="center"/>
    </xf>
    <xf numFmtId="165" fontId="10" fillId="12" borderId="22" xfId="5" applyNumberFormat="1" applyFont="1" applyFill="1" applyBorder="1" applyAlignment="1">
      <alignment horizontal="center" vertical="center"/>
    </xf>
    <xf numFmtId="165" fontId="11" fillId="12" borderId="22" xfId="5" applyNumberFormat="1" applyFont="1" applyFill="1" applyBorder="1" applyAlignment="1">
      <alignment vertical="center"/>
    </xf>
    <xf numFmtId="164" fontId="46" fillId="12" borderId="0" xfId="10" applyNumberFormat="1" applyFont="1" applyFill="1" applyAlignment="1">
      <alignment vertical="center"/>
    </xf>
    <xf numFmtId="9" fontId="46" fillId="12" borderId="0" xfId="10" applyNumberFormat="1" applyFont="1" applyFill="1" applyAlignment="1">
      <alignment vertical="center"/>
    </xf>
    <xf numFmtId="0" fontId="47" fillId="21" borderId="0" xfId="5" applyFont="1" applyFill="1" applyAlignment="1">
      <alignment vertical="center"/>
    </xf>
    <xf numFmtId="0" fontId="37" fillId="4" borderId="52" xfId="2" applyFont="1" applyFill="1" applyBorder="1" applyAlignment="1">
      <alignment horizontal="center" vertical="center"/>
    </xf>
    <xf numFmtId="0" fontId="5" fillId="0" borderId="67" xfId="2" applyFont="1" applyBorder="1" applyAlignment="1">
      <alignment horizontal="center" vertical="center" wrapText="1"/>
    </xf>
    <xf numFmtId="0" fontId="3" fillId="0" borderId="77" xfId="2" applyFont="1" applyBorder="1" applyAlignment="1">
      <alignment horizontal="left" vertical="center" wrapText="1" indent="1"/>
    </xf>
    <xf numFmtId="0" fontId="3" fillId="0" borderId="71" xfId="2" applyFont="1" applyBorder="1" applyAlignment="1">
      <alignment horizontal="left" vertical="center" wrapText="1" indent="1"/>
    </xf>
    <xf numFmtId="0" fontId="3" fillId="0" borderId="61" xfId="2" applyFont="1" applyBorder="1" applyAlignment="1">
      <alignment horizontal="left" vertical="center" wrapText="1" indent="1"/>
    </xf>
    <xf numFmtId="0" fontId="3" fillId="0" borderId="66" xfId="2" applyFont="1" applyBorder="1" applyAlignment="1">
      <alignment horizontal="left" vertical="center" wrapText="1" indent="1"/>
    </xf>
    <xf numFmtId="0" fontId="3" fillId="0" borderId="16" xfId="2" applyFont="1" applyBorder="1" applyAlignment="1">
      <alignment horizontal="center" vertical="center" wrapText="1"/>
    </xf>
    <xf numFmtId="0" fontId="3" fillId="0" borderId="32" xfId="2" applyFont="1" applyBorder="1" applyAlignment="1">
      <alignment horizontal="center" vertical="center" wrapText="1"/>
    </xf>
    <xf numFmtId="0" fontId="3" fillId="0" borderId="68" xfId="2" applyFont="1" applyBorder="1" applyAlignment="1">
      <alignment horizontal="center" vertical="center" wrapText="1"/>
    </xf>
    <xf numFmtId="0" fontId="3" fillId="0" borderId="81" xfId="2" applyFont="1" applyBorder="1" applyAlignment="1">
      <alignment horizontal="center" vertical="center" wrapText="1"/>
    </xf>
    <xf numFmtId="0" fontId="3" fillId="0" borderId="80" xfId="2" applyFont="1" applyBorder="1" applyAlignment="1">
      <alignment horizontal="center" vertical="center" wrapText="1"/>
    </xf>
    <xf numFmtId="0" fontId="4" fillId="12" borderId="3" xfId="2" applyFont="1" applyFill="1" applyBorder="1" applyAlignment="1">
      <alignment vertical="center" wrapText="1"/>
    </xf>
    <xf numFmtId="0" fontId="3" fillId="0" borderId="28" xfId="2" applyFont="1" applyBorder="1" applyAlignment="1">
      <alignment horizontal="center" vertical="center" wrapText="1"/>
    </xf>
    <xf numFmtId="166" fontId="3" fillId="0" borderId="40" xfId="3" applyNumberFormat="1" applyFont="1" applyFill="1" applyBorder="1" applyAlignment="1">
      <alignment horizontal="right" vertical="center"/>
    </xf>
    <xf numFmtId="166" fontId="4" fillId="12" borderId="1" xfId="3" applyNumberFormat="1" applyFont="1" applyFill="1" applyBorder="1" applyAlignment="1">
      <alignment horizontal="center" vertical="center"/>
    </xf>
    <xf numFmtId="166" fontId="4" fillId="12" borderId="2" xfId="3" applyNumberFormat="1" applyFont="1" applyFill="1" applyBorder="1" applyAlignment="1">
      <alignment horizontal="center" vertical="center"/>
    </xf>
    <xf numFmtId="166" fontId="4" fillId="12" borderId="3" xfId="3" applyNumberFormat="1" applyFont="1" applyFill="1" applyBorder="1" applyAlignment="1">
      <alignment horizontal="center" vertical="center"/>
    </xf>
    <xf numFmtId="0" fontId="3" fillId="0" borderId="40" xfId="2" applyFont="1" applyBorder="1" applyAlignment="1">
      <alignment horizontal="center" vertical="center"/>
    </xf>
    <xf numFmtId="1" fontId="3" fillId="0" borderId="40" xfId="2" applyNumberFormat="1" applyFont="1" applyBorder="1" applyAlignment="1">
      <alignment horizontal="center" vertical="center"/>
    </xf>
    <xf numFmtId="165" fontId="3" fillId="0" borderId="40" xfId="2" applyNumberFormat="1" applyFont="1" applyBorder="1" applyAlignment="1">
      <alignment horizontal="center" vertical="center"/>
    </xf>
    <xf numFmtId="0" fontId="4" fillId="12" borderId="1" xfId="2" applyFont="1" applyFill="1" applyBorder="1" applyAlignment="1">
      <alignment horizontal="center" vertical="center" wrapText="1"/>
    </xf>
    <xf numFmtId="0" fontId="4" fillId="12" borderId="32" xfId="2" applyFont="1" applyFill="1" applyBorder="1" applyAlignment="1">
      <alignment horizontal="center" vertical="center" wrapText="1"/>
    </xf>
    <xf numFmtId="164" fontId="3" fillId="0" borderId="40" xfId="2" applyNumberFormat="1" applyFont="1" applyBorder="1" applyAlignment="1">
      <alignment horizontal="center" vertical="center"/>
    </xf>
    <xf numFmtId="164" fontId="5" fillId="0" borderId="40" xfId="2" applyNumberFormat="1" applyFont="1" applyBorder="1" applyAlignment="1">
      <alignment horizontal="right" vertical="center"/>
    </xf>
    <xf numFmtId="0" fontId="6" fillId="0" borderId="4" xfId="2" applyFont="1" applyBorder="1" applyAlignment="1">
      <alignment horizontal="center" vertical="center" wrapText="1"/>
    </xf>
    <xf numFmtId="164" fontId="3" fillId="0" borderId="40" xfId="2" applyNumberFormat="1" applyFont="1" applyBorder="1" applyAlignment="1">
      <alignment horizontal="right" vertical="center"/>
    </xf>
    <xf numFmtId="167" fontId="3" fillId="0" borderId="40" xfId="2" applyNumberFormat="1" applyFont="1" applyBorder="1" applyAlignment="1">
      <alignment horizontal="right" vertical="center"/>
    </xf>
    <xf numFmtId="0" fontId="6" fillId="3" borderId="32" xfId="2" applyFont="1" applyFill="1" applyBorder="1" applyAlignment="1">
      <alignment horizontal="center" vertical="center" wrapText="1"/>
    </xf>
    <xf numFmtId="164" fontId="5" fillId="0" borderId="40" xfId="2" applyNumberFormat="1" applyFont="1" applyBorder="1" applyAlignment="1">
      <alignment horizontal="center" vertical="center"/>
    </xf>
    <xf numFmtId="14" fontId="3" fillId="0" borderId="41" xfId="2" applyNumberFormat="1" applyFont="1" applyBorder="1" applyAlignment="1">
      <alignment horizontal="center" vertical="center"/>
    </xf>
    <xf numFmtId="14" fontId="3" fillId="0" borderId="42" xfId="2" applyNumberFormat="1" applyFont="1" applyBorder="1" applyAlignment="1">
      <alignment horizontal="center" vertical="center"/>
    </xf>
    <xf numFmtId="14" fontId="3" fillId="0" borderId="43" xfId="2" applyNumberFormat="1" applyFont="1" applyBorder="1" applyAlignment="1">
      <alignment horizontal="center" vertical="center"/>
    </xf>
    <xf numFmtId="0" fontId="3" fillId="0" borderId="60" xfId="2" applyFont="1" applyBorder="1" applyAlignment="1">
      <alignment horizontal="center" vertical="center"/>
    </xf>
    <xf numFmtId="0" fontId="3" fillId="0" borderId="61" xfId="2" applyFont="1" applyBorder="1" applyAlignment="1">
      <alignment horizontal="center" vertical="center"/>
    </xf>
    <xf numFmtId="14" fontId="3" fillId="0" borderId="44" xfId="3" applyNumberFormat="1" applyFont="1" applyFill="1" applyBorder="1" applyAlignment="1">
      <alignment horizontal="center" vertical="center"/>
    </xf>
    <xf numFmtId="14" fontId="3" fillId="0" borderId="45" xfId="3" applyNumberFormat="1" applyFont="1" applyFill="1" applyBorder="1" applyAlignment="1">
      <alignment horizontal="center" vertical="center"/>
    </xf>
    <xf numFmtId="14" fontId="3" fillId="0" borderId="46" xfId="3" applyNumberFormat="1" applyFont="1" applyFill="1" applyBorder="1" applyAlignment="1">
      <alignment horizontal="center" vertical="center"/>
    </xf>
    <xf numFmtId="165" fontId="3" fillId="0" borderId="41" xfId="3" applyNumberFormat="1" applyFont="1" applyFill="1" applyBorder="1" applyAlignment="1">
      <alignment horizontal="center" vertical="center"/>
    </xf>
    <xf numFmtId="165" fontId="3" fillId="0" borderId="42" xfId="3" applyNumberFormat="1" applyFont="1" applyFill="1" applyBorder="1" applyAlignment="1">
      <alignment horizontal="center" vertical="center"/>
    </xf>
    <xf numFmtId="165" fontId="3" fillId="0" borderId="43" xfId="3" applyNumberFormat="1" applyFont="1" applyFill="1" applyBorder="1" applyAlignment="1">
      <alignment horizontal="center" vertical="center"/>
    </xf>
    <xf numFmtId="165" fontId="3" fillId="0" borderId="60" xfId="2" applyNumberFormat="1" applyFont="1" applyBorder="1" applyAlignment="1">
      <alignment horizontal="center" vertical="center"/>
    </xf>
    <xf numFmtId="165" fontId="3" fillId="0" borderId="61" xfId="2" applyNumberFormat="1" applyFont="1" applyBorder="1" applyAlignment="1">
      <alignment horizontal="center" vertical="center"/>
    </xf>
    <xf numFmtId="165" fontId="3" fillId="0" borderId="44" xfId="3" applyNumberFormat="1" applyFont="1" applyFill="1" applyBorder="1" applyAlignment="1">
      <alignment horizontal="center" vertical="center"/>
    </xf>
    <xf numFmtId="165" fontId="3" fillId="0" borderId="45" xfId="3" applyNumberFormat="1" applyFont="1" applyFill="1" applyBorder="1" applyAlignment="1">
      <alignment horizontal="center" vertical="center"/>
    </xf>
    <xf numFmtId="165" fontId="3" fillId="0" borderId="46" xfId="3" applyNumberFormat="1" applyFont="1" applyFill="1" applyBorder="1" applyAlignment="1">
      <alignment horizontal="center" vertical="center"/>
    </xf>
    <xf numFmtId="0" fontId="3" fillId="0" borderId="41" xfId="2" applyFont="1" applyBorder="1" applyAlignment="1">
      <alignment horizontal="center" vertical="center"/>
    </xf>
    <xf numFmtId="0" fontId="3" fillId="0" borderId="42" xfId="2" applyFont="1" applyBorder="1" applyAlignment="1">
      <alignment horizontal="center" vertical="center"/>
    </xf>
    <xf numFmtId="0" fontId="3" fillId="0" borderId="43" xfId="2" applyFont="1" applyBorder="1" applyAlignment="1">
      <alignment horizontal="center" vertical="center"/>
    </xf>
    <xf numFmtId="0" fontId="3" fillId="0" borderId="44" xfId="2" applyFont="1" applyBorder="1" applyAlignment="1">
      <alignment horizontal="center" vertical="center"/>
    </xf>
    <xf numFmtId="0" fontId="3" fillId="0" borderId="45" xfId="2" applyFont="1" applyBorder="1" applyAlignment="1">
      <alignment horizontal="center" vertical="center"/>
    </xf>
    <xf numFmtId="0" fontId="3" fillId="0" borderId="46" xfId="2" applyFont="1" applyBorder="1" applyAlignment="1">
      <alignment horizontal="center" vertical="center"/>
    </xf>
    <xf numFmtId="0" fontId="4" fillId="12" borderId="41" xfId="2" applyFont="1" applyFill="1" applyBorder="1" applyAlignment="1">
      <alignment horizontal="center" vertical="center"/>
    </xf>
    <xf numFmtId="0" fontId="3" fillId="0" borderId="70" xfId="2" applyFont="1" applyBorder="1" applyAlignment="1">
      <alignment horizontal="left" vertical="center" wrapText="1" indent="1"/>
    </xf>
    <xf numFmtId="0" fontId="3" fillId="0" borderId="46" xfId="2" applyFont="1" applyBorder="1" applyAlignment="1">
      <alignment horizontal="left" vertical="center" wrapText="1" indent="1"/>
    </xf>
    <xf numFmtId="166" fontId="3" fillId="0" borderId="60" xfId="3" applyNumberFormat="1" applyFont="1" applyFill="1" applyBorder="1" applyAlignment="1">
      <alignment horizontal="right" vertical="center"/>
    </xf>
    <xf numFmtId="166" fontId="3" fillId="0" borderId="61" xfId="3" applyNumberFormat="1" applyFont="1" applyFill="1" applyBorder="1" applyAlignment="1">
      <alignment horizontal="right" vertical="center"/>
    </xf>
    <xf numFmtId="166" fontId="3" fillId="0" borderId="44" xfId="3" applyNumberFormat="1" applyFont="1" applyFill="1" applyBorder="1" applyAlignment="1">
      <alignment horizontal="right" vertical="center"/>
    </xf>
    <xf numFmtId="166" fontId="3" fillId="0" borderId="45" xfId="3" applyNumberFormat="1" applyFont="1" applyFill="1" applyBorder="1" applyAlignment="1">
      <alignment horizontal="right" vertical="center"/>
    </xf>
    <xf numFmtId="166" fontId="3" fillId="0" borderId="46" xfId="3" applyNumberFormat="1" applyFont="1" applyFill="1" applyBorder="1" applyAlignment="1">
      <alignment horizontal="right" vertical="center"/>
    </xf>
    <xf numFmtId="166" fontId="3" fillId="0" borderId="78" xfId="3" applyNumberFormat="1" applyFont="1" applyFill="1" applyBorder="1" applyAlignment="1">
      <alignment horizontal="right" vertical="center"/>
    </xf>
    <xf numFmtId="166" fontId="3" fillId="0" borderId="59" xfId="3" applyNumberFormat="1" applyFont="1" applyFill="1" applyBorder="1" applyAlignment="1">
      <alignment horizontal="right" vertical="center"/>
    </xf>
    <xf numFmtId="166" fontId="3" fillId="0" borderId="70" xfId="3" applyNumberFormat="1" applyFont="1" applyFill="1" applyBorder="1" applyAlignment="1">
      <alignment horizontal="right" vertical="center"/>
    </xf>
    <xf numFmtId="166" fontId="4" fillId="12" borderId="47" xfId="3" applyNumberFormat="1" applyFont="1" applyFill="1" applyBorder="1" applyAlignment="1">
      <alignment horizontal="center" vertical="center"/>
    </xf>
    <xf numFmtId="166" fontId="4" fillId="12" borderId="48" xfId="3" applyNumberFormat="1" applyFont="1" applyFill="1" applyBorder="1" applyAlignment="1">
      <alignment horizontal="center" vertical="center"/>
    </xf>
    <xf numFmtId="166" fontId="4" fillId="12" borderId="49" xfId="3" applyNumberFormat="1" applyFont="1" applyFill="1" applyBorder="1" applyAlignment="1">
      <alignment horizontal="center" vertical="center"/>
    </xf>
    <xf numFmtId="0" fontId="3" fillId="0" borderId="60" xfId="2" applyFont="1" applyBorder="1" applyAlignment="1">
      <alignment horizontal="left" vertical="center" indent="1"/>
    </xf>
    <xf numFmtId="0" fontId="3" fillId="0" borderId="74" xfId="2" applyFont="1" applyBorder="1" applyAlignment="1">
      <alignment horizontal="left" vertical="center" indent="1"/>
    </xf>
    <xf numFmtId="0" fontId="3" fillId="0" borderId="41" xfId="2" applyFont="1" applyBorder="1" applyAlignment="1">
      <alignment horizontal="left" vertical="center" indent="1"/>
    </xf>
    <xf numFmtId="0" fontId="3" fillId="0" borderId="44" xfId="2" applyFont="1" applyBorder="1" applyAlignment="1">
      <alignment horizontal="left" vertical="center" indent="1"/>
    </xf>
    <xf numFmtId="0" fontId="3" fillId="0" borderId="78" xfId="2" applyFont="1" applyBorder="1" applyAlignment="1">
      <alignment horizontal="left" vertical="center" indent="1"/>
    </xf>
    <xf numFmtId="0" fontId="4" fillId="12" borderId="24" xfId="2" applyFont="1" applyFill="1" applyBorder="1" applyAlignment="1">
      <alignment horizontal="left" vertical="center" indent="1"/>
    </xf>
    <xf numFmtId="0" fontId="3" fillId="0" borderId="0" xfId="2" applyFont="1" applyAlignment="1">
      <alignment horizontal="left" vertical="center" indent="1"/>
    </xf>
    <xf numFmtId="0" fontId="4" fillId="12" borderId="47" xfId="2" applyFont="1" applyFill="1" applyBorder="1" applyAlignment="1">
      <alignment horizontal="left" vertical="center" indent="1"/>
    </xf>
    <xf numFmtId="0" fontId="4" fillId="12" borderId="47" xfId="2" applyFont="1" applyFill="1" applyBorder="1" applyAlignment="1">
      <alignment horizontal="left" vertical="center" wrapText="1" indent="1"/>
    </xf>
    <xf numFmtId="0" fontId="4" fillId="12" borderId="43" xfId="2" applyFont="1" applyFill="1" applyBorder="1" applyAlignment="1">
      <alignment horizontal="left" vertical="center" indent="1"/>
    </xf>
    <xf numFmtId="0" fontId="3" fillId="0" borderId="61" xfId="2" applyFont="1" applyBorder="1" applyAlignment="1">
      <alignment horizontal="left" vertical="center" indent="1"/>
    </xf>
    <xf numFmtId="0" fontId="3" fillId="0" borderId="66" xfId="2" applyFont="1" applyBorder="1" applyAlignment="1">
      <alignment horizontal="left" vertical="center" indent="1"/>
    </xf>
    <xf numFmtId="0" fontId="3" fillId="0" borderId="43" xfId="2" applyFont="1" applyBorder="1" applyAlignment="1">
      <alignment horizontal="left" vertical="center" indent="1"/>
    </xf>
    <xf numFmtId="0" fontId="3" fillId="0" borderId="46" xfId="2" applyFont="1" applyBorder="1" applyAlignment="1">
      <alignment horizontal="left" vertical="center" indent="1"/>
    </xf>
    <xf numFmtId="0" fontId="3" fillId="0" borderId="70" xfId="2" applyFont="1" applyBorder="1" applyAlignment="1">
      <alignment horizontal="left" vertical="center" indent="1"/>
    </xf>
    <xf numFmtId="0" fontId="4" fillId="12" borderId="25" xfId="2" applyFont="1" applyFill="1" applyBorder="1" applyAlignment="1">
      <alignment horizontal="left" vertical="center" indent="1"/>
    </xf>
    <xf numFmtId="0" fontId="4" fillId="12" borderId="49" xfId="2" applyFont="1" applyFill="1" applyBorder="1" applyAlignment="1">
      <alignment horizontal="left" vertical="center" indent="1"/>
    </xf>
    <xf numFmtId="0" fontId="5" fillId="0" borderId="60" xfId="2" quotePrefix="1" applyFont="1" applyBorder="1" applyAlignment="1">
      <alignment horizontal="center" vertical="center" wrapText="1"/>
    </xf>
    <xf numFmtId="0" fontId="5" fillId="0" borderId="61" xfId="2" applyFont="1" applyBorder="1" applyAlignment="1">
      <alignment horizontal="left" vertical="center" wrapText="1" indent="3"/>
    </xf>
    <xf numFmtId="0" fontId="5" fillId="0" borderId="44" xfId="2" quotePrefix="1" applyFont="1" applyBorder="1" applyAlignment="1">
      <alignment horizontal="center" vertical="center" wrapText="1"/>
    </xf>
    <xf numFmtId="0" fontId="5" fillId="0" borderId="46" xfId="2" applyFont="1" applyBorder="1" applyAlignment="1">
      <alignment horizontal="left" vertical="center" wrapText="1" indent="3"/>
    </xf>
    <xf numFmtId="0" fontId="3" fillId="0" borderId="73" xfId="2" applyFont="1" applyBorder="1" applyAlignment="1">
      <alignment horizontal="center" vertical="center" wrapText="1"/>
    </xf>
    <xf numFmtId="164" fontId="3" fillId="0" borderId="60" xfId="2" applyNumberFormat="1" applyFont="1" applyBorder="1" applyAlignment="1">
      <alignment horizontal="center" vertical="center"/>
    </xf>
    <xf numFmtId="164" fontId="3" fillId="0" borderId="61" xfId="2" applyNumberFormat="1" applyFont="1" applyBorder="1" applyAlignment="1">
      <alignment horizontal="center" vertical="center"/>
    </xf>
    <xf numFmtId="164" fontId="5" fillId="0" borderId="60" xfId="2" applyNumberFormat="1" applyFont="1" applyBorder="1" applyAlignment="1">
      <alignment horizontal="right" vertical="center"/>
    </xf>
    <xf numFmtId="164" fontId="5" fillId="0" borderId="61" xfId="2" applyNumberFormat="1" applyFont="1" applyBorder="1" applyAlignment="1">
      <alignment horizontal="right" vertical="center"/>
    </xf>
    <xf numFmtId="164" fontId="5" fillId="0" borderId="44" xfId="2" applyNumberFormat="1" applyFont="1" applyBorder="1" applyAlignment="1">
      <alignment horizontal="right" vertical="center"/>
    </xf>
    <xf numFmtId="164" fontId="5" fillId="0" borderId="45" xfId="2" applyNumberFormat="1" applyFont="1" applyBorder="1" applyAlignment="1">
      <alignment horizontal="right" vertical="center"/>
    </xf>
    <xf numFmtId="164" fontId="5" fillId="0" borderId="46" xfId="2" applyNumberFormat="1" applyFont="1" applyBorder="1" applyAlignment="1">
      <alignment horizontal="right" vertical="center"/>
    </xf>
    <xf numFmtId="164" fontId="4" fillId="12" borderId="47" xfId="3" applyNumberFormat="1" applyFont="1" applyFill="1" applyBorder="1" applyAlignment="1">
      <alignment horizontal="center" vertical="center"/>
    </xf>
    <xf numFmtId="164" fontId="4" fillId="12" borderId="48" xfId="3" applyNumberFormat="1" applyFont="1" applyFill="1" applyBorder="1" applyAlignment="1">
      <alignment horizontal="center" vertical="center"/>
    </xf>
    <xf numFmtId="164" fontId="4" fillId="12" borderId="49" xfId="3" applyNumberFormat="1" applyFont="1" applyFill="1" applyBorder="1" applyAlignment="1">
      <alignment horizontal="center" vertical="center"/>
    </xf>
    <xf numFmtId="0" fontId="6" fillId="3" borderId="80" xfId="2" applyFont="1" applyFill="1" applyBorder="1" applyAlignment="1">
      <alignment horizontal="center" vertical="center" wrapText="1"/>
    </xf>
    <xf numFmtId="0" fontId="3" fillId="3" borderId="41" xfId="2" quotePrefix="1" applyFont="1" applyFill="1" applyBorder="1" applyAlignment="1">
      <alignment horizontal="center" vertical="center" wrapText="1"/>
    </xf>
    <xf numFmtId="0" fontId="3" fillId="3" borderId="43" xfId="2" applyFont="1" applyFill="1" applyBorder="1" applyAlignment="1">
      <alignment horizontal="left" vertical="center" wrapText="1" indent="1"/>
    </xf>
    <xf numFmtId="0" fontId="3" fillId="3" borderId="60" xfId="2" quotePrefix="1" applyFont="1" applyFill="1" applyBorder="1" applyAlignment="1">
      <alignment horizontal="center" vertical="center" wrapText="1"/>
    </xf>
    <xf numFmtId="0" fontId="3" fillId="3" borderId="61" xfId="2" applyFont="1" applyFill="1" applyBorder="1" applyAlignment="1">
      <alignment horizontal="left" vertical="center" wrapText="1" indent="1"/>
    </xf>
    <xf numFmtId="0" fontId="3" fillId="3" borderId="67" xfId="2" applyFont="1" applyFill="1" applyBorder="1" applyAlignment="1">
      <alignment horizontal="center" vertical="center" wrapText="1"/>
    </xf>
    <xf numFmtId="0" fontId="3" fillId="3" borderId="68" xfId="2" applyFont="1" applyFill="1" applyBorder="1" applyAlignment="1">
      <alignment horizontal="center" vertical="center" wrapText="1"/>
    </xf>
    <xf numFmtId="164" fontId="3" fillId="3" borderId="78" xfId="2" applyNumberFormat="1" applyFont="1" applyFill="1" applyBorder="1" applyAlignment="1">
      <alignment horizontal="center" vertical="center"/>
    </xf>
    <xf numFmtId="164" fontId="3" fillId="3" borderId="59" xfId="2" applyNumberFormat="1" applyFont="1" applyFill="1" applyBorder="1" applyAlignment="1">
      <alignment horizontal="center" vertical="center"/>
    </xf>
    <xf numFmtId="164" fontId="3" fillId="3" borderId="70" xfId="2" applyNumberFormat="1" applyFont="1" applyFill="1" applyBorder="1" applyAlignment="1">
      <alignment horizontal="center" vertical="center"/>
    </xf>
    <xf numFmtId="164" fontId="3" fillId="3" borderId="60" xfId="2" applyNumberFormat="1" applyFont="1" applyFill="1" applyBorder="1" applyAlignment="1">
      <alignment horizontal="center" vertical="center"/>
    </xf>
    <xf numFmtId="164" fontId="3" fillId="3" borderId="40" xfId="2" applyNumberFormat="1" applyFont="1" applyFill="1" applyBorder="1" applyAlignment="1">
      <alignment horizontal="center" vertical="center"/>
    </xf>
    <xf numFmtId="164" fontId="3" fillId="3" borderId="61" xfId="2" applyNumberFormat="1" applyFont="1" applyFill="1" applyBorder="1" applyAlignment="1">
      <alignment horizontal="center" vertical="center"/>
    </xf>
    <xf numFmtId="0" fontId="3" fillId="3" borderId="78" xfId="2" applyFont="1" applyFill="1" applyBorder="1" applyAlignment="1">
      <alignment horizontal="left" vertical="center" wrapText="1" indent="1"/>
    </xf>
    <xf numFmtId="0" fontId="3" fillId="3" borderId="70" xfId="2" applyFont="1" applyFill="1" applyBorder="1" applyAlignment="1">
      <alignment horizontal="left" vertical="center" wrapText="1" indent="1"/>
    </xf>
    <xf numFmtId="0" fontId="3" fillId="3" borderId="60" xfId="2" applyFont="1" applyFill="1" applyBorder="1" applyAlignment="1">
      <alignment horizontal="left" vertical="center" wrapText="1" indent="1"/>
    </xf>
    <xf numFmtId="0" fontId="3" fillId="0" borderId="61" xfId="2" applyFont="1" applyBorder="1" applyAlignment="1">
      <alignment horizontal="left" vertical="center" wrapText="1" indent="3"/>
    </xf>
    <xf numFmtId="0" fontId="3" fillId="0" borderId="46" xfId="2" applyFont="1" applyBorder="1" applyAlignment="1">
      <alignment horizontal="left" vertical="center" wrapText="1" indent="3"/>
    </xf>
    <xf numFmtId="0" fontId="6" fillId="3" borderId="78" xfId="2" applyFont="1" applyFill="1" applyBorder="1" applyAlignment="1">
      <alignment horizontal="center" vertical="center" wrapText="1"/>
    </xf>
    <xf numFmtId="0" fontId="6" fillId="3" borderId="70" xfId="2" applyFont="1" applyFill="1" applyBorder="1" applyAlignment="1">
      <alignment horizontal="left" vertical="center" wrapText="1" indent="1"/>
    </xf>
    <xf numFmtId="164" fontId="6" fillId="3" borderId="59" xfId="2" applyNumberFormat="1" applyFont="1" applyFill="1" applyBorder="1" applyAlignment="1">
      <alignment horizontal="center" vertical="center"/>
    </xf>
    <xf numFmtId="164" fontId="3" fillId="0" borderId="60" xfId="2" applyNumberFormat="1" applyFont="1" applyBorder="1" applyAlignment="1">
      <alignment horizontal="right" vertical="center"/>
    </xf>
    <xf numFmtId="164" fontId="3" fillId="0" borderId="61" xfId="2" applyNumberFormat="1" applyFont="1" applyBorder="1" applyAlignment="1">
      <alignment horizontal="right" vertical="center"/>
    </xf>
    <xf numFmtId="164" fontId="3" fillId="0" borderId="44" xfId="2" applyNumberFormat="1" applyFont="1" applyBorder="1" applyAlignment="1">
      <alignment horizontal="right" vertical="center"/>
    </xf>
    <xf numFmtId="164" fontId="3" fillId="0" borderId="45" xfId="2" applyNumberFormat="1" applyFont="1" applyBorder="1" applyAlignment="1">
      <alignment horizontal="right" vertical="center"/>
    </xf>
    <xf numFmtId="164" fontId="3" fillId="0" borderId="46" xfId="2" applyNumberFormat="1" applyFont="1" applyBorder="1" applyAlignment="1">
      <alignment horizontal="right" vertical="center"/>
    </xf>
    <xf numFmtId="164" fontId="6" fillId="3" borderId="78" xfId="2" applyNumberFormat="1" applyFont="1" applyFill="1" applyBorder="1" applyAlignment="1">
      <alignment horizontal="center" vertical="center"/>
    </xf>
    <xf numFmtId="164" fontId="6" fillId="3" borderId="70" xfId="2" applyNumberFormat="1" applyFont="1" applyFill="1" applyBorder="1" applyAlignment="1">
      <alignment horizontal="center" vertical="center"/>
    </xf>
    <xf numFmtId="0" fontId="3" fillId="0" borderId="60" xfId="2" applyFont="1" applyBorder="1" applyAlignment="1">
      <alignment horizontal="left" vertical="center" wrapText="1" indent="1"/>
    </xf>
    <xf numFmtId="0" fontId="3" fillId="0" borderId="44" xfId="2" applyFont="1" applyBorder="1" applyAlignment="1">
      <alignment horizontal="left" vertical="center" wrapText="1" indent="1"/>
    </xf>
    <xf numFmtId="0" fontId="3" fillId="3" borderId="78" xfId="2" applyFont="1" applyFill="1" applyBorder="1" applyAlignment="1">
      <alignment horizontal="left" vertical="center" indent="1"/>
    </xf>
    <xf numFmtId="0" fontId="3" fillId="3" borderId="70" xfId="2" applyFont="1" applyFill="1" applyBorder="1" applyAlignment="1">
      <alignment horizontal="left" vertical="center" indent="1"/>
    </xf>
    <xf numFmtId="0" fontId="6" fillId="3" borderId="67" xfId="2" applyFont="1" applyFill="1" applyBorder="1" applyAlignment="1">
      <alignment horizontal="center" vertical="center" wrapText="1"/>
    </xf>
    <xf numFmtId="0" fontId="6" fillId="3" borderId="41" xfId="2" applyFont="1" applyFill="1" applyBorder="1" applyAlignment="1">
      <alignment horizontal="center" vertical="center" wrapText="1"/>
    </xf>
    <xf numFmtId="0" fontId="6" fillId="3" borderId="43" xfId="2" applyFont="1" applyFill="1" applyBorder="1" applyAlignment="1">
      <alignment horizontal="left" vertical="center" wrapText="1" indent="1"/>
    </xf>
    <xf numFmtId="164" fontId="6" fillId="3" borderId="41" xfId="2" applyNumberFormat="1" applyFont="1" applyFill="1" applyBorder="1" applyAlignment="1">
      <alignment horizontal="center" vertical="center"/>
    </xf>
    <xf numFmtId="164" fontId="6" fillId="3" borderId="42" xfId="2" applyNumberFormat="1" applyFont="1" applyFill="1" applyBorder="1" applyAlignment="1">
      <alignment horizontal="center" vertical="center"/>
    </xf>
    <xf numFmtId="164" fontId="6" fillId="3" borderId="43" xfId="2" applyNumberFormat="1" applyFont="1" applyFill="1" applyBorder="1" applyAlignment="1">
      <alignment horizontal="center" vertical="center"/>
    </xf>
    <xf numFmtId="167" fontId="3" fillId="0" borderId="60" xfId="2" applyNumberFormat="1" applyFont="1" applyBorder="1" applyAlignment="1">
      <alignment horizontal="right" vertical="center"/>
    </xf>
    <xf numFmtId="167" fontId="3" fillId="0" borderId="61" xfId="2" applyNumberFormat="1" applyFont="1" applyBorder="1" applyAlignment="1">
      <alignment horizontal="right" vertical="center"/>
    </xf>
    <xf numFmtId="167" fontId="3" fillId="0" borderId="44" xfId="2" applyNumberFormat="1" applyFont="1" applyBorder="1" applyAlignment="1">
      <alignment horizontal="right" vertical="center"/>
    </xf>
    <xf numFmtId="167" fontId="3" fillId="0" borderId="45" xfId="2" applyNumberFormat="1" applyFont="1" applyBorder="1" applyAlignment="1">
      <alignment horizontal="right" vertical="center"/>
    </xf>
    <xf numFmtId="167" fontId="3" fillId="0" borderId="46" xfId="2" applyNumberFormat="1" applyFont="1" applyBorder="1" applyAlignment="1">
      <alignment horizontal="right" vertical="center"/>
    </xf>
    <xf numFmtId="0" fontId="3" fillId="3" borderId="41" xfId="2" applyFont="1" applyFill="1" applyBorder="1" applyAlignment="1">
      <alignment horizontal="left" vertical="center" indent="1"/>
    </xf>
    <xf numFmtId="0" fontId="3" fillId="3" borderId="43" xfId="2" applyFont="1" applyFill="1" applyBorder="1" applyAlignment="1">
      <alignment horizontal="left" vertical="center" indent="1"/>
    </xf>
    <xf numFmtId="0" fontId="4" fillId="12" borderId="11" xfId="2" applyFont="1" applyFill="1" applyBorder="1" applyAlignment="1">
      <alignment horizontal="left" vertical="center" indent="1"/>
    </xf>
    <xf numFmtId="0" fontId="4" fillId="12" borderId="13" xfId="2" applyFont="1" applyFill="1" applyBorder="1" applyAlignment="1">
      <alignment horizontal="left" vertical="center" indent="1"/>
    </xf>
    <xf numFmtId="0" fontId="3" fillId="0" borderId="60" xfId="2" applyFont="1" applyBorder="1" applyAlignment="1">
      <alignment horizontal="center" vertical="center" wrapText="1"/>
    </xf>
    <xf numFmtId="0" fontId="3" fillId="0" borderId="61" xfId="2" applyFont="1" applyBorder="1" applyAlignment="1">
      <alignment horizontal="left" vertical="center" wrapText="1" indent="2"/>
    </xf>
    <xf numFmtId="0" fontId="3" fillId="0" borderId="44" xfId="2" applyFont="1" applyBorder="1" applyAlignment="1">
      <alignment horizontal="center" vertical="center" wrapText="1"/>
    </xf>
    <xf numFmtId="0" fontId="3" fillId="0" borderId="46" xfId="2" applyFont="1" applyBorder="1" applyAlignment="1">
      <alignment horizontal="left" vertical="center" wrapText="1" indent="2"/>
    </xf>
    <xf numFmtId="164" fontId="4" fillId="3" borderId="41" xfId="2" applyNumberFormat="1" applyFont="1" applyFill="1" applyBorder="1" applyAlignment="1">
      <alignment horizontal="center" vertical="center"/>
    </xf>
    <xf numFmtId="164" fontId="4" fillId="3" borderId="42" xfId="2" applyNumberFormat="1" applyFont="1" applyFill="1" applyBorder="1" applyAlignment="1">
      <alignment horizontal="center" vertical="center"/>
    </xf>
    <xf numFmtId="164" fontId="4" fillId="3" borderId="43" xfId="2" applyNumberFormat="1" applyFont="1" applyFill="1" applyBorder="1" applyAlignment="1">
      <alignment horizontal="center" vertical="center"/>
    </xf>
    <xf numFmtId="164" fontId="3" fillId="0" borderId="44" xfId="2" applyNumberFormat="1" applyFont="1" applyBorder="1" applyAlignment="1">
      <alignment horizontal="center" vertical="center"/>
    </xf>
    <xf numFmtId="164" fontId="3" fillId="0" borderId="45" xfId="2" applyNumberFormat="1" applyFont="1" applyBorder="1" applyAlignment="1">
      <alignment horizontal="center" vertical="center"/>
    </xf>
    <xf numFmtId="164" fontId="3" fillId="0" borderId="46" xfId="2" applyNumberFormat="1" applyFont="1" applyBorder="1" applyAlignment="1">
      <alignment horizontal="center" vertical="center"/>
    </xf>
    <xf numFmtId="0" fontId="5" fillId="0" borderId="60" xfId="2" applyFont="1" applyBorder="1" applyAlignment="1">
      <alignment horizontal="left" vertical="center" indent="1"/>
    </xf>
    <xf numFmtId="0" fontId="5" fillId="0" borderId="61" xfId="2" applyFont="1" applyBorder="1" applyAlignment="1">
      <alignment horizontal="left" vertical="center" indent="1"/>
    </xf>
    <xf numFmtId="0" fontId="5" fillId="0" borderId="61" xfId="2" applyFont="1" applyBorder="1" applyAlignment="1">
      <alignment horizontal="left" vertical="center" wrapText="1" indent="4"/>
    </xf>
    <xf numFmtId="0" fontId="5" fillId="0" borderId="68" xfId="2" applyFont="1" applyBorder="1" applyAlignment="1">
      <alignment horizontal="center" vertical="center" wrapText="1"/>
    </xf>
    <xf numFmtId="164" fontId="5" fillId="0" borderId="60" xfId="2" applyNumberFormat="1" applyFont="1" applyBorder="1" applyAlignment="1">
      <alignment horizontal="center" vertical="center"/>
    </xf>
    <xf numFmtId="164" fontId="5" fillId="0" borderId="61" xfId="2" applyNumberFormat="1" applyFont="1" applyBorder="1" applyAlignment="1">
      <alignment horizontal="center" vertical="center"/>
    </xf>
    <xf numFmtId="0" fontId="5" fillId="0" borderId="44" xfId="2" applyFont="1" applyBorder="1" applyAlignment="1">
      <alignment horizontal="left" vertical="center" indent="1"/>
    </xf>
    <xf numFmtId="0" fontId="5" fillId="0" borderId="1" xfId="2" applyFont="1" applyBorder="1" applyAlignment="1">
      <alignment horizontal="center" vertical="center" wrapText="1"/>
    </xf>
    <xf numFmtId="0" fontId="5" fillId="0" borderId="21" xfId="2" applyFont="1" applyBorder="1" applyAlignment="1">
      <alignment horizontal="center" vertical="center" wrapText="1"/>
    </xf>
    <xf numFmtId="164" fontId="5" fillId="0" borderId="43" xfId="2" applyNumberFormat="1" applyFont="1" applyBorder="1" applyAlignment="1">
      <alignment vertical="center" wrapText="1"/>
    </xf>
    <xf numFmtId="164" fontId="5" fillId="0" borderId="71" xfId="2" applyNumberFormat="1" applyFont="1" applyBorder="1" applyAlignment="1">
      <alignment vertical="center" wrapText="1"/>
    </xf>
    <xf numFmtId="164" fontId="5" fillId="0" borderId="43" xfId="2" applyNumberFormat="1" applyFont="1" applyBorder="1" applyAlignment="1">
      <alignment horizontal="right" vertical="center" wrapText="1"/>
    </xf>
    <xf numFmtId="164" fontId="5" fillId="0" borderId="71" xfId="2" applyNumberFormat="1" applyFont="1" applyBorder="1" applyAlignment="1">
      <alignment horizontal="right" vertical="center" wrapText="1"/>
    </xf>
    <xf numFmtId="0" fontId="4" fillId="4" borderId="58" xfId="5" applyFont="1" applyFill="1" applyBorder="1" applyAlignment="1">
      <alignment horizontal="center" vertical="center"/>
    </xf>
    <xf numFmtId="0" fontId="4" fillId="4" borderId="71" xfId="5" applyFont="1" applyFill="1" applyBorder="1" applyAlignment="1">
      <alignment horizontal="center" vertical="center"/>
    </xf>
    <xf numFmtId="0" fontId="4" fillId="4" borderId="16" xfId="5" applyFont="1" applyFill="1" applyBorder="1" applyAlignment="1">
      <alignment horizontal="center" vertical="center"/>
    </xf>
    <xf numFmtId="0" fontId="4" fillId="4" borderId="22" xfId="5" applyFont="1" applyFill="1" applyBorder="1" applyAlignment="1">
      <alignment horizontal="center" vertical="center"/>
    </xf>
    <xf numFmtId="0" fontId="4" fillId="4" borderId="23" xfId="5" applyFont="1" applyFill="1" applyBorder="1" applyAlignment="1">
      <alignment horizontal="center" vertical="center"/>
    </xf>
    <xf numFmtId="0" fontId="4" fillId="12" borderId="16" xfId="5" applyFont="1" applyFill="1" applyBorder="1" applyAlignment="1">
      <alignment horizontal="center" vertical="center"/>
    </xf>
    <xf numFmtId="0" fontId="19" fillId="4" borderId="71" xfId="4" applyFont="1" applyFill="1" applyBorder="1" applyAlignment="1">
      <alignment horizontal="center" vertical="center" wrapText="1"/>
    </xf>
    <xf numFmtId="165" fontId="11" fillId="2" borderId="41" xfId="5" applyNumberFormat="1" applyFont="1" applyFill="1" applyBorder="1" applyAlignment="1">
      <alignment horizontal="center" vertical="center"/>
    </xf>
    <xf numFmtId="165" fontId="11" fillId="2" borderId="43" xfId="5" applyNumberFormat="1" applyFont="1" applyFill="1" applyBorder="1" applyAlignment="1">
      <alignment horizontal="center" vertical="center"/>
    </xf>
    <xf numFmtId="0" fontId="10" fillId="4" borderId="12" xfId="5" applyFont="1" applyFill="1" applyBorder="1" applyAlignment="1">
      <alignment vertical="center" wrapText="1"/>
    </xf>
    <xf numFmtId="49" fontId="11" fillId="15" borderId="0" xfId="5" applyNumberFormat="1" applyFont="1" applyFill="1" applyAlignment="1">
      <alignment horizontal="center" vertical="center"/>
    </xf>
    <xf numFmtId="49" fontId="11" fillId="6" borderId="12" xfId="5" applyNumberFormat="1" applyFont="1" applyFill="1" applyBorder="1" applyAlignment="1">
      <alignment horizontal="center" vertical="center"/>
    </xf>
    <xf numFmtId="49" fontId="11" fillId="0" borderId="22" xfId="5" applyNumberFormat="1" applyFont="1" applyBorder="1" applyAlignment="1">
      <alignment horizontal="center" vertical="center"/>
    </xf>
    <xf numFmtId="49" fontId="10" fillId="0" borderId="59" xfId="5" applyNumberFormat="1" applyFont="1" applyBorder="1" applyAlignment="1">
      <alignment horizontal="center" vertical="center"/>
    </xf>
    <xf numFmtId="49" fontId="10" fillId="0" borderId="40" xfId="5" applyNumberFormat="1" applyFont="1" applyBorder="1" applyAlignment="1">
      <alignment horizontal="center" vertical="center"/>
    </xf>
    <xf numFmtId="49" fontId="18" fillId="21" borderId="0" xfId="5" applyNumberFormat="1" applyFont="1" applyFill="1" applyAlignment="1">
      <alignment horizontal="center" vertical="center"/>
    </xf>
    <xf numFmtId="49" fontId="11" fillId="16" borderId="0" xfId="5" applyNumberFormat="1" applyFont="1" applyFill="1" applyAlignment="1">
      <alignment horizontal="center" vertical="center"/>
    </xf>
    <xf numFmtId="49" fontId="11" fillId="2" borderId="12" xfId="5" applyNumberFormat="1" applyFont="1" applyFill="1" applyBorder="1" applyAlignment="1">
      <alignment horizontal="center" vertical="center"/>
    </xf>
    <xf numFmtId="49" fontId="11" fillId="0" borderId="40" xfId="5" applyNumberFormat="1" applyFont="1" applyBorder="1" applyAlignment="1">
      <alignment horizontal="center" vertical="center"/>
    </xf>
    <xf numFmtId="0" fontId="10" fillId="17" borderId="59" xfId="5" applyFont="1" applyFill="1" applyBorder="1" applyAlignment="1">
      <alignment horizontal="right" vertical="center"/>
    </xf>
    <xf numFmtId="164" fontId="10" fillId="0" borderId="59" xfId="5" applyNumberFormat="1" applyFont="1" applyBorder="1" applyAlignment="1">
      <alignment horizontal="right" vertical="center"/>
    </xf>
    <xf numFmtId="0" fontId="10" fillId="17" borderId="40" xfId="5" applyFont="1" applyFill="1" applyBorder="1" applyAlignment="1">
      <alignment horizontal="right" vertical="center"/>
    </xf>
    <xf numFmtId="164" fontId="10" fillId="0" borderId="40" xfId="5" applyNumberFormat="1" applyFont="1" applyBorder="1" applyAlignment="1">
      <alignment horizontal="right" vertical="center"/>
    </xf>
    <xf numFmtId="0" fontId="11" fillId="17" borderId="40" xfId="5" applyFont="1" applyFill="1" applyBorder="1" applyAlignment="1">
      <alignment horizontal="right" vertical="center"/>
    </xf>
    <xf numFmtId="164" fontId="11" fillId="6" borderId="12" xfId="5" applyNumberFormat="1" applyFont="1" applyFill="1" applyBorder="1" applyAlignment="1">
      <alignment horizontal="right" vertical="center"/>
    </xf>
    <xf numFmtId="164" fontId="11" fillId="0" borderId="59" xfId="5" applyNumberFormat="1" applyFont="1" applyBorder="1" applyAlignment="1">
      <alignment horizontal="right" vertical="center"/>
    </xf>
    <xf numFmtId="164" fontId="11" fillId="2" borderId="12" xfId="5" applyNumberFormat="1" applyFont="1" applyFill="1" applyBorder="1" applyAlignment="1">
      <alignment horizontal="right" vertical="center"/>
    </xf>
    <xf numFmtId="164" fontId="11" fillId="0" borderId="40" xfId="5" applyNumberFormat="1" applyFont="1" applyBorder="1" applyAlignment="1">
      <alignment horizontal="right" vertical="center"/>
    </xf>
    <xf numFmtId="164" fontId="8" fillId="0" borderId="105" xfId="4" applyNumberFormat="1" applyFont="1" applyBorder="1" applyAlignment="1">
      <alignment horizontal="center" vertical="center"/>
    </xf>
    <xf numFmtId="0" fontId="11" fillId="4" borderId="12" xfId="5" applyFont="1" applyFill="1" applyBorder="1" applyAlignment="1">
      <alignment horizontal="left" vertical="center"/>
    </xf>
    <xf numFmtId="0" fontId="10" fillId="4" borderId="12" xfId="5" applyFont="1" applyFill="1" applyBorder="1" applyAlignment="1">
      <alignment horizontal="left" vertical="center"/>
    </xf>
    <xf numFmtId="49" fontId="8" fillId="6" borderId="43" xfId="4" applyNumberFormat="1" applyFont="1" applyFill="1" applyBorder="1" applyAlignment="1">
      <alignment horizontal="left" vertical="center" indent="1"/>
    </xf>
    <xf numFmtId="49" fontId="8" fillId="0" borderId="61" xfId="4" applyNumberFormat="1" applyFont="1" applyBorder="1" applyAlignment="1">
      <alignment horizontal="left" vertical="center" indent="2"/>
    </xf>
    <xf numFmtId="49" fontId="8" fillId="0" borderId="46" xfId="4" applyNumberFormat="1" applyFont="1" applyBorder="1" applyAlignment="1">
      <alignment horizontal="left" vertical="center" indent="2"/>
    </xf>
    <xf numFmtId="0" fontId="19" fillId="4" borderId="58" xfId="4" applyFont="1" applyFill="1" applyBorder="1" applyAlignment="1">
      <alignment horizontal="center" vertical="center" wrapText="1"/>
    </xf>
    <xf numFmtId="165" fontId="8" fillId="0" borderId="80" xfId="4" applyNumberFormat="1" applyFont="1" applyBorder="1" applyAlignment="1">
      <alignment horizontal="center" vertical="center"/>
    </xf>
    <xf numFmtId="0" fontId="4" fillId="4" borderId="11" xfId="5" applyFont="1" applyFill="1" applyBorder="1" applyAlignment="1">
      <alignment horizontal="center" vertical="center"/>
    </xf>
    <xf numFmtId="164" fontId="42" fillId="15" borderId="19" xfId="5" applyNumberFormat="1" applyFont="1" applyFill="1" applyBorder="1" applyAlignment="1">
      <alignment horizontal="center" vertical="center"/>
    </xf>
    <xf numFmtId="164" fontId="11" fillId="6" borderId="41" xfId="5" applyNumberFormat="1" applyFont="1" applyFill="1" applyBorder="1" applyAlignment="1">
      <alignment horizontal="center" vertical="center"/>
    </xf>
    <xf numFmtId="164" fontId="11" fillId="6" borderId="42" xfId="5" applyNumberFormat="1" applyFont="1" applyFill="1" applyBorder="1" applyAlignment="1">
      <alignment horizontal="center" vertical="center"/>
    </xf>
    <xf numFmtId="164" fontId="11" fillId="6" borderId="43" xfId="5" applyNumberFormat="1" applyFont="1" applyFill="1" applyBorder="1" applyAlignment="1">
      <alignment horizontal="center" vertical="center"/>
    </xf>
    <xf numFmtId="164" fontId="11" fillId="6" borderId="67" xfId="5" applyNumberFormat="1" applyFont="1" applyFill="1" applyBorder="1" applyAlignment="1">
      <alignment horizontal="center" vertical="center"/>
    </xf>
    <xf numFmtId="164" fontId="11" fillId="6" borderId="68" xfId="5" applyNumberFormat="1" applyFont="1" applyFill="1" applyBorder="1" applyAlignment="1">
      <alignment horizontal="center" vertical="center"/>
    </xf>
    <xf numFmtId="164" fontId="11" fillId="6" borderId="73" xfId="5" applyNumberFormat="1" applyFont="1" applyFill="1" applyBorder="1" applyAlignment="1">
      <alignment horizontal="center" vertical="center"/>
    </xf>
    <xf numFmtId="164" fontId="10" fillId="0" borderId="34" xfId="5" applyNumberFormat="1" applyFont="1" applyBorder="1" applyAlignment="1">
      <alignment horizontal="center" vertical="center"/>
    </xf>
    <xf numFmtId="164" fontId="11" fillId="18" borderId="41" xfId="5" applyNumberFormat="1" applyFont="1" applyFill="1" applyBorder="1" applyAlignment="1">
      <alignment horizontal="center" vertical="center"/>
    </xf>
    <xf numFmtId="164" fontId="11" fillId="18" borderId="42" xfId="5" applyNumberFormat="1" applyFont="1" applyFill="1" applyBorder="1" applyAlignment="1">
      <alignment horizontal="center" vertical="center"/>
    </xf>
    <xf numFmtId="164" fontId="11" fillId="18" borderId="43" xfId="5" applyNumberFormat="1" applyFont="1" applyFill="1" applyBorder="1" applyAlignment="1">
      <alignment horizontal="center" vertical="center"/>
    </xf>
    <xf numFmtId="164" fontId="11" fillId="18" borderId="67" xfId="5" applyNumberFormat="1" applyFont="1" applyFill="1" applyBorder="1" applyAlignment="1">
      <alignment horizontal="center" vertical="center"/>
    </xf>
    <xf numFmtId="164" fontId="11" fillId="18" borderId="68" xfId="5" applyNumberFormat="1" applyFont="1" applyFill="1" applyBorder="1" applyAlignment="1">
      <alignment horizontal="center" vertical="center"/>
    </xf>
    <xf numFmtId="164" fontId="11" fillId="18" borderId="73" xfId="5" applyNumberFormat="1" applyFont="1" applyFill="1" applyBorder="1" applyAlignment="1">
      <alignment horizontal="center" vertical="center"/>
    </xf>
    <xf numFmtId="164" fontId="39" fillId="0" borderId="0" xfId="5" applyNumberFormat="1" applyFont="1" applyAlignment="1">
      <alignment horizontal="center" vertical="center"/>
    </xf>
    <xf numFmtId="165" fontId="31" fillId="0" borderId="2" xfId="4" applyNumberFormat="1" applyFont="1" applyBorder="1" applyAlignment="1">
      <alignment horizontal="center" vertical="center"/>
    </xf>
    <xf numFmtId="165" fontId="31" fillId="0" borderId="0" xfId="4" applyNumberFormat="1" applyFont="1" applyAlignment="1">
      <alignment horizontal="center" vertical="center"/>
    </xf>
    <xf numFmtId="165" fontId="8" fillId="4" borderId="2" xfId="4" applyNumberFormat="1" applyFont="1" applyFill="1" applyBorder="1" applyAlignment="1">
      <alignment vertical="center"/>
    </xf>
    <xf numFmtId="165" fontId="8" fillId="4" borderId="3" xfId="4" applyNumberFormat="1" applyFont="1" applyFill="1" applyBorder="1" applyAlignment="1">
      <alignment vertical="center"/>
    </xf>
    <xf numFmtId="165" fontId="8" fillId="4" borderId="98" xfId="4" applyNumberFormat="1" applyFont="1" applyFill="1" applyBorder="1" applyAlignment="1">
      <alignment vertical="center"/>
    </xf>
    <xf numFmtId="165" fontId="8" fillId="4" borderId="99" xfId="4" applyNumberFormat="1" applyFont="1" applyFill="1" applyBorder="1" applyAlignment="1">
      <alignment vertical="center"/>
    </xf>
    <xf numFmtId="165" fontId="8" fillId="0" borderId="74" xfId="4" applyNumberFormat="1" applyFont="1" applyBorder="1" applyAlignment="1">
      <alignment horizontal="center" vertical="center"/>
    </xf>
    <xf numFmtId="165" fontId="8" fillId="0" borderId="65" xfId="4" applyNumberFormat="1" applyFont="1" applyBorder="1" applyAlignment="1">
      <alignment horizontal="center" vertical="center"/>
    </xf>
    <xf numFmtId="165" fontId="8" fillId="0" borderId="75" xfId="4" applyNumberFormat="1" applyFont="1" applyBorder="1" applyAlignment="1">
      <alignment horizontal="center" vertical="center"/>
    </xf>
    <xf numFmtId="165" fontId="19" fillId="0" borderId="81" xfId="4" applyNumberFormat="1" applyFont="1" applyBorder="1" applyAlignment="1">
      <alignment horizontal="center" vertical="center"/>
    </xf>
    <xf numFmtId="165" fontId="8" fillId="4" borderId="22" xfId="4" applyNumberFormat="1" applyFont="1" applyFill="1" applyBorder="1" applyAlignment="1">
      <alignment vertical="center"/>
    </xf>
    <xf numFmtId="165" fontId="8" fillId="4" borderId="23" xfId="4" applyNumberFormat="1" applyFont="1" applyFill="1" applyBorder="1" applyAlignment="1">
      <alignment vertical="center"/>
    </xf>
    <xf numFmtId="165" fontId="8" fillId="4" borderId="12" xfId="4" applyNumberFormat="1" applyFont="1" applyFill="1" applyBorder="1" applyAlignment="1">
      <alignment vertical="center"/>
    </xf>
    <xf numFmtId="165" fontId="8" fillId="4" borderId="13" xfId="4" applyNumberFormat="1" applyFont="1" applyFill="1" applyBorder="1" applyAlignment="1">
      <alignment vertical="center"/>
    </xf>
    <xf numFmtId="165" fontId="8" fillId="4" borderId="20" xfId="4" applyNumberFormat="1" applyFont="1" applyFill="1" applyBorder="1" applyAlignment="1">
      <alignment vertical="center"/>
    </xf>
    <xf numFmtId="165" fontId="8" fillId="4" borderId="18" xfId="4" applyNumberFormat="1" applyFont="1" applyFill="1" applyBorder="1" applyAlignment="1">
      <alignment vertical="center"/>
    </xf>
    <xf numFmtId="165" fontId="8" fillId="4" borderId="11" xfId="4" applyNumberFormat="1" applyFont="1" applyFill="1" applyBorder="1" applyAlignment="1">
      <alignment vertical="center"/>
    </xf>
    <xf numFmtId="165" fontId="8" fillId="0" borderId="107" xfId="4" applyNumberFormat="1" applyFont="1" applyBorder="1" applyAlignment="1">
      <alignment horizontal="center" vertical="center"/>
    </xf>
    <xf numFmtId="165" fontId="8" fillId="0" borderId="101" xfId="4" applyNumberFormat="1" applyFont="1" applyBorder="1" applyAlignment="1">
      <alignment horizontal="center" vertical="center"/>
    </xf>
    <xf numFmtId="165" fontId="19" fillId="0" borderId="32" xfId="4" applyNumberFormat="1" applyFont="1" applyBorder="1" applyAlignment="1">
      <alignment horizontal="center" vertical="center"/>
    </xf>
    <xf numFmtId="165" fontId="8" fillId="4" borderId="1" xfId="4" applyNumberFormat="1" applyFont="1" applyFill="1" applyBorder="1" applyAlignment="1">
      <alignment vertical="center"/>
    </xf>
    <xf numFmtId="165" fontId="8" fillId="0" borderId="90" xfId="4" applyNumberFormat="1" applyFont="1" applyBorder="1" applyAlignment="1">
      <alignment horizontal="center" vertical="center"/>
    </xf>
    <xf numFmtId="165" fontId="8" fillId="4" borderId="17" xfId="4" applyNumberFormat="1" applyFont="1" applyFill="1" applyBorder="1" applyAlignment="1">
      <alignment vertical="center"/>
    </xf>
    <xf numFmtId="14" fontId="3" fillId="0" borderId="0" xfId="2" applyNumberFormat="1" applyFont="1" applyAlignment="1">
      <alignment horizontal="center" vertical="center"/>
    </xf>
    <xf numFmtId="14" fontId="3" fillId="0" borderId="0" xfId="3" applyNumberFormat="1" applyFont="1" applyFill="1" applyBorder="1" applyAlignment="1">
      <alignment horizontal="center" vertical="center"/>
    </xf>
    <xf numFmtId="165" fontId="3" fillId="0" borderId="0" xfId="3" applyNumberFormat="1" applyFont="1" applyFill="1" applyBorder="1" applyAlignment="1">
      <alignment horizontal="center" vertical="center"/>
    </xf>
    <xf numFmtId="165" fontId="3" fillId="0" borderId="0" xfId="2" applyNumberFormat="1" applyFont="1" applyAlignment="1">
      <alignment horizontal="center" vertical="center"/>
    </xf>
    <xf numFmtId="0" fontId="3" fillId="0" borderId="60" xfId="2" applyFont="1" applyBorder="1" applyAlignment="1">
      <alignment vertical="center" wrapText="1"/>
    </xf>
    <xf numFmtId="166" fontId="3" fillId="0" borderId="0" xfId="3" applyNumberFormat="1" applyFont="1" applyFill="1" applyBorder="1" applyAlignment="1">
      <alignment horizontal="right" vertical="center"/>
    </xf>
    <xf numFmtId="164" fontId="4" fillId="0" borderId="0" xfId="3" applyNumberFormat="1" applyFont="1" applyFill="1" applyBorder="1" applyAlignment="1">
      <alignment horizontal="center" vertical="center"/>
    </xf>
    <xf numFmtId="164" fontId="5" fillId="0" borderId="0" xfId="2" applyNumberFormat="1" applyFont="1" applyAlignment="1">
      <alignment horizontal="right" vertical="center"/>
    </xf>
    <xf numFmtId="164" fontId="6" fillId="0" borderId="0" xfId="2" applyNumberFormat="1" applyFont="1" applyAlignment="1">
      <alignment horizontal="center" vertical="center"/>
    </xf>
    <xf numFmtId="164" fontId="3" fillId="0" borderId="0" xfId="2" applyNumberFormat="1" applyFont="1" applyAlignment="1">
      <alignment horizontal="right" vertical="center"/>
    </xf>
    <xf numFmtId="167" fontId="3" fillId="0" borderId="0" xfId="2" applyNumberFormat="1" applyFont="1" applyAlignment="1">
      <alignment horizontal="right" vertical="center"/>
    </xf>
    <xf numFmtId="0" fontId="54" fillId="0" borderId="0" xfId="5" applyFont="1" applyAlignment="1">
      <alignment horizontal="center" vertical="center"/>
    </xf>
    <xf numFmtId="0" fontId="3" fillId="0" borderId="0" xfId="2" applyFont="1" applyAlignment="1">
      <alignment horizontal="right" vertical="center"/>
    </xf>
    <xf numFmtId="0" fontId="3" fillId="0" borderId="61" xfId="2" applyFont="1" applyBorder="1" applyAlignment="1">
      <alignment horizontal="left" vertical="center" wrapText="1" indent="1"/>
    </xf>
    <xf numFmtId="0" fontId="8" fillId="0" borderId="40" xfId="4" applyFont="1" applyBorder="1" applyAlignment="1">
      <alignment horizontal="left" vertical="center"/>
    </xf>
    <xf numFmtId="0" fontId="8" fillId="0" borderId="45" xfId="4" applyFont="1" applyBorder="1" applyAlignment="1">
      <alignment horizontal="left" vertical="center"/>
    </xf>
    <xf numFmtId="0" fontId="8" fillId="0" borderId="59" xfId="4" applyFont="1" applyBorder="1" applyAlignment="1">
      <alignment horizontal="left" vertical="center"/>
    </xf>
    <xf numFmtId="0" fontId="18" fillId="0" borderId="45" xfId="4" applyFont="1" applyBorder="1" applyAlignment="1">
      <alignment horizontal="left" vertical="center" indent="1"/>
    </xf>
    <xf numFmtId="0" fontId="18" fillId="0" borderId="46" xfId="4" applyFont="1" applyBorder="1" applyAlignment="1">
      <alignment horizontal="left" vertical="center" indent="1"/>
    </xf>
    <xf numFmtId="0" fontId="19" fillId="4" borderId="48" xfId="4" applyFont="1" applyFill="1" applyBorder="1" applyAlignment="1">
      <alignment horizontal="center" vertical="center" wrapText="1"/>
    </xf>
    <xf numFmtId="0" fontId="19" fillId="4" borderId="49" xfId="4" applyFont="1" applyFill="1" applyBorder="1" applyAlignment="1">
      <alignment horizontal="center" vertical="center" wrapText="1"/>
    </xf>
    <xf numFmtId="0" fontId="9" fillId="13" borderId="31" xfId="4" applyFont="1" applyFill="1" applyBorder="1" applyAlignment="1">
      <alignment horizontal="center" vertical="center"/>
    </xf>
    <xf numFmtId="0" fontId="23" fillId="13" borderId="31" xfId="4" applyFont="1" applyFill="1" applyBorder="1" applyAlignment="1">
      <alignment horizontal="center" vertical="center"/>
    </xf>
    <xf numFmtId="0" fontId="18" fillId="0" borderId="40" xfId="4" applyFont="1" applyBorder="1" applyAlignment="1">
      <alignment horizontal="left" vertical="center" indent="1"/>
    </xf>
    <xf numFmtId="0" fontId="18" fillId="0" borderId="61" xfId="4" applyFont="1" applyBorder="1" applyAlignment="1">
      <alignment horizontal="left" vertical="center" indent="1"/>
    </xf>
    <xf numFmtId="0" fontId="8" fillId="0" borderId="41" xfId="4" applyFont="1" applyBorder="1" applyAlignment="1">
      <alignment horizontal="center" vertical="center"/>
    </xf>
    <xf numFmtId="0" fontId="8" fillId="0" borderId="60" xfId="4" applyFont="1" applyBorder="1" applyAlignment="1">
      <alignment horizontal="center" vertical="center"/>
    </xf>
    <xf numFmtId="0" fontId="8" fillId="0" borderId="44" xfId="4" applyFont="1" applyBorder="1" applyAlignment="1">
      <alignment horizontal="center" vertical="center"/>
    </xf>
    <xf numFmtId="0" fontId="8" fillId="0" borderId="43" xfId="4" applyFont="1" applyBorder="1" applyAlignment="1">
      <alignment horizontal="left" vertical="center" wrapText="1" indent="1"/>
    </xf>
    <xf numFmtId="0" fontId="8" fillId="0" borderId="61" xfId="4" applyFont="1" applyBorder="1" applyAlignment="1">
      <alignment horizontal="left" vertical="center" wrapText="1" indent="1"/>
    </xf>
    <xf numFmtId="0" fontId="8" fillId="0" borderId="46" xfId="4" applyFont="1" applyBorder="1" applyAlignment="1">
      <alignment horizontal="left" vertical="center" wrapText="1" indent="1"/>
    </xf>
    <xf numFmtId="0" fontId="18" fillId="0" borderId="42" xfId="4" applyFont="1" applyBorder="1" applyAlignment="1">
      <alignment horizontal="left" vertical="center" indent="1"/>
    </xf>
    <xf numFmtId="0" fontId="18" fillId="0" borderId="43" xfId="4" applyFont="1" applyBorder="1" applyAlignment="1">
      <alignment horizontal="left" vertical="center" indent="1"/>
    </xf>
    <xf numFmtId="170" fontId="18" fillId="0" borderId="41" xfId="4" applyNumberFormat="1" applyFont="1" applyBorder="1" applyAlignment="1">
      <alignment horizontal="center" vertical="center"/>
    </xf>
    <xf numFmtId="170" fontId="18" fillId="0" borderId="43" xfId="4" applyNumberFormat="1" applyFont="1" applyBorder="1" applyAlignment="1">
      <alignment horizontal="center" vertical="center"/>
    </xf>
    <xf numFmtId="0" fontId="8" fillId="0" borderId="41" xfId="4" quotePrefix="1" applyFont="1" applyBorder="1" applyAlignment="1">
      <alignment horizontal="center" vertical="center"/>
    </xf>
    <xf numFmtId="0" fontId="8" fillId="0" borderId="88" xfId="4" applyFont="1" applyBorder="1" applyAlignment="1">
      <alignment horizontal="center" vertical="center"/>
    </xf>
    <xf numFmtId="0" fontId="8" fillId="0" borderId="43" xfId="4" applyFont="1" applyBorder="1" applyAlignment="1">
      <alignment horizontal="left" vertical="center" indent="1"/>
    </xf>
    <xf numFmtId="0" fontId="8" fillId="0" borderId="61" xfId="4" applyFont="1" applyBorder="1" applyAlignment="1">
      <alignment horizontal="left" vertical="center" indent="1"/>
    </xf>
    <xf numFmtId="0" fontId="8" fillId="0" borderId="46" xfId="4" applyFont="1" applyBorder="1" applyAlignment="1">
      <alignment horizontal="left" vertical="center" indent="1"/>
    </xf>
    <xf numFmtId="0" fontId="19" fillId="4" borderId="42" xfId="4" applyFont="1" applyFill="1" applyBorder="1" applyAlignment="1">
      <alignment horizontal="center" vertical="center"/>
    </xf>
    <xf numFmtId="0" fontId="19" fillId="4" borderId="43" xfId="4" applyFont="1" applyFill="1" applyBorder="1" applyAlignment="1">
      <alignment horizontal="center" vertical="center"/>
    </xf>
    <xf numFmtId="170" fontId="18" fillId="0" borderId="74" xfId="4" applyNumberFormat="1" applyFont="1" applyBorder="1" applyAlignment="1">
      <alignment horizontal="center" vertical="center"/>
    </xf>
    <xf numFmtId="170" fontId="18" fillId="0" borderId="66" xfId="4" applyNumberFormat="1" applyFont="1" applyBorder="1" applyAlignment="1">
      <alignment horizontal="center" vertical="center"/>
    </xf>
    <xf numFmtId="0" fontId="8" fillId="0" borderId="47" xfId="4" applyFont="1" applyBorder="1" applyAlignment="1">
      <alignment horizontal="center" vertical="center"/>
    </xf>
    <xf numFmtId="0" fontId="8" fillId="0" borderId="49" xfId="4" applyFont="1" applyBorder="1" applyAlignment="1">
      <alignment horizontal="center" vertical="center"/>
    </xf>
    <xf numFmtId="0" fontId="8" fillId="0" borderId="70" xfId="4" applyFont="1" applyBorder="1" applyAlignment="1">
      <alignment horizontal="left" vertical="center"/>
    </xf>
    <xf numFmtId="0" fontId="8" fillId="0" borderId="61" xfId="4" applyFont="1" applyBorder="1" applyAlignment="1">
      <alignment horizontal="left" vertical="center"/>
    </xf>
    <xf numFmtId="0" fontId="8" fillId="0" borderId="46" xfId="4" applyFont="1" applyBorder="1" applyAlignment="1">
      <alignment horizontal="left" vertical="center"/>
    </xf>
    <xf numFmtId="0" fontId="8" fillId="0" borderId="1" xfId="4" applyFont="1" applyBorder="1" applyAlignment="1">
      <alignment horizontal="left" vertical="top" indent="1"/>
    </xf>
    <xf numFmtId="0" fontId="8" fillId="0" borderId="2" xfId="4" applyFont="1" applyBorder="1" applyAlignment="1">
      <alignment horizontal="left" vertical="top" indent="1"/>
    </xf>
    <xf numFmtId="0" fontId="8" fillId="0" borderId="3" xfId="4" applyFont="1" applyBorder="1" applyAlignment="1">
      <alignment horizontal="left" vertical="top" indent="1"/>
    </xf>
    <xf numFmtId="0" fontId="8" fillId="0" borderId="4" xfId="4" applyFont="1" applyBorder="1" applyAlignment="1">
      <alignment horizontal="left" vertical="top" indent="1"/>
    </xf>
    <xf numFmtId="0" fontId="8" fillId="0" borderId="0" xfId="4" applyFont="1" applyAlignment="1">
      <alignment horizontal="left" vertical="top" indent="1"/>
    </xf>
    <xf numFmtId="0" fontId="8" fillId="0" borderId="5" xfId="4" applyFont="1" applyBorder="1" applyAlignment="1">
      <alignment horizontal="left" vertical="top" indent="1"/>
    </xf>
    <xf numFmtId="0" fontId="8" fillId="0" borderId="21" xfId="4" applyFont="1" applyBorder="1" applyAlignment="1">
      <alignment horizontal="left" vertical="top" indent="1"/>
    </xf>
    <xf numFmtId="0" fontId="8" fillId="0" borderId="22" xfId="4" applyFont="1" applyBorder="1" applyAlignment="1">
      <alignment horizontal="left" vertical="top" indent="1"/>
    </xf>
    <xf numFmtId="0" fontId="8" fillId="0" borderId="23" xfId="4" applyFont="1" applyBorder="1" applyAlignment="1">
      <alignment horizontal="left" vertical="top" indent="1"/>
    </xf>
    <xf numFmtId="0" fontId="19" fillId="4" borderId="48" xfId="4" applyFont="1" applyFill="1" applyBorder="1" applyAlignment="1">
      <alignment horizontal="center" vertical="center"/>
    </xf>
    <xf numFmtId="0" fontId="18" fillId="0" borderId="59" xfId="4" applyFont="1" applyBorder="1" applyAlignment="1">
      <alignment horizontal="left" vertical="center"/>
    </xf>
    <xf numFmtId="0" fontId="18" fillId="0" borderId="40" xfId="4" applyFont="1" applyBorder="1" applyAlignment="1">
      <alignment horizontal="left" vertical="center"/>
    </xf>
    <xf numFmtId="0" fontId="18" fillId="0" borderId="65" xfId="4" applyFont="1" applyBorder="1" applyAlignment="1">
      <alignment horizontal="left" vertical="center"/>
    </xf>
    <xf numFmtId="0" fontId="45" fillId="0" borderId="47" xfId="4" applyFont="1" applyBorder="1" applyAlignment="1">
      <alignment horizontal="center" vertical="center"/>
    </xf>
    <xf numFmtId="0" fontId="45" fillId="0" borderId="48" xfId="4" applyFont="1" applyBorder="1" applyAlignment="1">
      <alignment horizontal="center" vertical="center"/>
    </xf>
    <xf numFmtId="0" fontId="8" fillId="0" borderId="42" xfId="4" applyFont="1" applyBorder="1" applyAlignment="1">
      <alignment horizontal="center" vertical="center"/>
    </xf>
    <xf numFmtId="0" fontId="8" fillId="0" borderId="43" xfId="4" applyFont="1" applyBorder="1" applyAlignment="1">
      <alignment horizontal="center" vertical="center"/>
    </xf>
    <xf numFmtId="0" fontId="8" fillId="0" borderId="11" xfId="4" applyFont="1" applyBorder="1" applyAlignment="1">
      <alignment horizontal="left" vertical="center" wrapText="1"/>
    </xf>
    <xf numFmtId="0" fontId="8" fillId="0" borderId="12" xfId="4" applyFont="1" applyBorder="1" applyAlignment="1">
      <alignment horizontal="left" vertical="center" wrapText="1"/>
    </xf>
    <xf numFmtId="0" fontId="8" fillId="0" borderId="13" xfId="4" applyFont="1" applyBorder="1" applyAlignment="1">
      <alignment horizontal="left" vertical="center" wrapText="1"/>
    </xf>
    <xf numFmtId="0" fontId="18" fillId="0" borderId="45" xfId="4" applyFont="1" applyBorder="1" applyAlignment="1">
      <alignment horizontal="left" vertical="center"/>
    </xf>
    <xf numFmtId="0" fontId="18" fillId="0" borderId="42" xfId="4" applyFont="1" applyBorder="1" applyAlignment="1">
      <alignment horizontal="left" vertical="center"/>
    </xf>
    <xf numFmtId="0" fontId="19" fillId="4" borderId="7" xfId="4" applyFont="1" applyFill="1" applyBorder="1" applyAlignment="1">
      <alignment horizontal="center" vertical="center" wrapText="1"/>
    </xf>
    <xf numFmtId="0" fontId="19" fillId="4" borderId="8" xfId="4" applyFont="1" applyFill="1" applyBorder="1" applyAlignment="1">
      <alignment horizontal="center" vertical="center" wrapText="1"/>
    </xf>
    <xf numFmtId="0" fontId="19" fillId="4" borderId="9" xfId="4" applyFont="1" applyFill="1" applyBorder="1" applyAlignment="1">
      <alignment horizontal="center" vertical="center" wrapText="1"/>
    </xf>
    <xf numFmtId="0" fontId="19" fillId="4" borderId="41" xfId="4" applyFont="1" applyFill="1" applyBorder="1" applyAlignment="1">
      <alignment horizontal="center" vertical="center" wrapText="1"/>
    </xf>
    <xf numFmtId="0" fontId="19" fillId="4" borderId="44" xfId="4" applyFont="1" applyFill="1" applyBorder="1" applyAlignment="1">
      <alignment horizontal="center" vertical="center" wrapText="1"/>
    </xf>
    <xf numFmtId="0" fontId="19" fillId="4" borderId="42" xfId="4" applyFont="1" applyFill="1" applyBorder="1" applyAlignment="1">
      <alignment horizontal="center" vertical="center" wrapText="1"/>
    </xf>
    <xf numFmtId="0" fontId="19" fillId="4" borderId="45" xfId="4" applyFont="1" applyFill="1" applyBorder="1" applyAlignment="1">
      <alignment horizontal="center" vertical="center" wrapText="1"/>
    </xf>
    <xf numFmtId="0" fontId="19" fillId="4" borderId="43" xfId="4" applyFont="1" applyFill="1" applyBorder="1" applyAlignment="1">
      <alignment horizontal="center" vertical="center" wrapText="1"/>
    </xf>
    <xf numFmtId="0" fontId="19" fillId="4" borderId="46" xfId="4" applyFont="1" applyFill="1" applyBorder="1" applyAlignment="1">
      <alignment horizontal="center" vertical="center" wrapText="1"/>
    </xf>
    <xf numFmtId="0" fontId="19" fillId="4" borderId="35" xfId="4" applyFont="1" applyFill="1" applyBorder="1" applyAlignment="1">
      <alignment horizontal="center" vertical="center" wrapText="1"/>
    </xf>
    <xf numFmtId="0" fontId="19" fillId="4" borderId="36" xfId="4" applyFont="1" applyFill="1" applyBorder="1" applyAlignment="1">
      <alignment horizontal="center" vertical="center" wrapText="1"/>
    </xf>
    <xf numFmtId="0" fontId="19" fillId="4" borderId="77" xfId="4" applyFont="1" applyFill="1" applyBorder="1" applyAlignment="1">
      <alignment horizontal="center" vertical="center" wrapText="1"/>
    </xf>
    <xf numFmtId="0" fontId="19" fillId="4" borderId="71" xfId="4" applyFont="1" applyFill="1" applyBorder="1" applyAlignment="1">
      <alignment horizontal="center" vertical="center" wrapText="1"/>
    </xf>
    <xf numFmtId="0" fontId="19" fillId="7" borderId="17" xfId="4" applyFont="1" applyFill="1" applyBorder="1" applyAlignment="1">
      <alignment horizontal="center" vertical="center"/>
    </xf>
    <xf numFmtId="0" fontId="19" fillId="7" borderId="18" xfId="4" applyFont="1" applyFill="1" applyBorder="1" applyAlignment="1">
      <alignment horizontal="center" vertical="center"/>
    </xf>
    <xf numFmtId="0" fontId="19" fillId="4" borderId="47" xfId="4" applyFont="1" applyFill="1" applyBorder="1" applyAlignment="1">
      <alignment horizontal="center" vertical="center" wrapText="1"/>
    </xf>
    <xf numFmtId="0" fontId="19" fillId="4" borderId="41" xfId="4" applyFont="1" applyFill="1" applyBorder="1" applyAlignment="1">
      <alignment horizontal="center" vertical="center"/>
    </xf>
    <xf numFmtId="0" fontId="19" fillId="4" borderId="44" xfId="4" applyFont="1" applyFill="1" applyBorder="1" applyAlignment="1">
      <alignment horizontal="center" vertical="center"/>
    </xf>
    <xf numFmtId="165" fontId="25" fillId="8" borderId="78" xfId="4" applyNumberFormat="1" applyFont="1" applyFill="1" applyBorder="1" applyAlignment="1">
      <alignment horizontal="right" vertical="center" wrapText="1" indent="1"/>
    </xf>
    <xf numFmtId="165" fontId="25" fillId="8" borderId="70" xfId="4" applyNumberFormat="1" applyFont="1" applyFill="1" applyBorder="1" applyAlignment="1">
      <alignment horizontal="right" vertical="center" wrapText="1" indent="1"/>
    </xf>
    <xf numFmtId="165" fontId="25" fillId="8" borderId="91" xfId="4" applyNumberFormat="1" applyFont="1" applyFill="1" applyBorder="1" applyAlignment="1">
      <alignment horizontal="right" vertical="center" wrapText="1" indent="1"/>
    </xf>
    <xf numFmtId="165" fontId="25" fillId="8" borderId="95" xfId="4" applyNumberFormat="1" applyFont="1" applyFill="1" applyBorder="1" applyAlignment="1">
      <alignment horizontal="right" vertical="center" wrapText="1" indent="1"/>
    </xf>
    <xf numFmtId="0" fontId="25" fillId="8" borderId="15" xfId="4" applyFont="1" applyFill="1" applyBorder="1" applyAlignment="1">
      <alignment horizontal="right" vertical="center" wrapText="1" indent="1"/>
    </xf>
    <xf numFmtId="0" fontId="25" fillId="8" borderId="89" xfId="4" applyFont="1" applyFill="1" applyBorder="1" applyAlignment="1">
      <alignment horizontal="right" vertical="center" wrapText="1" indent="1"/>
    </xf>
    <xf numFmtId="0" fontId="24" fillId="7" borderId="17" xfId="4" applyFont="1" applyFill="1" applyBorder="1" applyAlignment="1">
      <alignment horizontal="center" vertical="center" wrapText="1"/>
    </xf>
    <xf numFmtId="0" fontId="24" fillId="7" borderId="18" xfId="4" applyFont="1" applyFill="1" applyBorder="1" applyAlignment="1">
      <alignment horizontal="center" vertical="center" wrapText="1"/>
    </xf>
    <xf numFmtId="165" fontId="9" fillId="7" borderId="17" xfId="4" applyNumberFormat="1" applyFont="1" applyFill="1" applyBorder="1" applyAlignment="1">
      <alignment horizontal="center" vertical="center"/>
    </xf>
    <xf numFmtId="165" fontId="9" fillId="7" borderId="20" xfId="4" applyNumberFormat="1" applyFont="1" applyFill="1" applyBorder="1" applyAlignment="1">
      <alignment horizontal="center" vertical="center"/>
    </xf>
    <xf numFmtId="165" fontId="9" fillId="7" borderId="18" xfId="4" applyNumberFormat="1" applyFont="1" applyFill="1" applyBorder="1" applyAlignment="1">
      <alignment horizontal="center" vertical="center"/>
    </xf>
    <xf numFmtId="0" fontId="20" fillId="7" borderId="37" xfId="4" applyFont="1" applyFill="1" applyBorder="1" applyAlignment="1">
      <alignment horizontal="center" vertical="center" wrapText="1"/>
    </xf>
    <xf numFmtId="0" fontId="20" fillId="7" borderId="38" xfId="4" applyFont="1" applyFill="1" applyBorder="1" applyAlignment="1">
      <alignment horizontal="center" vertical="center" wrapText="1"/>
    </xf>
    <xf numFmtId="165" fontId="25" fillId="8" borderId="60" xfId="4" applyNumberFormat="1" applyFont="1" applyFill="1" applyBorder="1" applyAlignment="1">
      <alignment horizontal="right" vertical="center" wrapText="1" indent="1"/>
    </xf>
    <xf numFmtId="165" fontId="25" fillId="8" borderId="61" xfId="4" applyNumberFormat="1" applyFont="1" applyFill="1" applyBorder="1" applyAlignment="1">
      <alignment horizontal="right" vertical="center" wrapText="1" indent="1"/>
    </xf>
    <xf numFmtId="0" fontId="25" fillId="8" borderId="91" xfId="4" applyFont="1" applyFill="1" applyBorder="1" applyAlignment="1">
      <alignment horizontal="right" vertical="center" wrapText="1" indent="1"/>
    </xf>
    <xf numFmtId="0" fontId="25" fillId="8" borderId="95" xfId="4" applyFont="1" applyFill="1" applyBorder="1" applyAlignment="1">
      <alignment horizontal="right" vertical="center" wrapText="1" indent="1"/>
    </xf>
    <xf numFmtId="0" fontId="25" fillId="8" borderId="44" xfId="4" applyFont="1" applyFill="1" applyBorder="1" applyAlignment="1">
      <alignment horizontal="right" vertical="center" wrapText="1" indent="1"/>
    </xf>
    <xf numFmtId="0" fontId="25" fillId="8" borderId="46" xfId="4" applyFont="1" applyFill="1" applyBorder="1" applyAlignment="1">
      <alignment horizontal="right" vertical="center" wrapText="1" indent="1"/>
    </xf>
    <xf numFmtId="0" fontId="25" fillId="8" borderId="60" xfId="4" applyFont="1" applyFill="1" applyBorder="1" applyAlignment="1">
      <alignment horizontal="right" vertical="center" wrapText="1" indent="1"/>
    </xf>
    <xf numFmtId="0" fontId="25" fillId="8" borderId="61" xfId="4" applyFont="1" applyFill="1" applyBorder="1" applyAlignment="1">
      <alignment horizontal="right" vertical="center" wrapText="1" indent="1"/>
    </xf>
    <xf numFmtId="165" fontId="27" fillId="8" borderId="28" xfId="4" applyNumberFormat="1" applyFont="1" applyFill="1" applyBorder="1" applyAlignment="1">
      <alignment horizontal="center" vertical="center"/>
    </xf>
    <xf numFmtId="165" fontId="27" fillId="8" borderId="16" xfId="4" applyNumberFormat="1" applyFont="1" applyFill="1" applyBorder="1" applyAlignment="1">
      <alignment horizontal="center" vertical="center"/>
    </xf>
    <xf numFmtId="165" fontId="25" fillId="8" borderId="96" xfId="4" applyNumberFormat="1" applyFont="1" applyFill="1" applyBorder="1" applyAlignment="1">
      <alignment horizontal="right" vertical="center" wrapText="1" indent="1"/>
    </xf>
    <xf numFmtId="165" fontId="25" fillId="8" borderId="97" xfId="4" applyNumberFormat="1" applyFont="1" applyFill="1" applyBorder="1" applyAlignment="1">
      <alignment horizontal="right" vertical="center" wrapText="1" indent="1"/>
    </xf>
    <xf numFmtId="0" fontId="19" fillId="13" borderId="31" xfId="4" applyFont="1" applyFill="1" applyBorder="1" applyAlignment="1">
      <alignment horizontal="center" vertical="center"/>
    </xf>
    <xf numFmtId="0" fontId="20" fillId="4" borderId="41" xfId="4" applyFont="1" applyFill="1" applyBorder="1" applyAlignment="1">
      <alignment horizontal="center" vertical="center" wrapText="1"/>
    </xf>
    <xf numFmtId="0" fontId="20" fillId="4" borderId="60" xfId="4" applyFont="1" applyFill="1" applyBorder="1" applyAlignment="1">
      <alignment horizontal="center" vertical="center" wrapText="1"/>
    </xf>
    <xf numFmtId="0" fontId="20" fillId="4" borderId="44" xfId="4" applyFont="1" applyFill="1" applyBorder="1" applyAlignment="1">
      <alignment horizontal="center" vertical="center" wrapText="1"/>
    </xf>
    <xf numFmtId="0" fontId="20" fillId="4" borderId="43" xfId="4" applyFont="1" applyFill="1" applyBorder="1" applyAlignment="1">
      <alignment horizontal="center" vertical="center" wrapText="1"/>
    </xf>
    <xf numFmtId="0" fontId="20" fillId="4" borderId="61" xfId="4" applyFont="1" applyFill="1" applyBorder="1" applyAlignment="1">
      <alignment horizontal="center" vertical="center" wrapText="1"/>
    </xf>
    <xf numFmtId="0" fontId="20" fillId="4" borderId="46" xfId="4" applyFont="1" applyFill="1" applyBorder="1" applyAlignment="1">
      <alignment horizontal="center" vertical="center" wrapText="1"/>
    </xf>
    <xf numFmtId="0" fontId="20" fillId="4" borderId="6" xfId="4" applyFont="1" applyFill="1" applyBorder="1" applyAlignment="1">
      <alignment horizontal="center" vertical="center" wrapText="1"/>
    </xf>
    <xf numFmtId="0" fontId="20" fillId="4" borderId="10" xfId="4" applyFont="1" applyFill="1" applyBorder="1" applyAlignment="1">
      <alignment horizontal="center" vertical="center" wrapText="1"/>
    </xf>
    <xf numFmtId="0" fontId="20" fillId="4" borderId="14" xfId="4" applyFont="1" applyFill="1" applyBorder="1" applyAlignment="1">
      <alignment horizontal="center" vertical="center" wrapText="1"/>
    </xf>
    <xf numFmtId="0" fontId="20" fillId="4" borderId="7" xfId="4" applyFont="1" applyFill="1" applyBorder="1" applyAlignment="1">
      <alignment horizontal="center" vertical="center" wrapText="1"/>
    </xf>
    <xf numFmtId="0" fontId="20" fillId="4" borderId="8" xfId="4" applyFont="1" applyFill="1" applyBorder="1" applyAlignment="1">
      <alignment horizontal="center" vertical="center" wrapText="1"/>
    </xf>
    <xf numFmtId="0" fontId="20" fillId="4" borderId="9" xfId="4" applyFont="1" applyFill="1" applyBorder="1" applyAlignment="1">
      <alignment horizontal="center" vertical="center" wrapText="1"/>
    </xf>
    <xf numFmtId="0" fontId="20" fillId="4" borderId="11" xfId="4" applyFont="1" applyFill="1" applyBorder="1" applyAlignment="1">
      <alignment horizontal="center" vertical="center" wrapText="1"/>
    </xf>
    <xf numFmtId="0" fontId="20" fillId="4" borderId="12" xfId="4" applyFont="1" applyFill="1" applyBorder="1" applyAlignment="1">
      <alignment horizontal="center" vertical="center" wrapText="1"/>
    </xf>
    <xf numFmtId="0" fontId="20" fillId="4" borderId="13" xfId="4" applyFont="1" applyFill="1" applyBorder="1" applyAlignment="1">
      <alignment horizontal="center" vertical="center" wrapText="1"/>
    </xf>
    <xf numFmtId="0" fontId="24" fillId="6" borderId="17" xfId="4" applyFont="1" applyFill="1" applyBorder="1" applyAlignment="1">
      <alignment horizontal="center" vertical="center" wrapText="1"/>
    </xf>
    <xf numFmtId="0" fontId="24" fillId="6" borderId="18" xfId="4" applyFont="1" applyFill="1" applyBorder="1" applyAlignment="1">
      <alignment horizontal="center" vertical="center" wrapText="1"/>
    </xf>
    <xf numFmtId="165" fontId="9" fillId="6" borderId="17" xfId="4" applyNumberFormat="1" applyFont="1" applyFill="1" applyBorder="1" applyAlignment="1">
      <alignment horizontal="center" vertical="center"/>
    </xf>
    <xf numFmtId="165" fontId="9" fillId="6" borderId="20" xfId="4" applyNumberFormat="1" applyFont="1" applyFill="1" applyBorder="1" applyAlignment="1">
      <alignment horizontal="center" vertical="center"/>
    </xf>
    <xf numFmtId="165" fontId="9" fillId="6" borderId="18" xfId="4" applyNumberFormat="1" applyFont="1" applyFill="1" applyBorder="1" applyAlignment="1">
      <alignment horizontal="center" vertical="center"/>
    </xf>
    <xf numFmtId="0" fontId="20" fillId="6" borderId="37" xfId="4" applyFont="1" applyFill="1" applyBorder="1" applyAlignment="1">
      <alignment horizontal="center" vertical="center" wrapText="1"/>
    </xf>
    <xf numFmtId="0" fontId="20" fillId="6" borderId="38" xfId="4" applyFont="1" applyFill="1" applyBorder="1" applyAlignment="1">
      <alignment horizontal="center" vertical="center" wrapText="1"/>
    </xf>
    <xf numFmtId="0" fontId="19" fillId="4" borderId="46" xfId="4" applyFont="1" applyFill="1" applyBorder="1" applyAlignment="1">
      <alignment horizontal="center" vertical="center"/>
    </xf>
    <xf numFmtId="0" fontId="19" fillId="4" borderId="6" xfId="4" applyFont="1" applyFill="1" applyBorder="1" applyAlignment="1">
      <alignment horizontal="center" vertical="center" wrapText="1"/>
    </xf>
    <xf numFmtId="0" fontId="19" fillId="4" borderId="14" xfId="4" applyFont="1" applyFill="1" applyBorder="1" applyAlignment="1">
      <alignment horizontal="center" vertical="center" wrapText="1"/>
    </xf>
    <xf numFmtId="164" fontId="19" fillId="4" borderId="11" xfId="4" applyNumberFormat="1" applyFont="1" applyFill="1" applyBorder="1" applyAlignment="1">
      <alignment horizontal="center" vertical="center"/>
    </xf>
    <xf numFmtId="164" fontId="19" fillId="4" borderId="12" xfId="4" applyNumberFormat="1" applyFont="1" applyFill="1" applyBorder="1" applyAlignment="1">
      <alignment horizontal="center" vertical="center"/>
    </xf>
    <xf numFmtId="164" fontId="19" fillId="4" borderId="13" xfId="4" applyNumberFormat="1" applyFont="1" applyFill="1" applyBorder="1" applyAlignment="1">
      <alignment horizontal="center" vertical="center"/>
    </xf>
    <xf numFmtId="0" fontId="19" fillId="0" borderId="17" xfId="4" applyFont="1" applyBorder="1" applyAlignment="1">
      <alignment horizontal="center" vertical="center"/>
    </xf>
    <xf numFmtId="0" fontId="19" fillId="0" borderId="18" xfId="4" applyFont="1" applyBorder="1" applyAlignment="1">
      <alignment horizontal="center" vertical="center"/>
    </xf>
    <xf numFmtId="0" fontId="8" fillId="0" borderId="17" xfId="4" applyFont="1" applyBorder="1" applyAlignment="1">
      <alignment horizontal="left" vertical="center"/>
    </xf>
    <xf numFmtId="0" fontId="8" fillId="0" borderId="20" xfId="4" applyFont="1" applyBorder="1" applyAlignment="1">
      <alignment horizontal="left" vertical="center"/>
    </xf>
    <xf numFmtId="0" fontId="8" fillId="0" borderId="18" xfId="4" applyFont="1" applyBorder="1" applyAlignment="1">
      <alignment horizontal="left" vertical="center"/>
    </xf>
    <xf numFmtId="0" fontId="19" fillId="4" borderId="11" xfId="4" applyFont="1" applyFill="1" applyBorder="1" applyAlignment="1">
      <alignment horizontal="center" vertical="center" wrapText="1"/>
    </xf>
    <xf numFmtId="0" fontId="19" fillId="4" borderId="12" xfId="4" applyFont="1" applyFill="1" applyBorder="1" applyAlignment="1">
      <alignment horizontal="center" vertical="center" wrapText="1"/>
    </xf>
    <xf numFmtId="0" fontId="19" fillId="4" borderId="13" xfId="4" applyFont="1" applyFill="1" applyBorder="1" applyAlignment="1">
      <alignment horizontal="center" vertical="center" wrapText="1"/>
    </xf>
    <xf numFmtId="0" fontId="8" fillId="0" borderId="11" xfId="4" applyFont="1" applyBorder="1" applyAlignment="1">
      <alignment horizontal="left" vertical="center"/>
    </xf>
    <xf numFmtId="0" fontId="8" fillId="0" borderId="12" xfId="4" applyFont="1" applyBorder="1" applyAlignment="1">
      <alignment horizontal="left" vertical="center"/>
    </xf>
    <xf numFmtId="0" fontId="8" fillId="0" borderId="13" xfId="4" applyFont="1" applyBorder="1" applyAlignment="1">
      <alignment horizontal="left" vertical="center"/>
    </xf>
    <xf numFmtId="164" fontId="4" fillId="4" borderId="70" xfId="5" applyNumberFormat="1" applyFont="1" applyFill="1" applyBorder="1" applyAlignment="1">
      <alignment horizontal="center" vertical="center" wrapText="1"/>
    </xf>
    <xf numFmtId="164" fontId="4" fillId="4" borderId="46" xfId="5" applyNumberFormat="1" applyFont="1" applyFill="1" applyBorder="1" applyAlignment="1">
      <alignment horizontal="center" vertical="center" wrapText="1"/>
    </xf>
    <xf numFmtId="164" fontId="42" fillId="15" borderId="80" xfId="5" applyNumberFormat="1" applyFont="1" applyFill="1" applyBorder="1" applyAlignment="1">
      <alignment horizontal="center" vertical="center" wrapText="1"/>
    </xf>
    <xf numFmtId="164" fontId="42" fillId="15" borderId="73" xfId="5" applyNumberFormat="1" applyFont="1" applyFill="1" applyBorder="1" applyAlignment="1">
      <alignment horizontal="center" vertical="center" wrapText="1"/>
    </xf>
    <xf numFmtId="0" fontId="4" fillId="4" borderId="47" xfId="5" applyFont="1" applyFill="1" applyBorder="1" applyAlignment="1">
      <alignment horizontal="center" vertical="center" wrapText="1"/>
    </xf>
    <xf numFmtId="0" fontId="4" fillId="4" borderId="48" xfId="5" applyFont="1" applyFill="1" applyBorder="1" applyAlignment="1">
      <alignment horizontal="center" vertical="center" wrapText="1"/>
    </xf>
    <xf numFmtId="0" fontId="4" fillId="4" borderId="49" xfId="5" applyFont="1" applyFill="1" applyBorder="1" applyAlignment="1">
      <alignment horizontal="center" vertical="center" wrapText="1"/>
    </xf>
    <xf numFmtId="0" fontId="4" fillId="4" borderId="43" xfId="5" applyFont="1" applyFill="1" applyBorder="1" applyAlignment="1">
      <alignment horizontal="center" vertical="center" wrapText="1"/>
    </xf>
    <xf numFmtId="0" fontId="4" fillId="4" borderId="46" xfId="5" applyFont="1" applyFill="1" applyBorder="1" applyAlignment="1">
      <alignment horizontal="center" vertical="center" wrapText="1"/>
    </xf>
    <xf numFmtId="0" fontId="4" fillId="4" borderId="41" xfId="5" applyFont="1" applyFill="1" applyBorder="1" applyAlignment="1">
      <alignment horizontal="center" vertical="center" wrapText="1"/>
    </xf>
    <xf numFmtId="0" fontId="4" fillId="4" borderId="44" xfId="5" applyFont="1" applyFill="1" applyBorder="1" applyAlignment="1">
      <alignment horizontal="center" vertical="center" wrapText="1"/>
    </xf>
    <xf numFmtId="0" fontId="4" fillId="4" borderId="42" xfId="5" applyFont="1" applyFill="1" applyBorder="1" applyAlignment="1">
      <alignment horizontal="center" vertical="center" wrapText="1"/>
    </xf>
    <xf numFmtId="0" fontId="4" fillId="4" borderId="45" xfId="5" applyFont="1" applyFill="1" applyBorder="1" applyAlignment="1">
      <alignment horizontal="center" vertical="center" wrapText="1"/>
    </xf>
    <xf numFmtId="164" fontId="4" fillId="4" borderId="67" xfId="5" applyNumberFormat="1" applyFont="1" applyFill="1" applyBorder="1" applyAlignment="1">
      <alignment horizontal="center" vertical="center" wrapText="1"/>
    </xf>
    <xf numFmtId="164" fontId="4" fillId="4" borderId="73" xfId="5" applyNumberFormat="1" applyFont="1" applyFill="1" applyBorder="1" applyAlignment="1">
      <alignment horizontal="center" vertical="center" wrapText="1"/>
    </xf>
    <xf numFmtId="164" fontId="4" fillId="4" borderId="41" xfId="5" applyNumberFormat="1" applyFont="1" applyFill="1" applyBorder="1" applyAlignment="1">
      <alignment horizontal="center" vertical="center" wrapText="1"/>
    </xf>
    <xf numFmtId="164" fontId="4" fillId="4" borderId="44" xfId="5" applyNumberFormat="1" applyFont="1" applyFill="1" applyBorder="1" applyAlignment="1">
      <alignment horizontal="center" vertical="center" wrapText="1"/>
    </xf>
    <xf numFmtId="1" fontId="11" fillId="4" borderId="5" xfId="5" applyNumberFormat="1" applyFont="1" applyFill="1" applyBorder="1" applyAlignment="1">
      <alignment horizontal="center" vertical="center"/>
    </xf>
    <xf numFmtId="1" fontId="11" fillId="4" borderId="23" xfId="5" applyNumberFormat="1" applyFont="1" applyFill="1" applyBorder="1" applyAlignment="1">
      <alignment horizontal="center" vertical="center"/>
    </xf>
    <xf numFmtId="165" fontId="45" fillId="12" borderId="28" xfId="5" applyNumberFormat="1" applyFont="1" applyFill="1" applyBorder="1" applyAlignment="1">
      <alignment horizontal="center" vertical="center"/>
    </xf>
    <xf numFmtId="165" fontId="45" fillId="12" borderId="16" xfId="5" applyNumberFormat="1" applyFont="1" applyFill="1" applyBorder="1" applyAlignment="1">
      <alignment horizontal="center" vertical="center"/>
    </xf>
    <xf numFmtId="0" fontId="11" fillId="4" borderId="58" xfId="5" applyFont="1" applyFill="1" applyBorder="1" applyAlignment="1">
      <alignment horizontal="center" vertical="center"/>
    </xf>
    <xf numFmtId="0" fontId="11" fillId="4" borderId="57" xfId="5" applyFont="1" applyFill="1" applyBorder="1" applyAlignment="1">
      <alignment horizontal="center" vertical="center"/>
    </xf>
    <xf numFmtId="0" fontId="11" fillId="4" borderId="71" xfId="5" applyFont="1" applyFill="1" applyBorder="1" applyAlignment="1">
      <alignment horizontal="center" vertical="center"/>
    </xf>
    <xf numFmtId="1" fontId="11" fillId="4" borderId="1" xfId="5" applyNumberFormat="1" applyFont="1" applyFill="1" applyBorder="1" applyAlignment="1">
      <alignment horizontal="center" vertical="center"/>
    </xf>
    <xf numFmtId="1" fontId="11" fillId="4" borderId="21" xfId="5" applyNumberFormat="1" applyFont="1" applyFill="1" applyBorder="1" applyAlignment="1">
      <alignment horizontal="center" vertical="center"/>
    </xf>
    <xf numFmtId="1" fontId="11" fillId="4" borderId="28" xfId="5" applyNumberFormat="1" applyFont="1" applyFill="1" applyBorder="1" applyAlignment="1">
      <alignment horizontal="center" vertical="center" wrapText="1"/>
    </xf>
    <xf numFmtId="1" fontId="11" fillId="4" borderId="16" xfId="5" applyNumberFormat="1" applyFont="1" applyFill="1" applyBorder="1" applyAlignment="1">
      <alignment horizontal="center" vertical="center" wrapText="1"/>
    </xf>
    <xf numFmtId="1" fontId="11" fillId="4" borderId="0" xfId="5" applyNumberFormat="1" applyFont="1" applyFill="1" applyAlignment="1">
      <alignment horizontal="center" vertical="center"/>
    </xf>
    <xf numFmtId="1" fontId="11" fillId="4" borderId="22" xfId="5" applyNumberFormat="1" applyFont="1" applyFill="1" applyBorder="1" applyAlignment="1">
      <alignment horizontal="center" vertical="center"/>
    </xf>
    <xf numFmtId="49" fontId="11" fillId="6" borderId="41" xfId="5" applyNumberFormat="1" applyFont="1" applyFill="1" applyBorder="1" applyAlignment="1">
      <alignment horizontal="center" vertical="center"/>
    </xf>
    <xf numFmtId="49" fontId="11" fillId="6" borderId="42" xfId="5" applyNumberFormat="1" applyFont="1" applyFill="1" applyBorder="1" applyAlignment="1">
      <alignment horizontal="center" vertical="center"/>
    </xf>
    <xf numFmtId="49" fontId="11" fillId="6" borderId="43" xfId="5" applyNumberFormat="1" applyFont="1" applyFill="1" applyBorder="1" applyAlignment="1">
      <alignment horizontal="center" vertical="center"/>
    </xf>
    <xf numFmtId="49" fontId="11" fillId="4" borderId="78" xfId="5" applyNumberFormat="1" applyFont="1" applyFill="1" applyBorder="1" applyAlignment="1">
      <alignment horizontal="center" vertical="center"/>
    </xf>
    <xf numFmtId="49" fontId="11" fillId="4" borderId="44" xfId="5" applyNumberFormat="1" applyFont="1" applyFill="1" applyBorder="1" applyAlignment="1">
      <alignment horizontal="center" vertical="center"/>
    </xf>
    <xf numFmtId="0" fontId="11" fillId="4" borderId="70" xfId="5" applyFont="1" applyFill="1" applyBorder="1" applyAlignment="1">
      <alignment horizontal="center" vertical="center"/>
    </xf>
    <xf numFmtId="0" fontId="11" fillId="4" borderId="46" xfId="5" applyFont="1" applyFill="1" applyBorder="1" applyAlignment="1">
      <alignment horizontal="center" vertical="center"/>
    </xf>
    <xf numFmtId="0" fontId="4" fillId="6" borderId="17" xfId="5" applyFont="1" applyFill="1" applyBorder="1" applyAlignment="1">
      <alignment horizontal="center" vertical="center"/>
    </xf>
    <xf numFmtId="0" fontId="4" fillId="6" borderId="18" xfId="5" applyFont="1" applyFill="1" applyBorder="1" applyAlignment="1">
      <alignment horizontal="center" vertical="center"/>
    </xf>
    <xf numFmtId="49" fontId="11" fillId="18" borderId="41" xfId="5" applyNumberFormat="1" applyFont="1" applyFill="1" applyBorder="1" applyAlignment="1">
      <alignment horizontal="center" vertical="center"/>
    </xf>
    <xf numFmtId="49" fontId="11" fillId="18" borderId="42" xfId="5" applyNumberFormat="1" applyFont="1" applyFill="1" applyBorder="1" applyAlignment="1">
      <alignment horizontal="center" vertical="center"/>
    </xf>
    <xf numFmtId="49" fontId="11" fillId="18" borderId="43" xfId="5" applyNumberFormat="1" applyFont="1" applyFill="1" applyBorder="1" applyAlignment="1">
      <alignment horizontal="center" vertical="center"/>
    </xf>
    <xf numFmtId="164" fontId="42" fillId="16" borderId="80" xfId="5" applyNumberFormat="1" applyFont="1" applyFill="1" applyBorder="1" applyAlignment="1">
      <alignment horizontal="center" vertical="center" wrapText="1"/>
    </xf>
    <xf numFmtId="164" fontId="42" fillId="16" borderId="73" xfId="5" applyNumberFormat="1" applyFont="1" applyFill="1" applyBorder="1" applyAlignment="1">
      <alignment horizontal="center" vertical="center" wrapText="1"/>
    </xf>
    <xf numFmtId="0" fontId="42" fillId="2" borderId="85" xfId="5" applyFont="1" applyFill="1" applyBorder="1" applyAlignment="1">
      <alignment horizontal="center" vertical="center"/>
    </xf>
    <xf numFmtId="0" fontId="42" fillId="2" borderId="86" xfId="5" applyFont="1" applyFill="1" applyBorder="1" applyAlignment="1">
      <alignment horizontal="center" vertical="center"/>
    </xf>
    <xf numFmtId="0" fontId="42" fillId="2" borderId="87" xfId="5" applyFont="1" applyFill="1" applyBorder="1" applyAlignment="1">
      <alignment horizontal="center" vertical="center"/>
    </xf>
    <xf numFmtId="0" fontId="11" fillId="2" borderId="42" xfId="5" applyFont="1" applyFill="1" applyBorder="1" applyAlignment="1">
      <alignment horizontal="left" vertical="center" indent="1"/>
    </xf>
    <xf numFmtId="0" fontId="11" fillId="2" borderId="43" xfId="5" applyFont="1" applyFill="1" applyBorder="1" applyAlignment="1">
      <alignment horizontal="left" vertical="center" indent="1"/>
    </xf>
    <xf numFmtId="165" fontId="11" fillId="2" borderId="41" xfId="5" applyNumberFormat="1" applyFont="1" applyFill="1" applyBorder="1" applyAlignment="1">
      <alignment horizontal="center" vertical="center"/>
    </xf>
    <xf numFmtId="165" fontId="11" fillId="2" borderId="43" xfId="5" applyNumberFormat="1" applyFont="1" applyFill="1" applyBorder="1" applyAlignment="1">
      <alignment horizontal="center" vertical="center"/>
    </xf>
  </cellXfs>
  <cellStyles count="11">
    <cellStyle name="Change" xfId="8" xr:uid="{00000000-0005-0000-0000-000001000000}"/>
    <cellStyle name="Inputs" xfId="7" xr:uid="{00000000-0005-0000-0000-000003000000}"/>
    <cellStyle name="Normal 2" xfId="5" xr:uid="{00000000-0005-0000-0000-000005000000}"/>
    <cellStyle name="Normal 3" xfId="9" xr:uid="{00000000-0005-0000-0000-000006000000}"/>
    <cellStyle name="Normal 4" xfId="4" xr:uid="{00000000-0005-0000-0000-000007000000}"/>
    <cellStyle name="Гиперссылка" xfId="10" builtinId="8"/>
    <cellStyle name="Обычный" xfId="0" builtinId="0"/>
    <cellStyle name="Обычный 5" xfId="2" xr:uid="{00000000-0005-0000-0000-000009000000}"/>
    <cellStyle name="Плохой" xfId="6" builtinId="27"/>
    <cellStyle name="Процентный" xfId="1" builtinId="5"/>
    <cellStyle name="Процентный 3" xfId="3" xr:uid="{00000000-0005-0000-0000-00000A000000}"/>
  </cellStyles>
  <dxfs count="63">
    <dxf>
      <font>
        <color rgb="FF9C0006"/>
      </font>
      <fill>
        <patternFill>
          <fgColor auto="1"/>
          <bgColor rgb="FFFFC7CE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880A13"/>
      </font>
      <fill>
        <patternFill>
          <bgColor rgb="FFFFC7CE"/>
        </patternFill>
      </fill>
    </dxf>
    <dxf>
      <font>
        <color rgb="FF880A13"/>
      </font>
      <fill>
        <patternFill>
          <bgColor rgb="FFFFC7CE"/>
        </patternFill>
      </fill>
    </dxf>
    <dxf>
      <font>
        <color rgb="FF880A13"/>
      </font>
      <fill>
        <patternFill>
          <bgColor rgb="FFFFC7CE"/>
        </patternFill>
      </fill>
    </dxf>
    <dxf>
      <font>
        <color rgb="FF880A13"/>
      </font>
      <fill>
        <patternFill>
          <bgColor rgb="FFFFC7CE"/>
        </patternFill>
      </fill>
    </dxf>
    <dxf>
      <font>
        <color rgb="FF880A13"/>
      </font>
      <fill>
        <patternFill>
          <bgColor rgb="FFFFC7CE"/>
        </patternFill>
      </fill>
    </dxf>
    <dxf>
      <font>
        <color rgb="FF880A13"/>
      </font>
      <fill>
        <patternFill>
          <bgColor rgb="FFFFC7CE"/>
        </patternFill>
      </fill>
    </dxf>
    <dxf>
      <font>
        <color rgb="FF880A13"/>
      </font>
      <fill>
        <patternFill>
          <bgColor rgb="FFFFC7CE"/>
        </patternFill>
      </fill>
    </dxf>
    <dxf>
      <font>
        <color rgb="FF880A13"/>
      </font>
      <fill>
        <patternFill>
          <bgColor rgb="FFFFC7CE"/>
        </patternFill>
      </fill>
    </dxf>
    <dxf>
      <font>
        <color rgb="FF880A13"/>
      </font>
      <fill>
        <patternFill>
          <bgColor rgb="FFFFC7CE"/>
        </patternFill>
      </fill>
    </dxf>
    <dxf>
      <font>
        <color rgb="FF9C0006"/>
      </font>
      <fill>
        <patternFill>
          <fgColor rgb="FFFFC7CE"/>
          <bgColor rgb="FFFFC7CE"/>
        </patternFill>
      </fill>
    </dxf>
    <dxf>
      <font>
        <color rgb="FF9C0006"/>
      </font>
      <fill>
        <patternFill>
          <fgColor rgb="FFFFC7CE"/>
          <bgColor rgb="FFFFC7CE"/>
        </patternFill>
      </fill>
    </dxf>
    <dxf>
      <font>
        <color rgb="FF9C0006"/>
      </font>
      <fill>
        <patternFill>
          <fgColor rgb="FFFFC7CE"/>
          <bgColor rgb="FFFFC7CE"/>
        </patternFill>
      </fill>
    </dxf>
    <dxf>
      <font>
        <color rgb="FF9C0006"/>
      </font>
      <fill>
        <patternFill>
          <fgColor rgb="FFFFC7CE"/>
          <bgColor rgb="FFFFC7CE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fgColor auto="1"/>
          <bgColor rgb="FFFFC7CE"/>
        </patternFill>
      </fill>
    </dxf>
    <dxf>
      <font>
        <color rgb="FF880A13"/>
      </font>
      <fill>
        <patternFill>
          <bgColor rgb="FFFFC7CE"/>
        </patternFill>
      </fill>
    </dxf>
    <dxf>
      <font>
        <color rgb="FF880A13"/>
      </font>
      <fill>
        <patternFill>
          <bgColor rgb="FFFFC7CE"/>
        </patternFill>
      </fill>
    </dxf>
    <dxf>
      <font>
        <color rgb="FF880A13"/>
      </font>
      <fill>
        <patternFill>
          <bgColor rgb="FFFFC7CE"/>
        </patternFill>
      </fill>
    </dxf>
    <dxf>
      <font>
        <color rgb="FF880A13"/>
      </font>
      <fill>
        <patternFill>
          <bgColor rgb="FFFFC7CE"/>
        </patternFill>
      </fill>
    </dxf>
    <dxf>
      <font>
        <color rgb="FF880A13"/>
      </font>
      <fill>
        <patternFill>
          <bgColor rgb="FFFFC7CE"/>
        </patternFill>
      </fill>
    </dxf>
    <dxf>
      <font>
        <color rgb="FF880A13"/>
      </font>
      <fill>
        <patternFill>
          <bgColor rgb="FFFFC7CE"/>
        </patternFill>
      </fill>
    </dxf>
    <dxf>
      <font>
        <color rgb="FF880A13"/>
      </font>
      <fill>
        <patternFill>
          <bgColor rgb="FFFFC7CE"/>
        </patternFill>
      </fill>
    </dxf>
    <dxf>
      <font>
        <color rgb="FF880A13"/>
      </font>
      <fill>
        <patternFill>
          <bgColor rgb="FFFFC7CE"/>
        </patternFill>
      </fill>
    </dxf>
    <dxf>
      <font>
        <color rgb="FF880A13"/>
      </font>
      <fill>
        <patternFill>
          <bgColor rgb="FFFFC7CE"/>
        </patternFill>
      </fill>
    </dxf>
    <dxf>
      <font>
        <color rgb="FF9C0006"/>
      </font>
      <fill>
        <patternFill>
          <fgColor rgb="FFFFC7CE"/>
          <bgColor rgb="FFFFC7CE"/>
        </patternFill>
      </fill>
    </dxf>
    <dxf>
      <font>
        <color rgb="FF9C0006"/>
      </font>
      <fill>
        <patternFill>
          <fgColor rgb="FFFFC7CE"/>
          <bgColor rgb="FFFFC7CE"/>
        </patternFill>
      </fill>
    </dxf>
    <dxf>
      <font>
        <color rgb="FF9C0006"/>
      </font>
      <fill>
        <patternFill>
          <fgColor rgb="FFFFC7CE"/>
          <bgColor rgb="FFFFC7CE"/>
        </patternFill>
      </fill>
    </dxf>
    <dxf>
      <font>
        <color rgb="FF9C0006"/>
      </font>
      <fill>
        <patternFill>
          <fgColor rgb="FFFFC7CE"/>
          <bgColor rgb="FFFFC7CE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ont>
        <color rgb="FFFF0000"/>
      </font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0" tint="-0.34998626667073579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  <color rgb="FFEEECDF"/>
      <color rgb="FF0000FF"/>
      <color rgb="FFEFFFEF"/>
      <color rgb="FFD4DDF0"/>
      <color rgb="FFCBD6ED"/>
      <color rgb="FFD4E8C6"/>
      <color rgb="FFD8E4BC"/>
      <color rgb="FFF6868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825661068219633E-2"/>
          <c:y val="2.159256408738381E-2"/>
          <c:w val="0.28172286156538123"/>
          <c:h val="0.9784075665327481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91-44CE-9C01-25041743A9B2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91-44CE-9C01-25041743A9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cyr" panose="020B0604020202020204" pitchFamily="34" charset="0"/>
                    <a:ea typeface="+mn-ea"/>
                    <a:cs typeface="Arial cyr" panose="020B0604020202020204" pitchFamily="34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'Основная информация'!$E$61:$E$62</c:f>
              <c:strCache>
                <c:ptCount val="2"/>
                <c:pt idx="0">
                  <c:v>за счет бюджетных средств</c:v>
                </c:pt>
                <c:pt idx="1">
                  <c:v>за счет внебюджетных средств</c:v>
                </c:pt>
              </c:strCache>
            </c:strRef>
          </c:cat>
          <c:val>
            <c:numRef>
              <c:f>'Основная информация'!$J$61:$J$62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91-44CE-9C01-25041743A9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589214807437315"/>
          <c:y val="0.40904466587694244"/>
          <c:w val="0.50463569676168096"/>
          <c:h val="0.265430560310395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cyr" panose="020B0604020202020204" pitchFamily="34" charset="0"/>
              <a:ea typeface="+mn-ea"/>
              <a:cs typeface="Arial cyr" panose="020B060402020202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 cyr" panose="020B0604020202020204" pitchFamily="34" charset="0"/>
          <a:cs typeface="Arial cyr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961223825124052E-2"/>
          <c:y val="2.0133238804710785E-2"/>
          <c:w val="0.3766938712952852"/>
          <c:h val="0.9534794065645668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789-492F-8A97-0DE5DE0064E0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789-492F-8A97-0DE5DE0064E0}"/>
              </c:ext>
            </c:extLst>
          </c:dPt>
          <c:dPt>
            <c:idx val="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789-492F-8A97-0DE5DE0064E0}"/>
              </c:ext>
            </c:extLst>
          </c:dPt>
          <c:dPt>
            <c:idx val="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8789-492F-8A97-0DE5DE0064E0}"/>
              </c:ext>
            </c:extLst>
          </c:dPt>
          <c:dPt>
            <c:idx val="4"/>
            <c:bubble3D val="0"/>
            <c:spPr>
              <a:solidFill>
                <a:srgbClr val="FFC7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789-492F-8A97-0DE5DE0064E0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8789-492F-8A97-0DE5DE0064E0}"/>
              </c:ext>
            </c:extLst>
          </c:dPt>
          <c:dPt>
            <c:idx val="6"/>
            <c:bubble3D val="0"/>
            <c:spPr>
              <a:solidFill>
                <a:srgbClr val="F6868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A-8789-492F-8A97-0DE5DE0064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cyr" panose="020B0604020202020204" pitchFamily="34" charset="0"/>
                    <a:ea typeface="+mn-ea"/>
                    <a:cs typeface="Arial cyr" panose="020B0604020202020204" pitchFamily="34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'Основная информация'!$E$69:$E$75</c:f>
              <c:strCache>
                <c:ptCount val="7"/>
                <c:pt idx="0">
                  <c:v>производственный персонал</c:v>
                </c:pt>
                <c:pt idx="1">
                  <c:v>накладные расходы</c:v>
                </c:pt>
                <c:pt idx="2">
                  <c:v>прибыль (от себестоимости)</c:v>
                </c:pt>
                <c:pt idx="3">
                  <c:v>НДС</c:v>
                </c:pt>
                <c:pt idx="4">
                  <c:v>услуги / работы сторонних организаций</c:v>
                </c:pt>
                <c:pt idx="5">
                  <c:v>капитальные расходы</c:v>
                </c:pt>
                <c:pt idx="6">
                  <c:v>гранты</c:v>
                </c:pt>
              </c:strCache>
            </c:strRef>
          </c:cat>
          <c:val>
            <c:numRef>
              <c:f>'Основная информация'!$J$69:$J$75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9-492F-8A97-0DE5DE0064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638312546698086"/>
          <c:y val="0.16512330263092811"/>
          <c:w val="0.41738816407073204"/>
          <c:h val="0.71286348987130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cyr" panose="020B0604020202020204" pitchFamily="34" charset="0"/>
              <a:ea typeface="+mn-ea"/>
              <a:cs typeface="Arial cyr" panose="020B060402020202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56</xdr:row>
      <xdr:rowOff>9525</xdr:rowOff>
    </xdr:from>
    <xdr:to>
      <xdr:col>16</xdr:col>
      <xdr:colOff>142875</xdr:colOff>
      <xdr:row>62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64</xdr:row>
      <xdr:rowOff>47625</xdr:rowOff>
    </xdr:from>
    <xdr:to>
      <xdr:col>16</xdr:col>
      <xdr:colOff>161925</xdr:colOff>
      <xdr:row>75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ocs.cntd.ru/document/1200034243" TargetMode="External"/><Relationship Id="rId3" Type="http://schemas.openxmlformats.org/officeDocument/2006/relationships/hyperlink" Target="https://amo.ru/arenda-ofisa/class-b-plus" TargetMode="External"/><Relationship Id="rId7" Type="http://schemas.openxmlformats.org/officeDocument/2006/relationships/hyperlink" Target="http://docs.cntd.ru/document/120003424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ocs.cntd.ru/document/1200034243" TargetMode="External"/><Relationship Id="rId1" Type="http://schemas.openxmlformats.org/officeDocument/2006/relationships/hyperlink" Target="http://docs.cntd.ru/document/901865498" TargetMode="External"/><Relationship Id="rId6" Type="http://schemas.openxmlformats.org/officeDocument/2006/relationships/hyperlink" Target="https://spravka.samoletom.ru/spr/rast.php" TargetMode="External"/><Relationship Id="rId11" Type="http://schemas.openxmlformats.org/officeDocument/2006/relationships/hyperlink" Target="https://fedstat.ru/indicator/31448" TargetMode="External"/><Relationship Id="rId5" Type="http://schemas.openxmlformats.org/officeDocument/2006/relationships/hyperlink" Target="https://fedstat.ru/indicator/31448" TargetMode="External"/><Relationship Id="rId10" Type="http://schemas.openxmlformats.org/officeDocument/2006/relationships/hyperlink" Target="https://fedstat.ru/indicator/31448" TargetMode="External"/><Relationship Id="rId4" Type="http://schemas.openxmlformats.org/officeDocument/2006/relationships/hyperlink" Target="http://docs.cntd.ru/document/5200243" TargetMode="External"/><Relationship Id="rId9" Type="http://schemas.openxmlformats.org/officeDocument/2006/relationships/hyperlink" Target="https://sp.booking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6868E"/>
    <pageSetUpPr fitToPage="1"/>
  </sheetPr>
  <dimension ref="B1:R85"/>
  <sheetViews>
    <sheetView showGridLines="0" tabSelected="1" view="pageBreakPreview" zoomScale="50" zoomScaleNormal="50" zoomScaleSheetLayoutView="50" workbookViewId="0">
      <selection activeCell="N1" sqref="N1"/>
    </sheetView>
  </sheetViews>
  <sheetFormatPr defaultColWidth="9.140625" defaultRowHeight="12.75" x14ac:dyDescent="0.2"/>
  <cols>
    <col min="1" max="1" width="4" style="2" customWidth="1"/>
    <col min="2" max="2" width="12" style="1" customWidth="1"/>
    <col min="3" max="3" width="58" style="2" customWidth="1"/>
    <col min="4" max="4" width="1.5703125" style="2" customWidth="1"/>
    <col min="5" max="5" width="16.85546875" style="1" customWidth="1"/>
    <col min="6" max="6" width="1.5703125" style="2" customWidth="1"/>
    <col min="7" max="11" width="13" style="178" customWidth="1"/>
    <col min="12" max="12" width="1.5703125" style="2" customWidth="1"/>
    <col min="13" max="13" width="68.5703125" style="1125" customWidth="1"/>
    <col min="14" max="14" width="58.28515625" style="1125" customWidth="1"/>
    <col min="15" max="15" width="4.140625" style="2" customWidth="1"/>
    <col min="16" max="17" width="9.140625" style="2"/>
    <col min="18" max="18" width="13.5703125" style="2" bestFit="1" customWidth="1"/>
    <col min="19" max="16384" width="9.140625" style="2"/>
  </cols>
  <sheetData>
    <row r="1" spans="2:14" x14ac:dyDescent="0.2">
      <c r="G1" s="3"/>
      <c r="H1" s="3"/>
      <c r="I1" s="3"/>
      <c r="J1" s="3"/>
      <c r="K1" s="3"/>
      <c r="M1" s="1"/>
      <c r="N1" s="1308" t="s">
        <v>471</v>
      </c>
    </row>
    <row r="2" spans="2:14" s="183" customFormat="1" ht="41.25" customHeight="1" thickBot="1" x14ac:dyDescent="0.25">
      <c r="B2" s="184" t="s">
        <v>83</v>
      </c>
      <c r="C2" s="185" t="s">
        <v>0</v>
      </c>
      <c r="D2" s="186"/>
      <c r="E2" s="187" t="s">
        <v>85</v>
      </c>
      <c r="F2" s="186"/>
      <c r="G2" s="184">
        <v>2021</v>
      </c>
      <c r="H2" s="188">
        <v>2022</v>
      </c>
      <c r="I2" s="188">
        <v>2023</v>
      </c>
      <c r="J2" s="188">
        <v>2024</v>
      </c>
      <c r="K2" s="185" t="s">
        <v>278</v>
      </c>
      <c r="L2" s="186"/>
      <c r="M2" s="184" t="s">
        <v>2</v>
      </c>
      <c r="N2" s="1054" t="s">
        <v>3</v>
      </c>
    </row>
    <row r="3" spans="2:14" x14ac:dyDescent="0.2">
      <c r="B3" s="4"/>
      <c r="C3" s="5"/>
      <c r="D3" s="5"/>
      <c r="E3" s="4"/>
      <c r="F3" s="5"/>
      <c r="G3" s="1"/>
      <c r="H3" s="1"/>
      <c r="I3" s="6"/>
      <c r="J3" s="6"/>
      <c r="K3" s="1"/>
      <c r="L3" s="5"/>
      <c r="M3" s="1"/>
      <c r="N3" s="7"/>
    </row>
    <row r="4" spans="2:14" ht="16.5" customHeight="1" x14ac:dyDescent="0.2">
      <c r="B4" s="136">
        <v>1</v>
      </c>
      <c r="C4" s="189" t="s">
        <v>241</v>
      </c>
      <c r="D4" s="129"/>
      <c r="E4" s="134"/>
      <c r="F4" s="129"/>
      <c r="G4" s="190"/>
      <c r="H4" s="190"/>
      <c r="I4" s="190"/>
      <c r="J4" s="190"/>
      <c r="K4" s="190"/>
      <c r="L4" s="129"/>
      <c r="M4" s="191"/>
      <c r="N4" s="192"/>
    </row>
    <row r="5" spans="2:14" s="10" customFormat="1" x14ac:dyDescent="0.2">
      <c r="B5" s="1215"/>
      <c r="C5" s="1217">
        <v>1000</v>
      </c>
      <c r="D5" s="128"/>
      <c r="E5" s="1055" t="s">
        <v>4</v>
      </c>
      <c r="F5" s="128"/>
      <c r="G5" s="8"/>
      <c r="H5" s="8"/>
      <c r="I5" s="177"/>
      <c r="J5" s="177"/>
      <c r="K5" s="8"/>
      <c r="L5" s="128"/>
      <c r="M5" s="8"/>
      <c r="N5" s="9"/>
    </row>
    <row r="6" spans="2:14" s="10" customFormat="1" x14ac:dyDescent="0.2">
      <c r="B6" s="1216"/>
      <c r="C6" s="1218">
        <v>1000000</v>
      </c>
      <c r="D6" s="128"/>
      <c r="E6" s="140" t="s">
        <v>5</v>
      </c>
      <c r="F6" s="128"/>
      <c r="G6" s="8"/>
      <c r="H6" s="8"/>
      <c r="I6" s="177"/>
      <c r="J6" s="177"/>
      <c r="K6" s="8"/>
      <c r="L6" s="128"/>
      <c r="M6" s="8"/>
      <c r="N6" s="9"/>
    </row>
    <row r="7" spans="2:14" s="235" customFormat="1" ht="6" x14ac:dyDescent="0.15">
      <c r="B7" s="236"/>
      <c r="C7" s="237"/>
      <c r="D7" s="237"/>
      <c r="E7" s="236"/>
      <c r="F7" s="237"/>
      <c r="G7" s="238"/>
      <c r="H7" s="238"/>
      <c r="I7" s="239"/>
      <c r="J7" s="239"/>
      <c r="K7" s="238"/>
      <c r="L7" s="237"/>
      <c r="M7" s="238"/>
      <c r="N7" s="240"/>
    </row>
    <row r="8" spans="2:14" x14ac:dyDescent="0.2">
      <c r="B8" s="1215"/>
      <c r="C8" s="1219" t="s">
        <v>254</v>
      </c>
      <c r="D8" s="5"/>
      <c r="E8" s="4"/>
      <c r="F8" s="5"/>
      <c r="G8" s="1"/>
      <c r="H8" s="1"/>
      <c r="I8" s="6"/>
      <c r="J8" s="6"/>
      <c r="K8" s="1"/>
      <c r="L8" s="5"/>
      <c r="M8" s="1"/>
      <c r="N8" s="7"/>
    </row>
    <row r="9" spans="2:14" x14ac:dyDescent="0.2">
      <c r="B9" s="1216"/>
      <c r="C9" s="1220" t="s">
        <v>255</v>
      </c>
      <c r="D9" s="5"/>
      <c r="E9" s="4"/>
      <c r="F9" s="5"/>
      <c r="G9" s="1"/>
      <c r="H9" s="1"/>
      <c r="I9" s="6"/>
      <c r="J9" s="6"/>
      <c r="K9" s="1"/>
      <c r="L9" s="5"/>
      <c r="M9" s="1"/>
      <c r="N9" s="7"/>
    </row>
    <row r="10" spans="2:14" x14ac:dyDescent="0.2">
      <c r="B10" s="4"/>
      <c r="C10" s="5"/>
      <c r="D10" s="5"/>
      <c r="E10" s="4"/>
      <c r="F10" s="5"/>
      <c r="G10" s="1"/>
      <c r="H10" s="1"/>
      <c r="I10" s="6"/>
      <c r="J10" s="6"/>
      <c r="K10" s="1"/>
      <c r="L10" s="5"/>
      <c r="M10" s="1"/>
      <c r="N10" s="7"/>
    </row>
    <row r="11" spans="2:14" ht="16.5" customHeight="1" x14ac:dyDescent="0.2">
      <c r="B11" s="136">
        <v>2</v>
      </c>
      <c r="C11" s="189" t="s">
        <v>240</v>
      </c>
      <c r="D11" s="129"/>
      <c r="E11" s="134"/>
      <c r="F11" s="129"/>
      <c r="G11" s="190"/>
      <c r="H11" s="1068"/>
      <c r="I11" s="1069"/>
      <c r="J11" s="1069"/>
      <c r="K11" s="1070"/>
      <c r="L11" s="129"/>
      <c r="M11" s="1105"/>
      <c r="N11" s="1128"/>
    </row>
    <row r="12" spans="2:14" x14ac:dyDescent="0.2">
      <c r="B12" s="139"/>
      <c r="C12" s="1056" t="s">
        <v>6</v>
      </c>
      <c r="D12" s="5"/>
      <c r="E12" s="1061" t="s">
        <v>190</v>
      </c>
      <c r="F12" s="5"/>
      <c r="G12" s="1296"/>
      <c r="H12" s="1083">
        <v>44562</v>
      </c>
      <c r="I12" s="1084">
        <f t="shared" ref="I12:J12" si="0">H14+1</f>
        <v>44927</v>
      </c>
      <c r="J12" s="1084">
        <f t="shared" si="0"/>
        <v>45292</v>
      </c>
      <c r="K12" s="1085"/>
      <c r="L12" s="5"/>
      <c r="M12" s="1119"/>
      <c r="N12" s="1129"/>
    </row>
    <row r="13" spans="2:14" x14ac:dyDescent="0.2">
      <c r="B13" s="137"/>
      <c r="C13" s="1058" t="s">
        <v>7</v>
      </c>
      <c r="D13" s="5"/>
      <c r="E13" s="1062" t="s">
        <v>8</v>
      </c>
      <c r="F13" s="5"/>
      <c r="G13" s="1"/>
      <c r="H13" s="1086">
        <v>12</v>
      </c>
      <c r="I13" s="1071">
        <v>12</v>
      </c>
      <c r="J13" s="1071">
        <v>12</v>
      </c>
      <c r="K13" s="1087"/>
      <c r="L13" s="5"/>
      <c r="M13" s="1119" t="s">
        <v>9</v>
      </c>
      <c r="N13" s="1129"/>
    </row>
    <row r="14" spans="2:14" x14ac:dyDescent="0.2">
      <c r="B14" s="138"/>
      <c r="C14" s="1057" t="s">
        <v>10</v>
      </c>
      <c r="D14" s="130"/>
      <c r="E14" s="1060" t="s">
        <v>190</v>
      </c>
      <c r="F14" s="130"/>
      <c r="G14" s="1297"/>
      <c r="H14" s="1088">
        <f t="shared" ref="H14:I14" si="1">EOMONTH(H12,H13-1)</f>
        <v>44926</v>
      </c>
      <c r="I14" s="1089">
        <f t="shared" si="1"/>
        <v>45291</v>
      </c>
      <c r="J14" s="1089">
        <f t="shared" ref="J14" si="2">EOMONTH(J12,J13-1)</f>
        <v>45657</v>
      </c>
      <c r="K14" s="1090"/>
      <c r="L14" s="130"/>
      <c r="M14" s="1120" t="s">
        <v>11</v>
      </c>
      <c r="N14" s="1130"/>
    </row>
    <row r="15" spans="2:14" x14ac:dyDescent="0.2">
      <c r="B15" s="139"/>
      <c r="C15" s="1056" t="s">
        <v>12</v>
      </c>
      <c r="D15" s="130"/>
      <c r="E15" s="1061" t="s">
        <v>13</v>
      </c>
      <c r="F15" s="130"/>
      <c r="G15" s="1298"/>
      <c r="H15" s="1091">
        <f>_xlfn.DAYS(H14,H12)+1</f>
        <v>365</v>
      </c>
      <c r="I15" s="1092">
        <f>_xlfn.DAYS(I14,I12)+1</f>
        <v>365</v>
      </c>
      <c r="J15" s="1092">
        <f>_xlfn.DAYS(J14,J12)+1</f>
        <v>366</v>
      </c>
      <c r="K15" s="1093"/>
      <c r="L15" s="130"/>
      <c r="M15" s="1121" t="s">
        <v>11</v>
      </c>
      <c r="N15" s="1131"/>
    </row>
    <row r="16" spans="2:14" x14ac:dyDescent="0.2">
      <c r="B16" s="137"/>
      <c r="C16" s="1058" t="s">
        <v>14</v>
      </c>
      <c r="D16" s="5"/>
      <c r="E16" s="1063" t="s">
        <v>13</v>
      </c>
      <c r="F16" s="5"/>
      <c r="G16" s="1"/>
      <c r="H16" s="1086">
        <v>247</v>
      </c>
      <c r="I16" s="1072">
        <v>247</v>
      </c>
      <c r="J16" s="1072">
        <v>247</v>
      </c>
      <c r="K16" s="1087"/>
      <c r="L16" s="5"/>
      <c r="M16" s="1119" t="s">
        <v>15</v>
      </c>
      <c r="N16" s="1129" t="s">
        <v>469</v>
      </c>
    </row>
    <row r="17" spans="2:14" x14ac:dyDescent="0.2">
      <c r="B17" s="137"/>
      <c r="C17" s="1058" t="s">
        <v>16</v>
      </c>
      <c r="D17" s="5"/>
      <c r="E17" s="1062" t="s">
        <v>13</v>
      </c>
      <c r="F17" s="5"/>
      <c r="G17" s="1299"/>
      <c r="H17" s="1094">
        <f>ROUNDUP(H16/H13,0)</f>
        <v>21</v>
      </c>
      <c r="I17" s="1073">
        <f>ROUNDUP(I16/I13,0)</f>
        <v>21</v>
      </c>
      <c r="J17" s="1073">
        <f>ROUNDUP(J16/J13,0)</f>
        <v>21</v>
      </c>
      <c r="K17" s="1095"/>
      <c r="L17" s="5"/>
      <c r="M17" s="1119" t="s">
        <v>11</v>
      </c>
      <c r="N17" s="1129"/>
    </row>
    <row r="18" spans="2:14" x14ac:dyDescent="0.2">
      <c r="B18" s="138"/>
      <c r="C18" s="1057" t="s">
        <v>17</v>
      </c>
      <c r="D18" s="130"/>
      <c r="E18" s="1060" t="s">
        <v>13</v>
      </c>
      <c r="F18" s="130"/>
      <c r="G18" s="1298"/>
      <c r="H18" s="1096">
        <v>5</v>
      </c>
      <c r="I18" s="1097">
        <v>5</v>
      </c>
      <c r="J18" s="1097">
        <v>5</v>
      </c>
      <c r="K18" s="1098"/>
      <c r="L18" s="130"/>
      <c r="M18" s="1122" t="s">
        <v>9</v>
      </c>
      <c r="N18" s="1132"/>
    </row>
    <row r="19" spans="2:14" x14ac:dyDescent="0.2">
      <c r="B19" s="137"/>
      <c r="C19" s="1056" t="s">
        <v>18</v>
      </c>
      <c r="D19" s="5"/>
      <c r="E19" s="135" t="s">
        <v>19</v>
      </c>
      <c r="F19" s="5"/>
      <c r="G19" s="1"/>
      <c r="H19" s="1099">
        <v>8</v>
      </c>
      <c r="I19" s="1100">
        <v>8</v>
      </c>
      <c r="J19" s="1100">
        <v>8</v>
      </c>
      <c r="K19" s="1101"/>
      <c r="L19" s="5"/>
      <c r="M19" s="1123" t="s">
        <v>9</v>
      </c>
      <c r="N19" s="1133"/>
    </row>
    <row r="20" spans="2:14" x14ac:dyDescent="0.2">
      <c r="B20" s="137"/>
      <c r="C20" s="1059" t="s">
        <v>20</v>
      </c>
      <c r="D20" s="5"/>
      <c r="E20" s="1062" t="s">
        <v>19</v>
      </c>
      <c r="F20" s="5"/>
      <c r="G20" s="6"/>
      <c r="H20" s="1086">
        <f t="shared" ref="H20:I20" si="3">H18*H19</f>
        <v>40</v>
      </c>
      <c r="I20" s="1071">
        <f t="shared" si="3"/>
        <v>40</v>
      </c>
      <c r="J20" s="1071">
        <f t="shared" ref="J20" si="4">J18*J19</f>
        <v>40</v>
      </c>
      <c r="K20" s="1087"/>
      <c r="L20" s="5"/>
      <c r="M20" s="1119" t="s">
        <v>11</v>
      </c>
      <c r="N20" s="1129"/>
    </row>
    <row r="21" spans="2:14" x14ac:dyDescent="0.2">
      <c r="B21" s="137"/>
      <c r="C21" s="1058" t="s">
        <v>21</v>
      </c>
      <c r="D21" s="5"/>
      <c r="E21" s="1064" t="s">
        <v>19</v>
      </c>
      <c r="F21" s="5"/>
      <c r="G21" s="1299"/>
      <c r="H21" s="1094">
        <f>H22/H13</f>
        <v>164.41666666666666</v>
      </c>
      <c r="I21" s="1073">
        <f>I22/I13</f>
        <v>164.41666666666666</v>
      </c>
      <c r="J21" s="1073">
        <f>J22/J13</f>
        <v>164.41666666666666</v>
      </c>
      <c r="K21" s="1095"/>
      <c r="L21" s="5"/>
      <c r="M21" s="1119" t="s">
        <v>11</v>
      </c>
      <c r="N21" s="1129"/>
    </row>
    <row r="22" spans="2:14" x14ac:dyDescent="0.2">
      <c r="B22" s="138"/>
      <c r="C22" s="1057" t="s">
        <v>468</v>
      </c>
      <c r="D22" s="5"/>
      <c r="E22" s="1060" t="s">
        <v>19</v>
      </c>
      <c r="F22" s="5"/>
      <c r="G22" s="1"/>
      <c r="H22" s="1102">
        <v>1973</v>
      </c>
      <c r="I22" s="1103">
        <f>H22</f>
        <v>1973</v>
      </c>
      <c r="J22" s="1103">
        <f>I22</f>
        <v>1973</v>
      </c>
      <c r="K22" s="1104"/>
      <c r="L22" s="5"/>
      <c r="M22" s="1122" t="s">
        <v>15</v>
      </c>
      <c r="N22" s="1132" t="s">
        <v>469</v>
      </c>
    </row>
    <row r="24" spans="2:14" ht="16.5" customHeight="1" x14ac:dyDescent="0.2">
      <c r="B24" s="136">
        <v>3</v>
      </c>
      <c r="C24" s="189" t="s">
        <v>22</v>
      </c>
      <c r="D24" s="129"/>
      <c r="E24" s="134" t="s">
        <v>23</v>
      </c>
      <c r="F24" s="129"/>
      <c r="G24" s="1116" t="s">
        <v>183</v>
      </c>
      <c r="H24" s="1117">
        <v>0.04</v>
      </c>
      <c r="I24" s="1117">
        <v>0.04</v>
      </c>
      <c r="J24" s="1117">
        <v>0.04</v>
      </c>
      <c r="K24" s="1118"/>
      <c r="L24" s="129"/>
      <c r="M24" s="1124" t="s">
        <v>174</v>
      </c>
      <c r="N24" s="1134"/>
    </row>
    <row r="25" spans="2:14" x14ac:dyDescent="0.2">
      <c r="B25" s="4"/>
      <c r="C25" s="5"/>
      <c r="D25" s="5"/>
      <c r="E25" s="4"/>
      <c r="F25" s="5"/>
      <c r="G25" s="14"/>
      <c r="H25" s="14"/>
      <c r="I25" s="14"/>
      <c r="J25" s="14"/>
      <c r="K25" s="14"/>
      <c r="L25" s="5"/>
    </row>
    <row r="26" spans="2:14" ht="16.5" customHeight="1" x14ac:dyDescent="0.2">
      <c r="B26" s="136">
        <v>4</v>
      </c>
      <c r="C26" s="189" t="s">
        <v>92</v>
      </c>
      <c r="D26" s="129"/>
      <c r="E26" s="134" t="s">
        <v>23</v>
      </c>
      <c r="F26" s="129"/>
      <c r="G26" s="190"/>
      <c r="H26" s="1116">
        <f>SUM(H27:H30)</f>
        <v>0.30199999999999999</v>
      </c>
      <c r="I26" s="1117">
        <f>SUM(I27:I30)</f>
        <v>0.30199999999999999</v>
      </c>
      <c r="J26" s="1117">
        <f>SUM(J27:J30)</f>
        <v>0.30199999999999999</v>
      </c>
      <c r="K26" s="1118"/>
      <c r="L26" s="129"/>
      <c r="M26" s="1126"/>
      <c r="N26" s="1135"/>
    </row>
    <row r="27" spans="2:14" x14ac:dyDescent="0.2">
      <c r="B27" s="137"/>
      <c r="C27" s="1106" t="s">
        <v>25</v>
      </c>
      <c r="D27" s="130"/>
      <c r="E27" s="1066" t="s">
        <v>23</v>
      </c>
      <c r="F27" s="130"/>
      <c r="G27" s="1301"/>
      <c r="H27" s="1113">
        <v>0.22</v>
      </c>
      <c r="I27" s="1114">
        <v>0.22</v>
      </c>
      <c r="J27" s="1114">
        <v>0.22</v>
      </c>
      <c r="K27" s="1115"/>
      <c r="L27" s="130"/>
      <c r="M27" s="1123"/>
      <c r="N27" s="1133"/>
    </row>
    <row r="28" spans="2:14" x14ac:dyDescent="0.2">
      <c r="B28" s="137"/>
      <c r="C28" s="1058" t="s">
        <v>27</v>
      </c>
      <c r="D28" s="130"/>
      <c r="E28" s="1062" t="s">
        <v>23</v>
      </c>
      <c r="F28" s="130"/>
      <c r="G28" s="1301"/>
      <c r="H28" s="1108">
        <v>2.9000000000000001E-2</v>
      </c>
      <c r="I28" s="1067">
        <v>2.9000000000000001E-2</v>
      </c>
      <c r="J28" s="1067">
        <v>2.9000000000000001E-2</v>
      </c>
      <c r="K28" s="1109"/>
      <c r="L28" s="130"/>
      <c r="M28" s="1119"/>
      <c r="N28" s="1129"/>
    </row>
    <row r="29" spans="2:14" x14ac:dyDescent="0.2">
      <c r="B29" s="137"/>
      <c r="C29" s="1058" t="s">
        <v>28</v>
      </c>
      <c r="D29" s="130"/>
      <c r="E29" s="1062" t="s">
        <v>23</v>
      </c>
      <c r="F29" s="130"/>
      <c r="G29" s="1301"/>
      <c r="H29" s="1108">
        <v>5.0999999999999997E-2</v>
      </c>
      <c r="I29" s="1067">
        <v>5.0999999999999997E-2</v>
      </c>
      <c r="J29" s="1067">
        <v>5.0999999999999997E-2</v>
      </c>
      <c r="K29" s="1109"/>
      <c r="L29" s="130"/>
      <c r="M29" s="1119"/>
      <c r="N29" s="1129"/>
    </row>
    <row r="30" spans="2:14" x14ac:dyDescent="0.2">
      <c r="B30" s="138"/>
      <c r="C30" s="1107" t="s">
        <v>26</v>
      </c>
      <c r="D30" s="130"/>
      <c r="E30" s="1060" t="s">
        <v>23</v>
      </c>
      <c r="F30" s="130"/>
      <c r="G30" s="1301"/>
      <c r="H30" s="1110">
        <v>2E-3</v>
      </c>
      <c r="I30" s="1111">
        <v>2E-3</v>
      </c>
      <c r="J30" s="1111">
        <v>2E-3</v>
      </c>
      <c r="K30" s="1112"/>
      <c r="L30" s="130"/>
      <c r="M30" s="1122"/>
      <c r="N30" s="1132"/>
    </row>
    <row r="31" spans="2:14" x14ac:dyDescent="0.2">
      <c r="B31" s="4"/>
      <c r="C31" s="5"/>
      <c r="D31" s="5"/>
      <c r="E31" s="4"/>
      <c r="F31" s="5"/>
      <c r="G31" s="14"/>
      <c r="H31" s="14"/>
      <c r="I31" s="14"/>
      <c r="J31" s="14"/>
      <c r="K31" s="14"/>
      <c r="L31" s="5"/>
    </row>
    <row r="32" spans="2:14" ht="16.5" customHeight="1" x14ac:dyDescent="0.2">
      <c r="B32" s="136">
        <v>5</v>
      </c>
      <c r="C32" s="189" t="s">
        <v>179</v>
      </c>
      <c r="D32" s="129"/>
      <c r="E32" s="134" t="s">
        <v>23</v>
      </c>
      <c r="F32" s="129"/>
      <c r="G32" s="190"/>
      <c r="H32" s="1116"/>
      <c r="I32" s="1117">
        <f>H32</f>
        <v>0</v>
      </c>
      <c r="J32" s="1117">
        <f>I32</f>
        <v>0</v>
      </c>
      <c r="K32" s="1118"/>
      <c r="L32" s="129"/>
      <c r="M32" s="1126" t="s">
        <v>117</v>
      </c>
      <c r="N32" s="1135"/>
    </row>
    <row r="33" spans="2:14" x14ac:dyDescent="0.2">
      <c r="B33" s="4"/>
      <c r="C33" s="5"/>
      <c r="D33" s="5"/>
      <c r="E33" s="4"/>
      <c r="F33" s="5"/>
      <c r="G33" s="14"/>
      <c r="H33" s="14"/>
      <c r="I33" s="14"/>
      <c r="J33" s="14"/>
      <c r="K33" s="14"/>
      <c r="L33" s="5"/>
    </row>
    <row r="34" spans="2:14" ht="16.5" customHeight="1" x14ac:dyDescent="0.2">
      <c r="B34" s="136">
        <v>6</v>
      </c>
      <c r="C34" s="189" t="s">
        <v>180</v>
      </c>
      <c r="D34" s="129"/>
      <c r="E34" s="134" t="s">
        <v>23</v>
      </c>
      <c r="F34" s="129"/>
      <c r="G34" s="190"/>
      <c r="H34" s="1116">
        <v>0.2</v>
      </c>
      <c r="I34" s="1117">
        <v>0.2</v>
      </c>
      <c r="J34" s="1117">
        <v>0.2</v>
      </c>
      <c r="K34" s="1118"/>
      <c r="L34" s="129"/>
      <c r="M34" s="1126"/>
      <c r="N34" s="1135"/>
    </row>
    <row r="35" spans="2:14" x14ac:dyDescent="0.2">
      <c r="B35" s="4"/>
      <c r="C35" s="5"/>
      <c r="D35" s="5"/>
      <c r="E35" s="4"/>
      <c r="F35" s="5"/>
      <c r="G35" s="14"/>
      <c r="H35" s="14"/>
      <c r="I35" s="14"/>
      <c r="J35" s="14"/>
      <c r="K35" s="14"/>
      <c r="L35" s="5"/>
    </row>
    <row r="36" spans="2:14" ht="38.25" customHeight="1" x14ac:dyDescent="0.2">
      <c r="B36" s="136">
        <v>7</v>
      </c>
      <c r="C36" s="189" t="s">
        <v>296</v>
      </c>
      <c r="D36" s="129"/>
      <c r="E36" s="134" t="s">
        <v>23</v>
      </c>
      <c r="F36" s="129"/>
      <c r="G36" s="190"/>
      <c r="H36" s="1116"/>
      <c r="I36" s="1117">
        <f>H36</f>
        <v>0</v>
      </c>
      <c r="J36" s="1117">
        <f>I36</f>
        <v>0</v>
      </c>
      <c r="K36" s="1118"/>
      <c r="L36" s="129"/>
      <c r="M36" s="1127" t="s">
        <v>391</v>
      </c>
      <c r="N36" s="1135"/>
    </row>
    <row r="37" spans="2:14" x14ac:dyDescent="0.2">
      <c r="B37" s="4"/>
      <c r="C37" s="5"/>
      <c r="D37" s="5"/>
      <c r="E37" s="4"/>
      <c r="F37" s="5"/>
      <c r="G37" s="14"/>
      <c r="H37" s="14"/>
      <c r="I37" s="14"/>
      <c r="J37" s="14"/>
      <c r="K37" s="14"/>
      <c r="L37" s="5"/>
    </row>
    <row r="38" spans="2:14" ht="20.25" customHeight="1" x14ac:dyDescent="0.2">
      <c r="B38" s="1074">
        <v>8</v>
      </c>
      <c r="C38" s="1065" t="s">
        <v>29</v>
      </c>
      <c r="D38" s="129"/>
      <c r="E38" s="1075" t="s">
        <v>4</v>
      </c>
      <c r="F38" s="129"/>
      <c r="G38" s="1302"/>
      <c r="H38" s="1148">
        <f t="shared" ref="H38:I38" si="5">H39*H40</f>
        <v>124.64658333333334</v>
      </c>
      <c r="I38" s="1149">
        <f t="shared" si="5"/>
        <v>129.63244666666668</v>
      </c>
      <c r="J38" s="1149">
        <f t="shared" ref="J38" si="6">J39*J40</f>
        <v>134.81774453333335</v>
      </c>
      <c r="K38" s="1150"/>
      <c r="L38" s="129"/>
      <c r="M38" s="1126" t="s">
        <v>11</v>
      </c>
      <c r="N38" s="1135"/>
    </row>
    <row r="39" spans="2:14" ht="25.5" x14ac:dyDescent="0.2">
      <c r="B39" s="1152" t="s">
        <v>30</v>
      </c>
      <c r="C39" s="1153" t="s">
        <v>428</v>
      </c>
      <c r="D39" s="130"/>
      <c r="E39" s="1156" t="s">
        <v>193</v>
      </c>
      <c r="F39" s="130"/>
      <c r="G39" s="14"/>
      <c r="H39" s="1158">
        <f>AVERAGE(24200,22500,18333)/ths</f>
        <v>21.677666666666667</v>
      </c>
      <c r="I39" s="1159">
        <f>H39*(1+I24)</f>
        <v>22.544773333333335</v>
      </c>
      <c r="J39" s="1159">
        <f>I39*(1+J24)</f>
        <v>23.44656426666667</v>
      </c>
      <c r="K39" s="1160"/>
      <c r="L39" s="130"/>
      <c r="M39" s="1164" t="s">
        <v>31</v>
      </c>
      <c r="N39" s="1165" t="s">
        <v>32</v>
      </c>
    </row>
    <row r="40" spans="2:14" x14ac:dyDescent="0.2">
      <c r="B40" s="1154" t="s">
        <v>33</v>
      </c>
      <c r="C40" s="1155" t="s">
        <v>201</v>
      </c>
      <c r="D40" s="130"/>
      <c r="E40" s="1157" t="s">
        <v>34</v>
      </c>
      <c r="F40" s="130"/>
      <c r="G40" s="14"/>
      <c r="H40" s="1161">
        <f>H41*H42+H43</f>
        <v>5.75</v>
      </c>
      <c r="I40" s="1162">
        <f>I41*I42+I43</f>
        <v>5.75</v>
      </c>
      <c r="J40" s="1162">
        <f>J41*J42+J43</f>
        <v>5.75</v>
      </c>
      <c r="K40" s="1163"/>
      <c r="L40" s="130"/>
      <c r="M40" s="1166" t="s">
        <v>11</v>
      </c>
      <c r="N40" s="1155"/>
    </row>
    <row r="41" spans="2:14" ht="25.5" x14ac:dyDescent="0.2">
      <c r="B41" s="1136" t="s">
        <v>35</v>
      </c>
      <c r="C41" s="1137" t="s">
        <v>36</v>
      </c>
      <c r="D41" s="12"/>
      <c r="E41" s="1062" t="s">
        <v>34</v>
      </c>
      <c r="F41" s="12"/>
      <c r="G41" s="1303"/>
      <c r="H41" s="1143">
        <v>4.5</v>
      </c>
      <c r="I41" s="1077">
        <v>4.5</v>
      </c>
      <c r="J41" s="1077">
        <v>4.5</v>
      </c>
      <c r="K41" s="1144"/>
      <c r="L41" s="12"/>
      <c r="M41" s="1119" t="s">
        <v>37</v>
      </c>
      <c r="N41" s="1129" t="s">
        <v>38</v>
      </c>
    </row>
    <row r="42" spans="2:14" ht="25.5" x14ac:dyDescent="0.2">
      <c r="B42" s="1136" t="s">
        <v>39</v>
      </c>
      <c r="C42" s="1137" t="s">
        <v>40</v>
      </c>
      <c r="D42" s="12"/>
      <c r="E42" s="1062" t="s">
        <v>34</v>
      </c>
      <c r="F42" s="12"/>
      <c r="G42" s="1303"/>
      <c r="H42" s="1143">
        <v>1.1000000000000001</v>
      </c>
      <c r="I42" s="1077">
        <v>1.1000000000000001</v>
      </c>
      <c r="J42" s="1077">
        <v>1.1000000000000001</v>
      </c>
      <c r="K42" s="1144"/>
      <c r="L42" s="12"/>
      <c r="M42" s="1119" t="s">
        <v>24</v>
      </c>
      <c r="N42" s="1129"/>
    </row>
    <row r="43" spans="2:14" ht="25.5" x14ac:dyDescent="0.2">
      <c r="B43" s="1138" t="s">
        <v>41</v>
      </c>
      <c r="C43" s="1139" t="s">
        <v>42</v>
      </c>
      <c r="D43" s="12"/>
      <c r="E43" s="1140" t="s">
        <v>34</v>
      </c>
      <c r="F43" s="12"/>
      <c r="G43" s="1303"/>
      <c r="H43" s="1145">
        <v>0.8</v>
      </c>
      <c r="I43" s="1146">
        <v>0.8</v>
      </c>
      <c r="J43" s="1146">
        <v>0.8</v>
      </c>
      <c r="K43" s="1147"/>
      <c r="L43" s="12"/>
      <c r="M43" s="1122" t="s">
        <v>43</v>
      </c>
      <c r="N43" s="1132" t="s">
        <v>44</v>
      </c>
    </row>
    <row r="44" spans="2:14" x14ac:dyDescent="0.2">
      <c r="B44" s="11"/>
      <c r="C44" s="12"/>
      <c r="D44" s="12"/>
      <c r="E44" s="4"/>
      <c r="F44" s="12"/>
      <c r="G44" s="179"/>
      <c r="H44" s="179"/>
      <c r="I44" s="179"/>
      <c r="J44" s="179"/>
      <c r="K44" s="179"/>
      <c r="L44" s="12"/>
    </row>
    <row r="45" spans="2:14" ht="36.75" customHeight="1" x14ac:dyDescent="0.2">
      <c r="B45" s="136">
        <v>9</v>
      </c>
      <c r="C45" s="189" t="s">
        <v>194</v>
      </c>
      <c r="D45" s="129"/>
      <c r="E45" s="134" t="s">
        <v>4</v>
      </c>
      <c r="F45" s="129"/>
      <c r="G45" s="1302"/>
      <c r="H45" s="1148">
        <f>(H46+H49+H54+H57)/ths</f>
        <v>3.6902246385714284</v>
      </c>
      <c r="I45" s="1149">
        <f>(I46+I49+I54+I57)/ths</f>
        <v>3.7966656717142855</v>
      </c>
      <c r="J45" s="1149">
        <f>(J46+J49+J54+J57)/ths</f>
        <v>3.9485322985828573</v>
      </c>
      <c r="K45" s="1150"/>
      <c r="L45" s="129"/>
      <c r="M45" s="1126" t="s">
        <v>11</v>
      </c>
      <c r="N45" s="1135"/>
    </row>
    <row r="46" spans="2:14" ht="24.75" customHeight="1" x14ac:dyDescent="0.2">
      <c r="B46" s="1169" t="s">
        <v>299</v>
      </c>
      <c r="C46" s="1170" t="s">
        <v>197</v>
      </c>
      <c r="D46" s="131"/>
      <c r="E46" s="1183" t="s">
        <v>45</v>
      </c>
      <c r="F46" s="131"/>
      <c r="G46" s="1304"/>
      <c r="H46" s="1177">
        <f>H47*H48*H16</f>
        <v>231.78832857142822</v>
      </c>
      <c r="I46" s="1171">
        <f>I47*I48*I16</f>
        <v>241.05986171428538</v>
      </c>
      <c r="J46" s="1171">
        <f>J47*J48*J16</f>
        <v>250.70225618285681</v>
      </c>
      <c r="K46" s="1178"/>
      <c r="L46" s="131"/>
      <c r="M46" s="1181" t="s">
        <v>11</v>
      </c>
      <c r="N46" s="1182"/>
    </row>
    <row r="47" spans="2:14" ht="51" x14ac:dyDescent="0.2">
      <c r="B47" s="137"/>
      <c r="C47" s="1167" t="s">
        <v>46</v>
      </c>
      <c r="D47" s="13"/>
      <c r="E47" s="1062" t="s">
        <v>47</v>
      </c>
      <c r="F47" s="13"/>
      <c r="G47" s="1305"/>
      <c r="H47" s="1172">
        <f>AVERAGE(5.92,6.17)</f>
        <v>6.0449999999999999</v>
      </c>
      <c r="I47" s="1079">
        <f>H47*(1+I24)</f>
        <v>6.2868000000000004</v>
      </c>
      <c r="J47" s="1079">
        <f>I47*(1+J24)</f>
        <v>6.538272000000001</v>
      </c>
      <c r="K47" s="1173"/>
      <c r="L47" s="13"/>
      <c r="M47" s="1179" t="s">
        <v>464</v>
      </c>
      <c r="N47" s="1058"/>
    </row>
    <row r="48" spans="2:14" ht="38.25" x14ac:dyDescent="0.2">
      <c r="B48" s="138"/>
      <c r="C48" s="1168" t="s">
        <v>48</v>
      </c>
      <c r="D48" s="13"/>
      <c r="E48" s="1140" t="s">
        <v>49</v>
      </c>
      <c r="F48" s="13"/>
      <c r="G48" s="1305"/>
      <c r="H48" s="1174">
        <v>0.15523809523809501</v>
      </c>
      <c r="I48" s="1175">
        <v>0.15523809523809501</v>
      </c>
      <c r="J48" s="1175">
        <v>0.15523809523809501</v>
      </c>
      <c r="K48" s="1176"/>
      <c r="L48" s="13"/>
      <c r="M48" s="1180" t="s">
        <v>50</v>
      </c>
      <c r="N48" s="1107"/>
    </row>
    <row r="49" spans="2:14" ht="19.5" customHeight="1" x14ac:dyDescent="0.2">
      <c r="B49" s="1184" t="s">
        <v>300</v>
      </c>
      <c r="C49" s="1185" t="s">
        <v>195</v>
      </c>
      <c r="D49" s="131"/>
      <c r="E49" s="1183" t="s">
        <v>45</v>
      </c>
      <c r="F49" s="131"/>
      <c r="G49" s="1304"/>
      <c r="H49" s="1186">
        <f>(H50*H52+H51*H53)*H16</f>
        <v>471.63414999999998</v>
      </c>
      <c r="I49" s="1187">
        <f>(I50*I52+I51*I53)*I16</f>
        <v>485.94533000000001</v>
      </c>
      <c r="J49" s="1187">
        <f>(J50*J52+J51*J53)*J16</f>
        <v>505.38314320000001</v>
      </c>
      <c r="K49" s="1188"/>
      <c r="L49" s="131"/>
      <c r="M49" s="1194" t="s">
        <v>11</v>
      </c>
      <c r="N49" s="1195"/>
    </row>
    <row r="50" spans="2:14" ht="63.75" x14ac:dyDescent="0.2">
      <c r="B50" s="137"/>
      <c r="C50" s="1167" t="s">
        <v>51</v>
      </c>
      <c r="D50" s="13"/>
      <c r="E50" s="1062" t="s">
        <v>52</v>
      </c>
      <c r="F50" s="13"/>
      <c r="G50" s="1305"/>
      <c r="H50" s="1172">
        <f>AVERAGE(43.57,45.88)</f>
        <v>44.725000000000001</v>
      </c>
      <c r="I50" s="1079">
        <f>AVERAGE(45.28,47.09)</f>
        <v>46.185000000000002</v>
      </c>
      <c r="J50" s="1079">
        <f>I50*(1+J24)</f>
        <v>48.032400000000003</v>
      </c>
      <c r="K50" s="1173"/>
      <c r="L50" s="13"/>
      <c r="M50" s="1300" t="s">
        <v>465</v>
      </c>
      <c r="N50" s="1309"/>
    </row>
    <row r="51" spans="2:14" ht="38.25" x14ac:dyDescent="0.2">
      <c r="B51" s="137"/>
      <c r="C51" s="1167" t="s">
        <v>53</v>
      </c>
      <c r="D51" s="13"/>
      <c r="E51" s="1062" t="s">
        <v>52</v>
      </c>
      <c r="F51" s="13"/>
      <c r="G51" s="1305"/>
      <c r="H51" s="1172">
        <f>AVERAGE(211.67,218.88)</f>
        <v>215.27499999999998</v>
      </c>
      <c r="I51" s="1079">
        <f>AVERAGE(218.88,224.47)</f>
        <v>221.67500000000001</v>
      </c>
      <c r="J51" s="1079">
        <f>I51*(1+J24)</f>
        <v>230.54200000000003</v>
      </c>
      <c r="K51" s="1173"/>
      <c r="L51" s="13"/>
      <c r="M51" s="1300" t="s">
        <v>466</v>
      </c>
      <c r="N51" s="1309"/>
    </row>
    <row r="52" spans="2:14" ht="25.5" x14ac:dyDescent="0.2">
      <c r="B52" s="137"/>
      <c r="C52" s="1167" t="s">
        <v>54</v>
      </c>
      <c r="D52" s="13"/>
      <c r="E52" s="1062" t="s">
        <v>55</v>
      </c>
      <c r="F52" s="13"/>
      <c r="G52" s="1306"/>
      <c r="H52" s="1189">
        <f>(16-7)/1000</f>
        <v>8.9999999999999993E-3</v>
      </c>
      <c r="I52" s="1080">
        <f>(16-7)/1000</f>
        <v>8.9999999999999993E-3</v>
      </c>
      <c r="J52" s="1080">
        <f>(16-7)/1000</f>
        <v>8.9999999999999993E-3</v>
      </c>
      <c r="K52" s="1190"/>
      <c r="L52" s="13"/>
      <c r="M52" s="1119" t="s">
        <v>56</v>
      </c>
      <c r="N52" s="1129" t="s">
        <v>57</v>
      </c>
    </row>
    <row r="53" spans="2:14" ht="25.5" x14ac:dyDescent="0.2">
      <c r="B53" s="138"/>
      <c r="C53" s="1168" t="s">
        <v>58</v>
      </c>
      <c r="D53" s="13"/>
      <c r="E53" s="1140" t="s">
        <v>55</v>
      </c>
      <c r="F53" s="13"/>
      <c r="G53" s="1306"/>
      <c r="H53" s="1191">
        <v>7.0000000000000001E-3</v>
      </c>
      <c r="I53" s="1192">
        <v>7.0000000000000001E-3</v>
      </c>
      <c r="J53" s="1192">
        <v>7.0000000000000001E-3</v>
      </c>
      <c r="K53" s="1193"/>
      <c r="L53" s="13"/>
      <c r="M53" s="1122" t="s">
        <v>56</v>
      </c>
      <c r="N53" s="1132" t="s">
        <v>57</v>
      </c>
    </row>
    <row r="54" spans="2:14" ht="18.75" customHeight="1" x14ac:dyDescent="0.2">
      <c r="B54" s="1184" t="s">
        <v>301</v>
      </c>
      <c r="C54" s="1185" t="s">
        <v>196</v>
      </c>
      <c r="D54" s="131"/>
      <c r="E54" s="1183" t="s">
        <v>45</v>
      </c>
      <c r="F54" s="131"/>
      <c r="G54" s="1304"/>
      <c r="H54" s="1186">
        <f>H55*H56*H16</f>
        <v>128.99328</v>
      </c>
      <c r="I54" s="1187">
        <f>I55*I56*I16</f>
        <v>134.09136000000001</v>
      </c>
      <c r="J54" s="1187">
        <f>J55*J56*J16</f>
        <v>139.45501439999998</v>
      </c>
      <c r="K54" s="1188"/>
      <c r="L54" s="131"/>
      <c r="M54" s="1194" t="s">
        <v>11</v>
      </c>
      <c r="N54" s="1195"/>
    </row>
    <row r="55" spans="2:14" ht="25.5" x14ac:dyDescent="0.2">
      <c r="B55" s="137"/>
      <c r="C55" s="1167" t="s">
        <v>59</v>
      </c>
      <c r="D55" s="13"/>
      <c r="E55" s="1062" t="s">
        <v>52</v>
      </c>
      <c r="F55" s="13"/>
      <c r="G55" s="1305"/>
      <c r="H55" s="1172">
        <f>AVERAGE(32.02,33.26)</f>
        <v>32.64</v>
      </c>
      <c r="I55" s="1079">
        <f>AVERAGE(33.26,34.6)</f>
        <v>33.93</v>
      </c>
      <c r="J55" s="1079">
        <f>I55*(1+J24)</f>
        <v>35.287199999999999</v>
      </c>
      <c r="K55" s="1173"/>
      <c r="L55" s="13"/>
      <c r="M55" s="1179" t="s">
        <v>467</v>
      </c>
      <c r="N55" s="1058"/>
    </row>
    <row r="56" spans="2:14" ht="51" x14ac:dyDescent="0.2">
      <c r="B56" s="138"/>
      <c r="C56" s="1168" t="s">
        <v>60</v>
      </c>
      <c r="D56" s="13"/>
      <c r="E56" s="1140" t="s">
        <v>61</v>
      </c>
      <c r="F56" s="13"/>
      <c r="G56" s="1306"/>
      <c r="H56" s="1191">
        <f t="shared" ref="H56:I56" si="7">(H52+H53)</f>
        <v>1.6E-2</v>
      </c>
      <c r="I56" s="1192">
        <f t="shared" si="7"/>
        <v>1.6E-2</v>
      </c>
      <c r="J56" s="1192">
        <f t="shared" ref="J56" si="8">(J52+J53)</f>
        <v>1.6E-2</v>
      </c>
      <c r="K56" s="1193"/>
      <c r="L56" s="13"/>
      <c r="M56" s="1180" t="s">
        <v>62</v>
      </c>
      <c r="N56" s="1107"/>
    </row>
    <row r="57" spans="2:14" ht="20.25" customHeight="1" x14ac:dyDescent="0.2">
      <c r="B57" s="1184" t="s">
        <v>302</v>
      </c>
      <c r="C57" s="1185" t="s">
        <v>198</v>
      </c>
      <c r="D57" s="131"/>
      <c r="E57" s="1151" t="s">
        <v>45</v>
      </c>
      <c r="F57" s="131"/>
      <c r="G57" s="1304"/>
      <c r="H57" s="1186">
        <f>H58*H59*H60*H13</f>
        <v>2857.80888</v>
      </c>
      <c r="I57" s="1187">
        <f>I58*I59*I60*I13</f>
        <v>2935.5691200000001</v>
      </c>
      <c r="J57" s="1187">
        <f>J58*J59*J60*J13</f>
        <v>3052.9918848000002</v>
      </c>
      <c r="K57" s="1188"/>
      <c r="L57" s="131"/>
      <c r="M57" s="1194" t="s">
        <v>11</v>
      </c>
      <c r="N57" s="1195"/>
    </row>
    <row r="58" spans="2:14" ht="51" x14ac:dyDescent="0.2">
      <c r="B58" s="1078"/>
      <c r="C58" s="1167" t="s">
        <v>63</v>
      </c>
      <c r="D58" s="13"/>
      <c r="E58" s="1062" t="s">
        <v>64</v>
      </c>
      <c r="F58" s="13"/>
      <c r="G58" s="1305"/>
      <c r="H58" s="1172">
        <f>AVERAGE(2546.83,2630.36)</f>
        <v>2588.5950000000003</v>
      </c>
      <c r="I58" s="1079">
        <f>AVERAGE(2630.36,2687.7)</f>
        <v>2659.0299999999997</v>
      </c>
      <c r="J58" s="1079">
        <f>I58*(1+J24)</f>
        <v>2765.3912</v>
      </c>
      <c r="K58" s="1173"/>
      <c r="L58" s="13"/>
      <c r="M58" s="1179" t="s">
        <v>65</v>
      </c>
      <c r="N58" s="1058"/>
    </row>
    <row r="59" spans="2:14" x14ac:dyDescent="0.2">
      <c r="B59" s="137"/>
      <c r="C59" s="1167" t="s">
        <v>66</v>
      </c>
      <c r="D59" s="13"/>
      <c r="E59" s="1062" t="s">
        <v>34</v>
      </c>
      <c r="F59" s="13"/>
      <c r="G59" s="1306"/>
      <c r="H59" s="1189">
        <v>1.6E-2</v>
      </c>
      <c r="I59" s="1080">
        <v>1.6E-2</v>
      </c>
      <c r="J59" s="1080">
        <v>1.6E-2</v>
      </c>
      <c r="K59" s="1190"/>
      <c r="L59" s="13"/>
      <c r="M59" s="1179" t="s">
        <v>67</v>
      </c>
      <c r="N59" s="1058"/>
    </row>
    <row r="60" spans="2:14" x14ac:dyDescent="0.2">
      <c r="B60" s="138"/>
      <c r="C60" s="1168" t="s">
        <v>68</v>
      </c>
      <c r="D60" s="13"/>
      <c r="E60" s="1140" t="s">
        <v>34</v>
      </c>
      <c r="F60" s="13"/>
      <c r="G60" s="1305"/>
      <c r="H60" s="1174">
        <f>H40</f>
        <v>5.75</v>
      </c>
      <c r="I60" s="1175">
        <f>I40</f>
        <v>5.75</v>
      </c>
      <c r="J60" s="1175">
        <f>J40</f>
        <v>5.75</v>
      </c>
      <c r="K60" s="1176"/>
      <c r="L60" s="13"/>
      <c r="M60" s="1180" t="s">
        <v>11</v>
      </c>
      <c r="N60" s="1107"/>
    </row>
    <row r="61" spans="2:14" x14ac:dyDescent="0.2">
      <c r="B61" s="4"/>
      <c r="C61" s="13"/>
      <c r="D61" s="13"/>
      <c r="E61" s="4"/>
      <c r="F61" s="13"/>
      <c r="G61" s="14"/>
      <c r="H61" s="14"/>
      <c r="I61" s="14"/>
      <c r="J61" s="14"/>
      <c r="K61" s="14"/>
      <c r="L61" s="13"/>
      <c r="M61" s="130"/>
      <c r="N61" s="130"/>
    </row>
    <row r="62" spans="2:14" ht="20.25" customHeight="1" x14ac:dyDescent="0.2">
      <c r="B62" s="136">
        <v>10</v>
      </c>
      <c r="C62" s="189" t="s">
        <v>69</v>
      </c>
      <c r="D62" s="129"/>
      <c r="E62" s="134"/>
      <c r="F62" s="129"/>
      <c r="G62" s="180"/>
      <c r="H62" s="181"/>
      <c r="I62" s="181"/>
      <c r="J62" s="181"/>
      <c r="K62" s="182"/>
      <c r="L62" s="129"/>
      <c r="M62" s="1196"/>
      <c r="N62" s="1197"/>
    </row>
    <row r="63" spans="2:14" ht="18.75" customHeight="1" x14ac:dyDescent="0.2">
      <c r="B63" s="1184" t="s">
        <v>303</v>
      </c>
      <c r="C63" s="1185" t="s">
        <v>191</v>
      </c>
      <c r="D63" s="131"/>
      <c r="E63" s="1081" t="s">
        <v>4</v>
      </c>
      <c r="F63" s="131"/>
      <c r="G63" s="1202"/>
      <c r="H63" s="1203"/>
      <c r="I63" s="1203"/>
      <c r="J63" s="1203"/>
      <c r="K63" s="1204"/>
      <c r="L63" s="131"/>
      <c r="M63" s="1194"/>
      <c r="N63" s="1195"/>
    </row>
    <row r="64" spans="2:14" ht="38.25" x14ac:dyDescent="0.2">
      <c r="B64" s="1198" t="s">
        <v>304</v>
      </c>
      <c r="C64" s="1199" t="s">
        <v>70</v>
      </c>
      <c r="D64" s="132"/>
      <c r="E64" s="1062" t="s">
        <v>4</v>
      </c>
      <c r="F64" s="132"/>
      <c r="G64" s="1141">
        <v>5.2199299999999997</v>
      </c>
      <c r="H64" s="1076">
        <f>G64*(1+H24)</f>
        <v>5.4287272</v>
      </c>
      <c r="I64" s="1076">
        <f>H64*(1+I24)</f>
        <v>5.6458762880000002</v>
      </c>
      <c r="J64" s="1076">
        <f>I64*(1+J24)</f>
        <v>5.87171133952</v>
      </c>
      <c r="K64" s="1142"/>
      <c r="L64" s="132"/>
      <c r="M64" s="1208" t="s">
        <v>71</v>
      </c>
      <c r="N64" s="1209" t="s">
        <v>72</v>
      </c>
    </row>
    <row r="65" spans="2:18" ht="25.5" x14ac:dyDescent="0.2">
      <c r="B65" s="1198" t="s">
        <v>305</v>
      </c>
      <c r="C65" s="1199" t="s">
        <v>73</v>
      </c>
      <c r="D65" s="132"/>
      <c r="E65" s="1062" t="s">
        <v>4</v>
      </c>
      <c r="F65" s="132"/>
      <c r="G65" s="1141">
        <f>3.34515</f>
        <v>3.3451499999999998</v>
      </c>
      <c r="H65" s="1076">
        <f>G65*(1+H24)</f>
        <v>3.4789560000000002</v>
      </c>
      <c r="I65" s="1076">
        <f>H65*(1+I24)</f>
        <v>3.6181142400000001</v>
      </c>
      <c r="J65" s="1076">
        <f>I65*(1+J24)</f>
        <v>3.7628388096000003</v>
      </c>
      <c r="K65" s="1142"/>
      <c r="L65" s="132"/>
      <c r="M65" s="1208" t="s">
        <v>71</v>
      </c>
      <c r="N65" s="1209" t="s">
        <v>72</v>
      </c>
    </row>
    <row r="66" spans="2:18" x14ac:dyDescent="0.2">
      <c r="B66" s="1200" t="s">
        <v>309</v>
      </c>
      <c r="C66" s="1201" t="s">
        <v>74</v>
      </c>
      <c r="D66" s="132"/>
      <c r="E66" s="1140" t="s">
        <v>4</v>
      </c>
      <c r="F66" s="132"/>
      <c r="G66" s="1205"/>
      <c r="H66" s="1206">
        <f>700/ths</f>
        <v>0.7</v>
      </c>
      <c r="I66" s="1206">
        <f>700/ths</f>
        <v>0.7</v>
      </c>
      <c r="J66" s="1206">
        <f>700/ths</f>
        <v>0.7</v>
      </c>
      <c r="K66" s="1207"/>
      <c r="L66" s="132"/>
      <c r="M66" s="1122" t="s">
        <v>75</v>
      </c>
      <c r="N66" s="1132" t="s">
        <v>76</v>
      </c>
    </row>
    <row r="67" spans="2:18" ht="18.75" customHeight="1" x14ac:dyDescent="0.2">
      <c r="B67" s="1184" t="s">
        <v>306</v>
      </c>
      <c r="C67" s="1185" t="s">
        <v>192</v>
      </c>
      <c r="D67" s="131"/>
      <c r="E67" s="1183"/>
      <c r="F67" s="131"/>
      <c r="G67" s="1202"/>
      <c r="H67" s="1203"/>
      <c r="I67" s="1203"/>
      <c r="J67" s="1203"/>
      <c r="K67" s="1204"/>
      <c r="L67" s="131"/>
      <c r="M67" s="1194"/>
      <c r="N67" s="1195"/>
    </row>
    <row r="68" spans="2:18" x14ac:dyDescent="0.2">
      <c r="B68" s="1198" t="s">
        <v>307</v>
      </c>
      <c r="C68" s="1199" t="s">
        <v>77</v>
      </c>
      <c r="D68" s="132"/>
      <c r="E68" s="1062" t="s">
        <v>4</v>
      </c>
      <c r="F68" s="132"/>
      <c r="G68" s="1212"/>
      <c r="H68" s="1082">
        <f t="shared" ref="H68:I68" si="9">H70*H69</f>
        <v>19.119977198399997</v>
      </c>
      <c r="I68" s="1082">
        <f t="shared" si="9"/>
        <v>19.884776286335999</v>
      </c>
      <c r="J68" s="1082">
        <f t="shared" ref="J68" si="10">J70*J69</f>
        <v>20.680167337789438</v>
      </c>
      <c r="K68" s="1213"/>
      <c r="L68" s="132"/>
      <c r="M68" s="1119" t="s">
        <v>11</v>
      </c>
      <c r="N68" s="1129"/>
    </row>
    <row r="69" spans="2:18" s="10" customFormat="1" ht="38.25" x14ac:dyDescent="0.2">
      <c r="B69" s="141"/>
      <c r="C69" s="1210" t="s">
        <v>70</v>
      </c>
      <c r="D69" s="133"/>
      <c r="E69" s="1211" t="s">
        <v>4</v>
      </c>
      <c r="F69" s="133"/>
      <c r="G69" s="1143"/>
      <c r="H69" s="1077">
        <f>H64</f>
        <v>5.4287272</v>
      </c>
      <c r="I69" s="1077">
        <f>H69*(1+I$24)</f>
        <v>5.6458762880000002</v>
      </c>
      <c r="J69" s="1077">
        <f>I69*(1+J$24)</f>
        <v>5.87171133952</v>
      </c>
      <c r="K69" s="1144"/>
      <c r="L69" s="133"/>
      <c r="M69" s="1208" t="s">
        <v>71</v>
      </c>
      <c r="N69" s="1209" t="s">
        <v>72</v>
      </c>
    </row>
    <row r="70" spans="2:18" s="10" customFormat="1" x14ac:dyDescent="0.2">
      <c r="B70" s="141"/>
      <c r="C70" s="1210" t="s">
        <v>234</v>
      </c>
      <c r="D70" s="133"/>
      <c r="E70" s="1211" t="s">
        <v>78</v>
      </c>
      <c r="F70" s="133"/>
      <c r="G70" s="1143"/>
      <c r="H70" s="1077">
        <f>(403*2+645*2+713*2)/ths</f>
        <v>3.5219999999999998</v>
      </c>
      <c r="I70" s="1077">
        <f>(403*2+645*2+713*2)/ths</f>
        <v>3.5219999999999998</v>
      </c>
      <c r="J70" s="1077">
        <f>(403*2+645*2+713*2)/ths</f>
        <v>3.5219999999999998</v>
      </c>
      <c r="K70" s="1144"/>
      <c r="L70" s="133"/>
      <c r="M70" s="1208" t="s">
        <v>11</v>
      </c>
      <c r="N70" s="1209" t="s">
        <v>79</v>
      </c>
    </row>
    <row r="71" spans="2:18" x14ac:dyDescent="0.2">
      <c r="B71" s="1198" t="s">
        <v>308</v>
      </c>
      <c r="C71" s="1199" t="s">
        <v>80</v>
      </c>
      <c r="D71" s="132"/>
      <c r="E71" s="1062" t="s">
        <v>4</v>
      </c>
      <c r="F71" s="132"/>
      <c r="G71" s="1141"/>
      <c r="H71" s="1076">
        <f>AVERAGE(6900,6894,5995,6429,6212,6841,6370,6150)/ths</f>
        <v>6.4738749999999996</v>
      </c>
      <c r="I71" s="1076">
        <f>H71*(1+I24)</f>
        <v>6.7328299999999999</v>
      </c>
      <c r="J71" s="1076">
        <f>I71*(1+J24)</f>
        <v>7.0021431999999999</v>
      </c>
      <c r="K71" s="1142"/>
      <c r="L71" s="132"/>
      <c r="M71" s="1208" t="s">
        <v>31</v>
      </c>
      <c r="N71" s="1209" t="s">
        <v>81</v>
      </c>
    </row>
    <row r="72" spans="2:18" x14ac:dyDescent="0.2">
      <c r="B72" s="1200" t="s">
        <v>310</v>
      </c>
      <c r="C72" s="1201" t="s">
        <v>82</v>
      </c>
      <c r="D72" s="132"/>
      <c r="E72" s="1060" t="s">
        <v>4</v>
      </c>
      <c r="F72" s="132"/>
      <c r="G72" s="1205"/>
      <c r="H72" s="1206">
        <f>2500/ths</f>
        <v>2.5</v>
      </c>
      <c r="I72" s="1206">
        <f>2500/ths</f>
        <v>2.5</v>
      </c>
      <c r="J72" s="1206">
        <f>2500/ths</f>
        <v>2.5</v>
      </c>
      <c r="K72" s="1207"/>
      <c r="L72" s="132"/>
      <c r="M72" s="1214" t="s">
        <v>75</v>
      </c>
      <c r="N72" s="1132" t="s">
        <v>76</v>
      </c>
    </row>
    <row r="76" spans="2:18" s="1" customFormat="1" x14ac:dyDescent="0.2">
      <c r="C76" s="2"/>
      <c r="D76" s="2"/>
      <c r="F76" s="2"/>
      <c r="G76" s="178"/>
      <c r="H76" s="178"/>
      <c r="I76" s="178"/>
      <c r="J76" s="178"/>
      <c r="K76" s="178"/>
      <c r="L76" s="2"/>
      <c r="M76" s="1125"/>
      <c r="N76" s="1125"/>
      <c r="O76" s="2"/>
      <c r="P76" s="2"/>
      <c r="Q76" s="2"/>
      <c r="R76" s="2"/>
    </row>
    <row r="77" spans="2:18" s="1" customFormat="1" x14ac:dyDescent="0.2">
      <c r="C77" s="2"/>
      <c r="D77" s="2"/>
      <c r="F77" s="2"/>
      <c r="G77" s="178"/>
      <c r="H77" s="178"/>
      <c r="I77" s="178"/>
      <c r="J77" s="178"/>
      <c r="K77" s="178"/>
      <c r="L77" s="2"/>
      <c r="M77" s="1125"/>
      <c r="N77" s="1125"/>
      <c r="O77" s="2"/>
      <c r="P77" s="2"/>
      <c r="Q77" s="2"/>
      <c r="R77" s="2"/>
    </row>
    <row r="78" spans="2:18" s="1" customFormat="1" x14ac:dyDescent="0.2">
      <c r="C78" s="2"/>
      <c r="D78" s="2"/>
      <c r="F78" s="2"/>
      <c r="G78" s="178"/>
      <c r="H78" s="178"/>
      <c r="I78" s="178"/>
      <c r="J78" s="178"/>
      <c r="K78" s="178"/>
      <c r="L78" s="2"/>
      <c r="M78" s="1125"/>
      <c r="N78" s="1125"/>
      <c r="O78" s="2"/>
      <c r="P78" s="2"/>
      <c r="Q78" s="2"/>
      <c r="R78" s="2"/>
    </row>
    <row r="84" spans="3:18" s="1" customFormat="1" x14ac:dyDescent="0.2">
      <c r="C84" s="5"/>
      <c r="D84" s="5"/>
      <c r="E84" s="4"/>
      <c r="F84" s="5"/>
      <c r="G84" s="14"/>
      <c r="H84" s="14"/>
      <c r="I84" s="14"/>
      <c r="J84" s="14"/>
      <c r="K84" s="14"/>
      <c r="L84" s="5"/>
      <c r="M84" s="1125"/>
      <c r="N84" s="1125"/>
      <c r="O84" s="2"/>
      <c r="P84" s="2"/>
      <c r="Q84" s="2"/>
      <c r="R84" s="2"/>
    </row>
    <row r="85" spans="3:18" s="1" customFormat="1" x14ac:dyDescent="0.2">
      <c r="C85" s="5"/>
      <c r="D85" s="5"/>
      <c r="E85" s="4"/>
      <c r="F85" s="5"/>
      <c r="G85" s="14"/>
      <c r="H85" s="14"/>
      <c r="I85" s="14"/>
      <c r="J85" s="14"/>
      <c r="K85" s="14"/>
      <c r="L85" s="5"/>
      <c r="M85" s="1125"/>
      <c r="N85" s="1125"/>
      <c r="O85" s="2"/>
      <c r="P85" s="2"/>
      <c r="Q85" s="2"/>
      <c r="R85" s="2"/>
    </row>
  </sheetData>
  <mergeCells count="1">
    <mergeCell ref="N50:N51"/>
  </mergeCells>
  <conditionalFormatting sqref="H32">
    <cfRule type="expression" dxfId="62" priority="2">
      <formula>H32=0</formula>
    </cfRule>
  </conditionalFormatting>
  <conditionalFormatting sqref="H36">
    <cfRule type="expression" dxfId="61" priority="1">
      <formula>H36=0</formula>
    </cfRule>
  </conditionalFormatting>
  <hyperlinks>
    <hyperlink ref="N41" r:id="rId1" xr:uid="{00000000-0004-0000-0000-000000000000}"/>
    <hyperlink ref="N43" r:id="rId2" xr:uid="{00000000-0004-0000-0000-000001000000}"/>
    <hyperlink ref="N39" r:id="rId3" xr:uid="{00000000-0004-0000-0000-000002000000}"/>
    <hyperlink ref="N52" r:id="rId4" xr:uid="{00000000-0004-0000-0000-000003000000}"/>
    <hyperlink ref="N69" r:id="rId5" xr:uid="{00000000-0004-0000-0000-000004000000}"/>
    <hyperlink ref="N70" r:id="rId6" xr:uid="{00000000-0004-0000-0000-000005000000}"/>
    <hyperlink ref="N72" r:id="rId7" xr:uid="{00000000-0004-0000-0000-000006000000}"/>
    <hyperlink ref="N66" r:id="rId8" xr:uid="{00000000-0004-0000-0000-000007000000}"/>
    <hyperlink ref="N71" r:id="rId9" xr:uid="{00000000-0004-0000-0000-000008000000}"/>
    <hyperlink ref="N64" r:id="rId10" xr:uid="{00000000-0004-0000-0000-000009000000}"/>
    <hyperlink ref="N65" r:id="rId11" xr:uid="{00000000-0004-0000-0000-00000A000000}"/>
  </hyperlinks>
  <pageMargins left="0.25" right="0.25" top="0.75" bottom="0.75" header="0.3" footer="0.3"/>
  <pageSetup paperSize="9" scale="34" orientation="portrait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50911"/>
    <pageSetUpPr fitToPage="1"/>
  </sheetPr>
  <dimension ref="B2:AB24"/>
  <sheetViews>
    <sheetView showGridLines="0" view="pageBreakPreview" zoomScaleNormal="100" zoomScaleSheetLayoutView="100" workbookViewId="0">
      <selection activeCell="K14" sqref="K14"/>
    </sheetView>
  </sheetViews>
  <sheetFormatPr defaultRowHeight="12" x14ac:dyDescent="0.25"/>
  <cols>
    <col min="1" max="1" width="7.85546875" style="54" customWidth="1"/>
    <col min="2" max="2" width="2.28515625" style="54" customWidth="1"/>
    <col min="3" max="3" width="3" style="40" customWidth="1"/>
    <col min="4" max="4" width="4.42578125" style="40" bestFit="1" customWidth="1"/>
    <col min="5" max="5" width="44.7109375" style="40" customWidth="1"/>
    <col min="6" max="6" width="0.85546875" style="40" customWidth="1"/>
    <col min="7" max="7" width="12" style="71" customWidth="1"/>
    <col min="8" max="8" width="0.85546875" style="40" customWidth="1"/>
    <col min="9" max="12" width="8" style="54" customWidth="1"/>
    <col min="13" max="13" width="9" style="54" customWidth="1"/>
    <col min="14" max="17" width="8" style="54" customWidth="1"/>
    <col min="18" max="18" width="8.85546875" style="54" customWidth="1"/>
    <col min="19" max="19" width="3" style="40" customWidth="1"/>
    <col min="20" max="20" width="2.42578125" style="54" customWidth="1"/>
    <col min="21" max="21" width="9.140625" style="54"/>
    <col min="22" max="23" width="26.5703125" style="54" customWidth="1"/>
    <col min="24" max="24" width="9.5703125" style="54" customWidth="1"/>
    <col min="25" max="26" width="9.5703125" style="41" customWidth="1"/>
    <col min="27" max="28" width="9.140625" style="41"/>
    <col min="29" max="16384" width="9.140625" style="54"/>
  </cols>
  <sheetData>
    <row r="2" spans="2:28" s="40" customFormat="1" x14ac:dyDescent="0.25">
      <c r="B2" s="435"/>
      <c r="C2" s="436"/>
      <c r="D2" s="436"/>
      <c r="E2" s="436"/>
      <c r="F2" s="436"/>
      <c r="G2" s="437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  <c r="S2" s="436"/>
      <c r="T2" s="438"/>
      <c r="Y2" s="41"/>
      <c r="Z2" s="41"/>
      <c r="AA2" s="41"/>
      <c r="AB2" s="41"/>
    </row>
    <row r="3" spans="2:28" x14ac:dyDescent="0.25">
      <c r="B3" s="447"/>
      <c r="C3" s="15"/>
      <c r="D3" s="16"/>
      <c r="E3" s="16"/>
      <c r="F3" s="16"/>
      <c r="G3" s="17"/>
      <c r="H3" s="16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8"/>
      <c r="T3" s="448"/>
    </row>
    <row r="4" spans="2:28" ht="24.75" customHeight="1" thickBot="1" x14ac:dyDescent="0.3">
      <c r="B4" s="447"/>
      <c r="C4" s="44"/>
      <c r="D4" s="1410" t="s">
        <v>423</v>
      </c>
      <c r="E4" s="1410"/>
      <c r="F4" s="1410"/>
      <c r="G4" s="1410"/>
      <c r="H4" s="1410"/>
      <c r="I4" s="1410"/>
      <c r="J4" s="1410"/>
      <c r="K4" s="1410"/>
      <c r="L4" s="1410"/>
      <c r="M4" s="1410"/>
      <c r="N4" s="1410"/>
      <c r="O4" s="1410"/>
      <c r="P4" s="1410"/>
      <c r="Q4" s="1410"/>
      <c r="R4" s="1410"/>
      <c r="S4" s="46"/>
      <c r="T4" s="448"/>
    </row>
    <row r="5" spans="2:28" ht="12.75" thickTop="1" x14ac:dyDescent="0.25">
      <c r="B5" s="447"/>
      <c r="C5" s="44"/>
      <c r="D5" s="19"/>
      <c r="E5" s="19"/>
      <c r="F5" s="19"/>
      <c r="G5" s="45"/>
      <c r="H5" s="1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46"/>
      <c r="T5" s="448"/>
    </row>
    <row r="6" spans="2:28" s="56" customFormat="1" ht="27" customHeight="1" x14ac:dyDescent="0.25">
      <c r="B6" s="449"/>
      <c r="C6" s="110"/>
      <c r="D6" s="1383" t="s">
        <v>83</v>
      </c>
      <c r="E6" s="1337" t="s">
        <v>143</v>
      </c>
      <c r="F6" s="111"/>
      <c r="G6" s="1434" t="s">
        <v>85</v>
      </c>
      <c r="H6" s="111"/>
      <c r="I6" s="1436" t="s">
        <v>144</v>
      </c>
      <c r="J6" s="1437"/>
      <c r="K6" s="1437"/>
      <c r="L6" s="1437"/>
      <c r="M6" s="1438"/>
      <c r="N6" s="1436" t="s">
        <v>145</v>
      </c>
      <c r="O6" s="1437"/>
      <c r="P6" s="1437"/>
      <c r="Q6" s="1437"/>
      <c r="R6" s="1438"/>
      <c r="S6" s="43"/>
      <c r="T6" s="450"/>
      <c r="V6" s="354" t="s">
        <v>316</v>
      </c>
      <c r="W6" s="354" t="s">
        <v>461</v>
      </c>
      <c r="Y6" s="66"/>
      <c r="Z6" s="66"/>
      <c r="AA6" s="66"/>
      <c r="AB6" s="66"/>
    </row>
    <row r="7" spans="2:28" s="56" customFormat="1" ht="17.25" customHeight="1" x14ac:dyDescent="0.25">
      <c r="B7" s="449"/>
      <c r="C7" s="110"/>
      <c r="D7" s="1384"/>
      <c r="E7" s="1433"/>
      <c r="F7" s="111"/>
      <c r="G7" s="1435"/>
      <c r="H7" s="111"/>
      <c r="I7" s="992">
        <v>2022</v>
      </c>
      <c r="J7" s="993">
        <f t="shared" ref="J7:K7" si="0">I7+1</f>
        <v>2023</v>
      </c>
      <c r="K7" s="993">
        <f t="shared" si="0"/>
        <v>2024</v>
      </c>
      <c r="L7" s="994" t="s">
        <v>278</v>
      </c>
      <c r="M7" s="50" t="s">
        <v>88</v>
      </c>
      <c r="N7" s="992">
        <v>2022</v>
      </c>
      <c r="O7" s="993">
        <f t="shared" ref="O7:P7" si="1">N7+1</f>
        <v>2023</v>
      </c>
      <c r="P7" s="993">
        <f t="shared" si="1"/>
        <v>2024</v>
      </c>
      <c r="Q7" s="994" t="s">
        <v>278</v>
      </c>
      <c r="R7" s="112" t="s">
        <v>88</v>
      </c>
      <c r="S7" s="43"/>
      <c r="T7" s="450"/>
      <c r="Y7" s="66"/>
      <c r="Z7" s="66"/>
      <c r="AA7" s="66"/>
      <c r="AB7" s="66"/>
    </row>
    <row r="8" spans="2:28" s="98" customFormat="1" ht="6" x14ac:dyDescent="0.25">
      <c r="B8" s="441"/>
      <c r="C8" s="101"/>
      <c r="D8" s="102"/>
      <c r="E8" s="102"/>
      <c r="F8" s="102"/>
      <c r="G8" s="152"/>
      <c r="H8" s="102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4"/>
      <c r="T8" s="442"/>
      <c r="Y8" s="100"/>
      <c r="Z8" s="100"/>
      <c r="AA8" s="100"/>
      <c r="AB8" s="100"/>
    </row>
    <row r="9" spans="2:28" s="82" customFormat="1" ht="21" customHeight="1" thickBot="1" x14ac:dyDescent="0.3">
      <c r="B9" s="476"/>
      <c r="C9" s="78"/>
      <c r="D9" s="1426" t="s">
        <v>88</v>
      </c>
      <c r="E9" s="1427"/>
      <c r="F9" s="79"/>
      <c r="G9" s="80" t="s">
        <v>5</v>
      </c>
      <c r="H9" s="79"/>
      <c r="I9" s="1428">
        <f>M11+R11</f>
        <v>0</v>
      </c>
      <c r="J9" s="1429"/>
      <c r="K9" s="1429"/>
      <c r="L9" s="1429"/>
      <c r="M9" s="1429"/>
      <c r="N9" s="1429"/>
      <c r="O9" s="1429"/>
      <c r="P9" s="1429"/>
      <c r="Q9" s="1429"/>
      <c r="R9" s="1430"/>
      <c r="S9" s="81"/>
      <c r="T9" s="477"/>
      <c r="Y9" s="83"/>
      <c r="Z9" s="83"/>
      <c r="AA9" s="83"/>
      <c r="AB9" s="83"/>
    </row>
    <row r="10" spans="2:28" s="98" customFormat="1" ht="6" x14ac:dyDescent="0.25">
      <c r="B10" s="441"/>
      <c r="C10" s="101"/>
      <c r="D10" s="152"/>
      <c r="E10" s="152"/>
      <c r="F10" s="102"/>
      <c r="G10" s="152"/>
      <c r="H10" s="102"/>
      <c r="I10" s="1273"/>
      <c r="J10" s="1273"/>
      <c r="K10" s="1273"/>
      <c r="L10" s="1273"/>
      <c r="M10" s="1273"/>
      <c r="N10" s="1273"/>
      <c r="O10" s="1273"/>
      <c r="P10" s="1273"/>
      <c r="Q10" s="1273"/>
      <c r="R10" s="1273"/>
      <c r="S10" s="154"/>
      <c r="T10" s="442"/>
      <c r="Y10" s="100"/>
      <c r="Z10" s="100"/>
      <c r="AA10" s="100"/>
      <c r="AB10" s="100"/>
    </row>
    <row r="11" spans="2:28" ht="16.5" customHeight="1" thickBot="1" x14ac:dyDescent="0.3">
      <c r="B11" s="447"/>
      <c r="C11" s="47"/>
      <c r="D11" s="1431" t="s">
        <v>153</v>
      </c>
      <c r="E11" s="1432" t="s">
        <v>153</v>
      </c>
      <c r="F11" s="48"/>
      <c r="G11" s="150" t="s">
        <v>5</v>
      </c>
      <c r="H11" s="48"/>
      <c r="I11" s="970">
        <f>SUM(I13,I16,I17)</f>
        <v>0</v>
      </c>
      <c r="J11" s="971">
        <f>SUM(J13,J16,J17)</f>
        <v>0</v>
      </c>
      <c r="K11" s="971">
        <f>SUM(K13,K16,K17)</f>
        <v>0</v>
      </c>
      <c r="L11" s="972"/>
      <c r="M11" s="151">
        <f>SUM(I11:L11)</f>
        <v>0</v>
      </c>
      <c r="N11" s="971">
        <f t="shared" ref="N11:O11" si="2">SUM(N19:N22)</f>
        <v>0</v>
      </c>
      <c r="O11" s="971">
        <f t="shared" si="2"/>
        <v>0</v>
      </c>
      <c r="P11" s="971">
        <f>SUM(P19:P22)</f>
        <v>0</v>
      </c>
      <c r="Q11" s="973"/>
      <c r="R11" s="974">
        <f>SUM(N11:Q11)</f>
        <v>0</v>
      </c>
      <c r="S11" s="55"/>
      <c r="T11" s="448"/>
      <c r="V11" s="343" t="s">
        <v>155</v>
      </c>
      <c r="W11" s="343" t="s">
        <v>330</v>
      </c>
    </row>
    <row r="12" spans="2:28" s="98" customFormat="1" ht="6" x14ac:dyDescent="0.25">
      <c r="B12" s="441"/>
      <c r="C12" s="101"/>
      <c r="D12" s="152"/>
      <c r="E12" s="152"/>
      <c r="F12" s="102"/>
      <c r="G12" s="152"/>
      <c r="H12" s="102"/>
      <c r="I12" s="1274"/>
      <c r="J12" s="1274"/>
      <c r="K12" s="1274"/>
      <c r="L12" s="1274"/>
      <c r="M12" s="1274"/>
      <c r="N12" s="1274"/>
      <c r="O12" s="1274"/>
      <c r="P12" s="1274"/>
      <c r="Q12" s="1274"/>
      <c r="R12" s="1274"/>
      <c r="S12" s="154"/>
      <c r="T12" s="442"/>
      <c r="Y12" s="100"/>
      <c r="Z12" s="100"/>
      <c r="AA12" s="100"/>
      <c r="AB12" s="100"/>
    </row>
    <row r="13" spans="2:28" ht="19.5" customHeight="1" x14ac:dyDescent="0.25">
      <c r="B13" s="447"/>
      <c r="C13" s="44"/>
      <c r="D13" s="299">
        <v>1</v>
      </c>
      <c r="E13" s="418" t="s">
        <v>147</v>
      </c>
      <c r="F13" s="19"/>
      <c r="G13" s="979" t="s">
        <v>5</v>
      </c>
      <c r="H13" s="19"/>
      <c r="I13" s="918">
        <f>I14+I15</f>
        <v>0</v>
      </c>
      <c r="J13" s="919">
        <f>J14+J15</f>
        <v>0</v>
      </c>
      <c r="K13" s="919">
        <f>K14+K15</f>
        <v>0</v>
      </c>
      <c r="L13" s="926"/>
      <c r="M13" s="930">
        <f>SUM(I13:L13)</f>
        <v>0</v>
      </c>
      <c r="N13" s="1275"/>
      <c r="O13" s="1275"/>
      <c r="P13" s="1275"/>
      <c r="Q13" s="1275"/>
      <c r="R13" s="1276"/>
      <c r="S13" s="46"/>
      <c r="T13" s="448"/>
    </row>
    <row r="14" spans="2:28" ht="44.25" customHeight="1" x14ac:dyDescent="0.25">
      <c r="B14" s="447"/>
      <c r="C14" s="44"/>
      <c r="D14" s="975" t="s">
        <v>340</v>
      </c>
      <c r="E14" s="976" t="s">
        <v>373</v>
      </c>
      <c r="F14" s="19"/>
      <c r="G14" s="252" t="s">
        <v>5</v>
      </c>
      <c r="H14" s="19"/>
      <c r="I14" s="920">
        <f>'Источники ФБ'!P9/ths</f>
        <v>0</v>
      </c>
      <c r="J14" s="897">
        <f>'Источники ФБ'!Q9/ths</f>
        <v>0</v>
      </c>
      <c r="K14" s="897">
        <f>'Источники ФБ'!R9/ths</f>
        <v>0</v>
      </c>
      <c r="L14" s="927"/>
      <c r="M14" s="931">
        <f>SUM(I14:L14)</f>
        <v>0</v>
      </c>
      <c r="N14" s="1277"/>
      <c r="O14" s="1277"/>
      <c r="P14" s="1277"/>
      <c r="Q14" s="1277"/>
      <c r="R14" s="1278"/>
      <c r="S14" s="46"/>
      <c r="T14" s="448"/>
    </row>
    <row r="15" spans="2:28" ht="30.75" customHeight="1" x14ac:dyDescent="0.25">
      <c r="B15" s="447"/>
      <c r="C15" s="44"/>
      <c r="D15" s="977" t="s">
        <v>341</v>
      </c>
      <c r="E15" s="978" t="s">
        <v>148</v>
      </c>
      <c r="F15" s="19"/>
      <c r="G15" s="980" t="s">
        <v>5</v>
      </c>
      <c r="H15" s="19"/>
      <c r="I15" s="1279">
        <f>'Источники ФБ'!P20/ths</f>
        <v>0</v>
      </c>
      <c r="J15" s="1280">
        <f>'Источники ФБ'!Q20/ths</f>
        <v>0</v>
      </c>
      <c r="K15" s="1280">
        <f>'Источники ФБ'!R20/ths</f>
        <v>0</v>
      </c>
      <c r="L15" s="1281"/>
      <c r="M15" s="1282">
        <f>SUM(I15:L15)</f>
        <v>0</v>
      </c>
      <c r="N15" s="1283"/>
      <c r="O15" s="1283"/>
      <c r="P15" s="1283"/>
      <c r="Q15" s="1283"/>
      <c r="R15" s="1284"/>
      <c r="S15" s="46"/>
      <c r="T15" s="448"/>
    </row>
    <row r="16" spans="2:28" ht="28.5" customHeight="1" x14ac:dyDescent="0.25">
      <c r="B16" s="447"/>
      <c r="C16" s="44"/>
      <c r="D16" s="294">
        <v>2</v>
      </c>
      <c r="E16" s="866" t="s">
        <v>149</v>
      </c>
      <c r="F16" s="19"/>
      <c r="G16" s="113" t="s">
        <v>5</v>
      </c>
      <c r="H16" s="19"/>
      <c r="I16" s="846">
        <f>'Источники ФБ'!P26/ths</f>
        <v>0</v>
      </c>
      <c r="J16" s="847">
        <f>'Источники ФБ'!Q26/ths</f>
        <v>0</v>
      </c>
      <c r="K16" s="847">
        <f>'Источники ФБ'!R26/ths</f>
        <v>0</v>
      </c>
      <c r="L16" s="944"/>
      <c r="M16" s="68">
        <f>SUM(I16:L16)</f>
        <v>0</v>
      </c>
      <c r="N16" s="1285"/>
      <c r="O16" s="1285"/>
      <c r="P16" s="1285"/>
      <c r="Q16" s="1285"/>
      <c r="R16" s="1286"/>
      <c r="S16" s="46"/>
      <c r="T16" s="448"/>
    </row>
    <row r="17" spans="2:28" ht="44.25" customHeight="1" thickBot="1" x14ac:dyDescent="0.3">
      <c r="B17" s="447"/>
      <c r="C17" s="44"/>
      <c r="D17" s="983">
        <v>3</v>
      </c>
      <c r="E17" s="984" t="s">
        <v>150</v>
      </c>
      <c r="F17" s="19"/>
      <c r="G17" s="162" t="s">
        <v>5</v>
      </c>
      <c r="H17" s="19"/>
      <c r="I17" s="949">
        <f>'Источники ФБ'!P32/ths</f>
        <v>0</v>
      </c>
      <c r="J17" s="950">
        <f>'Источники ФБ'!Q32/ths</f>
        <v>0</v>
      </c>
      <c r="K17" s="950">
        <f>'Источники ФБ'!R32/ths</f>
        <v>0</v>
      </c>
      <c r="L17" s="951"/>
      <c r="M17" s="158">
        <f>SUM(I17:L17)</f>
        <v>0</v>
      </c>
      <c r="N17" s="1287"/>
      <c r="O17" s="1287"/>
      <c r="P17" s="1287"/>
      <c r="Q17" s="1287"/>
      <c r="R17" s="1288"/>
      <c r="S17" s="46"/>
      <c r="T17" s="448"/>
    </row>
    <row r="18" spans="2:28" s="98" customFormat="1" ht="6" x14ac:dyDescent="0.25">
      <c r="B18" s="441"/>
      <c r="C18" s="101"/>
      <c r="D18" s="102"/>
      <c r="E18" s="102"/>
      <c r="F18" s="102"/>
      <c r="G18" s="102"/>
      <c r="H18" s="102"/>
      <c r="I18" s="1274"/>
      <c r="J18" s="1274"/>
      <c r="K18" s="1274"/>
      <c r="L18" s="1274"/>
      <c r="M18" s="1274"/>
      <c r="N18" s="1274"/>
      <c r="O18" s="1274"/>
      <c r="P18" s="1274"/>
      <c r="Q18" s="1274"/>
      <c r="R18" s="1274"/>
      <c r="S18" s="154"/>
      <c r="T18" s="442"/>
      <c r="Y18" s="100"/>
      <c r="Z18" s="100"/>
      <c r="AA18" s="100"/>
      <c r="AB18" s="100"/>
    </row>
    <row r="19" spans="2:28" ht="16.5" customHeight="1" x14ac:dyDescent="0.25">
      <c r="B19" s="447"/>
      <c r="C19" s="44"/>
      <c r="D19" s="987">
        <v>4</v>
      </c>
      <c r="E19" s="988" t="s">
        <v>151</v>
      </c>
      <c r="F19" s="19"/>
      <c r="G19" s="113" t="s">
        <v>5</v>
      </c>
      <c r="H19" s="19"/>
      <c r="I19" s="1289"/>
      <c r="J19" s="1285"/>
      <c r="K19" s="1285"/>
      <c r="L19" s="1285"/>
      <c r="M19" s="1286"/>
      <c r="N19" s="1290">
        <f>'Источники ВБ'!K8/ths</f>
        <v>0</v>
      </c>
      <c r="O19" s="1290">
        <f>'Источники ВБ'!L8/ths</f>
        <v>0</v>
      </c>
      <c r="P19" s="1290">
        <f>'Источники ВБ'!M8/ths</f>
        <v>0</v>
      </c>
      <c r="Q19" s="1291"/>
      <c r="R19" s="1292">
        <f>SUM(N19:Q19)</f>
        <v>0</v>
      </c>
      <c r="S19" s="46"/>
      <c r="T19" s="448"/>
    </row>
    <row r="20" spans="2:28" ht="16.5" customHeight="1" x14ac:dyDescent="0.25">
      <c r="B20" s="447"/>
      <c r="C20" s="44"/>
      <c r="D20" s="989">
        <v>5</v>
      </c>
      <c r="E20" s="990" t="s">
        <v>388</v>
      </c>
      <c r="F20" s="19"/>
      <c r="G20" s="113" t="s">
        <v>5</v>
      </c>
      <c r="H20" s="19"/>
      <c r="I20" s="1293"/>
      <c r="J20" s="1275"/>
      <c r="K20" s="1275"/>
      <c r="L20" s="1275"/>
      <c r="M20" s="1276"/>
      <c r="N20" s="1290">
        <f>'Источники ВБ'!K14/ths</f>
        <v>0</v>
      </c>
      <c r="O20" s="1290">
        <f>'Источники ВБ'!L14/ths</f>
        <v>0</v>
      </c>
      <c r="P20" s="1290">
        <f>'Источники ВБ'!M14/ths</f>
        <v>0</v>
      </c>
      <c r="Q20" s="944"/>
      <c r="R20" s="68">
        <f>SUM(N20:Q20)</f>
        <v>0</v>
      </c>
      <c r="S20" s="46"/>
      <c r="T20" s="448"/>
    </row>
    <row r="21" spans="2:28" ht="16.5" customHeight="1" x14ac:dyDescent="0.25">
      <c r="B21" s="447"/>
      <c r="C21" s="44"/>
      <c r="D21" s="989">
        <v>6</v>
      </c>
      <c r="E21" s="990" t="s">
        <v>297</v>
      </c>
      <c r="F21" s="19"/>
      <c r="G21" s="113" t="s">
        <v>5</v>
      </c>
      <c r="H21" s="19"/>
      <c r="I21" s="1293"/>
      <c r="J21" s="1275"/>
      <c r="K21" s="1275"/>
      <c r="L21" s="1275"/>
      <c r="M21" s="1276"/>
      <c r="N21" s="1294">
        <f>Расходы!N54</f>
        <v>0</v>
      </c>
      <c r="O21" s="847">
        <f>Расходы!O54</f>
        <v>0</v>
      </c>
      <c r="P21" s="847">
        <f>Расходы!P54</f>
        <v>0</v>
      </c>
      <c r="Q21" s="944"/>
      <c r="R21" s="68">
        <f>SUM(N21:Q21)</f>
        <v>0</v>
      </c>
      <c r="S21" s="46"/>
      <c r="T21" s="448"/>
    </row>
    <row r="22" spans="2:28" ht="16.5" customHeight="1" thickBot="1" x14ac:dyDescent="0.3">
      <c r="B22" s="447"/>
      <c r="C22" s="44"/>
      <c r="D22" s="947">
        <v>7</v>
      </c>
      <c r="E22" s="991" t="s">
        <v>152</v>
      </c>
      <c r="F22" s="19"/>
      <c r="G22" s="162" t="s">
        <v>5</v>
      </c>
      <c r="H22" s="19"/>
      <c r="I22" s="1295"/>
      <c r="J22" s="1287"/>
      <c r="K22" s="1287"/>
      <c r="L22" s="1287"/>
      <c r="M22" s="1288"/>
      <c r="N22" s="949">
        <f>'Источники ВБ'!K20/ths</f>
        <v>0</v>
      </c>
      <c r="O22" s="950">
        <f>'Источники ВБ'!L20/ths</f>
        <v>0</v>
      </c>
      <c r="P22" s="950">
        <f>'Источники ВБ'!M20/ths</f>
        <v>0</v>
      </c>
      <c r="Q22" s="951"/>
      <c r="R22" s="158">
        <f>SUM(N22:Q22)</f>
        <v>0</v>
      </c>
      <c r="S22" s="46"/>
      <c r="T22" s="448"/>
    </row>
    <row r="23" spans="2:28" x14ac:dyDescent="0.25">
      <c r="B23" s="447"/>
      <c r="C23" s="69"/>
      <c r="D23" s="72"/>
      <c r="E23" s="70"/>
      <c r="F23" s="70"/>
      <c r="G23" s="72"/>
      <c r="H23" s="70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4"/>
      <c r="T23" s="448"/>
    </row>
    <row r="24" spans="2:28" x14ac:dyDescent="0.25">
      <c r="B24" s="451"/>
      <c r="C24" s="452"/>
      <c r="D24" s="452"/>
      <c r="E24" s="452"/>
      <c r="F24" s="452"/>
      <c r="G24" s="453"/>
      <c r="H24" s="452"/>
      <c r="I24" s="454"/>
      <c r="J24" s="454"/>
      <c r="K24" s="454"/>
      <c r="L24" s="454"/>
      <c r="M24" s="454"/>
      <c r="N24" s="454"/>
      <c r="O24" s="454"/>
      <c r="P24" s="454"/>
      <c r="Q24" s="454"/>
      <c r="R24" s="454"/>
      <c r="S24" s="452"/>
      <c r="T24" s="455"/>
    </row>
  </sheetData>
  <mergeCells count="9">
    <mergeCell ref="D9:E9"/>
    <mergeCell ref="I9:R9"/>
    <mergeCell ref="D11:E11"/>
    <mergeCell ref="D4:R4"/>
    <mergeCell ref="D6:D7"/>
    <mergeCell ref="E6:E7"/>
    <mergeCell ref="G6:G7"/>
    <mergeCell ref="I6:M6"/>
    <mergeCell ref="N6:R6"/>
  </mergeCells>
  <hyperlinks>
    <hyperlink ref="V11" location="'Источники ФБ'!A1" display="'Источники ФБ" xr:uid="{00000000-0004-0000-0900-000000000000}"/>
    <hyperlink ref="W11" location="'Источники ВБ'!A1" display="'Источники ВБ" xr:uid="{00000000-0004-0000-0900-000001000000}"/>
  </hyperlinks>
  <pageMargins left="0.25" right="0.25" top="0.75" bottom="0.75" header="0.3" footer="0.3"/>
  <pageSetup paperSize="9" scale="6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50911"/>
    <pageSetUpPr fitToPage="1"/>
  </sheetPr>
  <dimension ref="B2:W26"/>
  <sheetViews>
    <sheetView showGridLines="0" view="pageBreakPreview" zoomScaleNormal="100" zoomScaleSheetLayoutView="100" workbookViewId="0">
      <selection activeCell="I26" sqref="I26"/>
    </sheetView>
  </sheetViews>
  <sheetFormatPr defaultRowHeight="12" x14ac:dyDescent="0.25"/>
  <cols>
    <col min="1" max="1" width="7.85546875" style="54" customWidth="1"/>
    <col min="2" max="2" width="2.140625" style="54" customWidth="1"/>
    <col min="3" max="3" width="3" style="40" customWidth="1"/>
    <col min="4" max="4" width="4.42578125" style="40" bestFit="1" customWidth="1"/>
    <col min="5" max="5" width="42.28515625" style="40" customWidth="1"/>
    <col min="6" max="6" width="0.85546875" style="40" customWidth="1"/>
    <col min="7" max="7" width="12" style="71" customWidth="1"/>
    <col min="8" max="8" width="0.85546875" style="40" customWidth="1"/>
    <col min="9" max="13" width="9.7109375" style="54" customWidth="1"/>
    <col min="14" max="14" width="3" style="40" customWidth="1"/>
    <col min="15" max="15" width="2.42578125" style="54" customWidth="1"/>
    <col min="16" max="16" width="9.140625" style="54"/>
    <col min="17" max="17" width="23.42578125" style="54" customWidth="1"/>
    <col min="18" max="19" width="9.5703125" style="54" customWidth="1"/>
    <col min="20" max="21" width="9.5703125" style="41" customWidth="1"/>
    <col min="22" max="23" width="9.140625" style="41"/>
    <col min="24" max="16384" width="9.140625" style="54"/>
  </cols>
  <sheetData>
    <row r="2" spans="2:23" s="40" customFormat="1" x14ac:dyDescent="0.25">
      <c r="B2" s="435"/>
      <c r="C2" s="436"/>
      <c r="D2" s="436"/>
      <c r="E2" s="436"/>
      <c r="F2" s="436"/>
      <c r="G2" s="437"/>
      <c r="H2" s="436"/>
      <c r="I2" s="436"/>
      <c r="J2" s="436"/>
      <c r="K2" s="436"/>
      <c r="L2" s="436"/>
      <c r="M2" s="436"/>
      <c r="N2" s="436"/>
      <c r="O2" s="438"/>
      <c r="T2" s="41"/>
      <c r="U2" s="41"/>
      <c r="V2" s="41"/>
      <c r="W2" s="41"/>
    </row>
    <row r="3" spans="2:23" x14ac:dyDescent="0.25">
      <c r="B3" s="447"/>
      <c r="C3" s="15"/>
      <c r="D3" s="16"/>
      <c r="E3" s="16"/>
      <c r="F3" s="16"/>
      <c r="G3" s="17"/>
      <c r="H3" s="16"/>
      <c r="I3" s="108"/>
      <c r="J3" s="108"/>
      <c r="K3" s="108"/>
      <c r="L3" s="108"/>
      <c r="M3" s="108"/>
      <c r="N3" s="18"/>
      <c r="O3" s="448"/>
    </row>
    <row r="4" spans="2:23" ht="24.75" customHeight="1" thickBot="1" x14ac:dyDescent="0.3">
      <c r="B4" s="447"/>
      <c r="C4" s="44"/>
      <c r="D4" s="1410" t="s">
        <v>424</v>
      </c>
      <c r="E4" s="1410"/>
      <c r="F4" s="1410"/>
      <c r="G4" s="1410"/>
      <c r="H4" s="1410"/>
      <c r="I4" s="1410"/>
      <c r="J4" s="1410"/>
      <c r="K4" s="1410"/>
      <c r="L4" s="1410"/>
      <c r="M4" s="1410"/>
      <c r="N4" s="46"/>
      <c r="O4" s="448"/>
    </row>
    <row r="5" spans="2:23" ht="12.75" thickTop="1" x14ac:dyDescent="0.25">
      <c r="B5" s="447"/>
      <c r="C5" s="44"/>
      <c r="D5" s="19"/>
      <c r="E5" s="19"/>
      <c r="F5" s="19"/>
      <c r="G5" s="45"/>
      <c r="H5" s="19"/>
      <c r="I5" s="109"/>
      <c r="J5" s="109"/>
      <c r="K5" s="109"/>
      <c r="L5" s="109"/>
      <c r="M5" s="109"/>
      <c r="N5" s="46"/>
      <c r="O5" s="448"/>
    </row>
    <row r="6" spans="2:23" s="115" customFormat="1" ht="30.75" customHeight="1" x14ac:dyDescent="0.25">
      <c r="B6" s="482"/>
      <c r="C6" s="42"/>
      <c r="D6" s="298" t="s">
        <v>83</v>
      </c>
      <c r="E6" s="253" t="s">
        <v>314</v>
      </c>
      <c r="F6" s="114"/>
      <c r="G6" s="1444" t="s">
        <v>389</v>
      </c>
      <c r="H6" s="1445"/>
      <c r="I6" s="1445"/>
      <c r="J6" s="1445"/>
      <c r="K6" s="1445"/>
      <c r="L6" s="1445"/>
      <c r="M6" s="1446"/>
      <c r="N6" s="118"/>
      <c r="O6" s="483"/>
      <c r="T6" s="116"/>
      <c r="U6" s="116"/>
      <c r="V6" s="116"/>
      <c r="W6" s="116"/>
    </row>
    <row r="7" spans="2:23" s="98" customFormat="1" ht="6" x14ac:dyDescent="0.25">
      <c r="B7" s="441"/>
      <c r="C7" s="101"/>
      <c r="D7" s="102"/>
      <c r="E7" s="102"/>
      <c r="F7" s="102"/>
      <c r="G7" s="102"/>
      <c r="H7" s="102"/>
      <c r="I7" s="155"/>
      <c r="J7" s="155"/>
      <c r="K7" s="155"/>
      <c r="L7" s="155"/>
      <c r="M7" s="155"/>
      <c r="N7" s="154"/>
      <c r="O7" s="442"/>
      <c r="T7" s="100"/>
      <c r="U7" s="100"/>
      <c r="V7" s="100"/>
      <c r="W7" s="100"/>
    </row>
    <row r="8" spans="2:23" ht="18" customHeight="1" x14ac:dyDescent="0.25">
      <c r="B8" s="447"/>
      <c r="C8" s="44"/>
      <c r="D8" s="410">
        <v>1</v>
      </c>
      <c r="E8" s="853"/>
      <c r="F8" s="19"/>
      <c r="G8" s="1447"/>
      <c r="H8" s="1448"/>
      <c r="I8" s="1448"/>
      <c r="J8" s="1448"/>
      <c r="K8" s="1448"/>
      <c r="L8" s="1448"/>
      <c r="M8" s="1449"/>
      <c r="N8" s="46"/>
      <c r="O8" s="448"/>
    </row>
    <row r="9" spans="2:23" ht="18" customHeight="1" x14ac:dyDescent="0.25">
      <c r="B9" s="447"/>
      <c r="C9" s="44"/>
      <c r="D9" s="294">
        <f>D8+1</f>
        <v>2</v>
      </c>
      <c r="E9" s="866"/>
      <c r="F9" s="19"/>
      <c r="G9" s="1447"/>
      <c r="H9" s="1448"/>
      <c r="I9" s="1448"/>
      <c r="J9" s="1448"/>
      <c r="K9" s="1448"/>
      <c r="L9" s="1448"/>
      <c r="M9" s="1449"/>
      <c r="N9" s="46"/>
      <c r="O9" s="448"/>
    </row>
    <row r="10" spans="2:23" ht="18" customHeight="1" x14ac:dyDescent="0.25">
      <c r="B10" s="447"/>
      <c r="C10" s="44"/>
      <c r="D10" s="1006">
        <f t="shared" ref="D10:D12" si="0">D9+1</f>
        <v>3</v>
      </c>
      <c r="E10" s="1007"/>
      <c r="F10" s="19"/>
      <c r="G10" s="1447"/>
      <c r="H10" s="1448"/>
      <c r="I10" s="1448"/>
      <c r="J10" s="1448"/>
      <c r="K10" s="1448"/>
      <c r="L10" s="1448"/>
      <c r="M10" s="1449"/>
      <c r="N10" s="46"/>
      <c r="O10" s="448"/>
    </row>
    <row r="11" spans="2:23" ht="18" customHeight="1" x14ac:dyDescent="0.25">
      <c r="B11" s="447"/>
      <c r="C11" s="44"/>
      <c r="D11" s="294">
        <f t="shared" si="0"/>
        <v>4</v>
      </c>
      <c r="E11" s="866"/>
      <c r="F11" s="19"/>
      <c r="G11" s="1447"/>
      <c r="H11" s="1448"/>
      <c r="I11" s="1448"/>
      <c r="J11" s="1448"/>
      <c r="K11" s="1448"/>
      <c r="L11" s="1448"/>
      <c r="M11" s="1449"/>
      <c r="N11" s="46"/>
      <c r="O11" s="448"/>
    </row>
    <row r="12" spans="2:23" ht="18" customHeight="1" x14ac:dyDescent="0.25">
      <c r="B12" s="447"/>
      <c r="C12" s="44"/>
      <c r="D12" s="294">
        <f t="shared" si="0"/>
        <v>5</v>
      </c>
      <c r="E12" s="866"/>
      <c r="F12" s="19"/>
      <c r="G12" s="1447"/>
      <c r="H12" s="1448"/>
      <c r="I12" s="1448"/>
      <c r="J12" s="1448"/>
      <c r="K12" s="1448"/>
      <c r="L12" s="1448"/>
      <c r="M12" s="1449"/>
      <c r="N12" s="46"/>
      <c r="O12" s="448"/>
    </row>
    <row r="13" spans="2:23" ht="18" customHeight="1" thickBot="1" x14ac:dyDescent="0.3">
      <c r="B13" s="447"/>
      <c r="C13" s="44"/>
      <c r="D13" s="1008"/>
      <c r="E13" s="1009"/>
      <c r="F13" s="19"/>
      <c r="G13" s="1441"/>
      <c r="H13" s="1442"/>
      <c r="I13" s="1442"/>
      <c r="J13" s="1442"/>
      <c r="K13" s="1442"/>
      <c r="L13" s="1442"/>
      <c r="M13" s="1443"/>
      <c r="N13" s="46"/>
      <c r="O13" s="448"/>
    </row>
    <row r="14" spans="2:23" x14ac:dyDescent="0.25">
      <c r="B14" s="447"/>
      <c r="C14" s="44"/>
      <c r="D14" s="19"/>
      <c r="E14" s="19"/>
      <c r="F14" s="19"/>
      <c r="G14" s="45"/>
      <c r="H14" s="19"/>
      <c r="I14" s="109"/>
      <c r="J14" s="109"/>
      <c r="K14" s="109"/>
      <c r="L14" s="109"/>
      <c r="M14" s="109"/>
      <c r="N14" s="46"/>
      <c r="O14" s="448"/>
    </row>
    <row r="15" spans="2:23" s="115" customFormat="1" ht="30.75" customHeight="1" x14ac:dyDescent="0.25">
      <c r="B15" s="482"/>
      <c r="C15" s="42"/>
      <c r="D15" s="298" t="s">
        <v>83</v>
      </c>
      <c r="E15" s="253" t="s">
        <v>314</v>
      </c>
      <c r="F15" s="114"/>
      <c r="G15" s="117" t="s">
        <v>85</v>
      </c>
      <c r="H15" s="114"/>
      <c r="I15" s="221">
        <v>2022</v>
      </c>
      <c r="J15" s="219">
        <f t="shared" ref="J15" si="1">I15+1</f>
        <v>2023</v>
      </c>
      <c r="K15" s="219">
        <f t="shared" ref="K15" si="2">J15+1</f>
        <v>2024</v>
      </c>
      <c r="L15" s="1005" t="s">
        <v>278</v>
      </c>
      <c r="M15" s="112" t="s">
        <v>88</v>
      </c>
      <c r="N15" s="118"/>
      <c r="O15" s="483"/>
      <c r="Q15" s="343" t="s">
        <v>390</v>
      </c>
      <c r="T15" s="116"/>
      <c r="U15" s="116"/>
      <c r="V15" s="116"/>
      <c r="W15" s="116"/>
    </row>
    <row r="16" spans="2:23" s="98" customFormat="1" ht="6" x14ac:dyDescent="0.25">
      <c r="B16" s="441"/>
      <c r="C16" s="101"/>
      <c r="D16" s="102"/>
      <c r="E16" s="102"/>
      <c r="F16" s="102"/>
      <c r="G16" s="152"/>
      <c r="H16" s="102"/>
      <c r="I16" s="155"/>
      <c r="J16" s="155"/>
      <c r="K16" s="155"/>
      <c r="L16" s="155"/>
      <c r="M16" s="153"/>
      <c r="N16" s="154"/>
      <c r="O16" s="442"/>
      <c r="T16" s="100"/>
      <c r="U16" s="100"/>
      <c r="V16" s="100"/>
      <c r="W16" s="100"/>
    </row>
    <row r="17" spans="2:23" ht="18" customHeight="1" x14ac:dyDescent="0.25">
      <c r="B17" s="447"/>
      <c r="C17" s="44"/>
      <c r="D17" s="998">
        <v>1</v>
      </c>
      <c r="E17" s="995"/>
      <c r="F17" s="19"/>
      <c r="G17" s="113" t="s">
        <v>5</v>
      </c>
      <c r="H17" s="19"/>
      <c r="I17" s="981">
        <f>'Риски проекта (детализация)'!G6/ths</f>
        <v>0</v>
      </c>
      <c r="J17" s="1000">
        <f>'Риски проекта (детализация)'!H6/ths</f>
        <v>0</v>
      </c>
      <c r="K17" s="982">
        <f>'Риски проекта (детализация)'!I6/ths</f>
        <v>0</v>
      </c>
      <c r="L17" s="1002"/>
      <c r="M17" s="119">
        <f t="shared" ref="M17:M22" si="3">SUM(I17:L17)</f>
        <v>0</v>
      </c>
      <c r="N17" s="46"/>
      <c r="O17" s="448"/>
    </row>
    <row r="18" spans="2:23" ht="18" customHeight="1" x14ac:dyDescent="0.25">
      <c r="B18" s="447"/>
      <c r="C18" s="44"/>
      <c r="D18" s="294">
        <f>D17+1</f>
        <v>2</v>
      </c>
      <c r="E18" s="996"/>
      <c r="F18" s="19"/>
      <c r="G18" s="113" t="s">
        <v>5</v>
      </c>
      <c r="H18" s="19"/>
      <c r="I18" s="1249">
        <f>'Риски проекта (детализация)'!G7/ths</f>
        <v>0</v>
      </c>
      <c r="J18" s="1001">
        <f>'Риски проекта (детализация)'!H7/ths</f>
        <v>0</v>
      </c>
      <c r="K18" s="999">
        <f>'Риски проекта (детализация)'!I7/ths</f>
        <v>0</v>
      </c>
      <c r="L18" s="1003"/>
      <c r="M18" s="119">
        <f t="shared" si="3"/>
        <v>0</v>
      </c>
      <c r="N18" s="46"/>
      <c r="O18" s="448"/>
    </row>
    <row r="19" spans="2:23" ht="18" customHeight="1" x14ac:dyDescent="0.25">
      <c r="B19" s="447"/>
      <c r="C19" s="44"/>
      <c r="D19" s="294">
        <f t="shared" ref="D19:D21" si="4">D18+1</f>
        <v>3</v>
      </c>
      <c r="E19" s="997"/>
      <c r="F19" s="19"/>
      <c r="G19" s="113" t="s">
        <v>5</v>
      </c>
      <c r="H19" s="19"/>
      <c r="I19" s="981">
        <f>'Риски проекта (детализация)'!G8/ths</f>
        <v>0</v>
      </c>
      <c r="J19" s="1000">
        <f>'Риски проекта (детализация)'!H8/ths</f>
        <v>0</v>
      </c>
      <c r="K19" s="982">
        <f>'Риски проекта (детализация)'!I8/ths</f>
        <v>0</v>
      </c>
      <c r="L19" s="1002"/>
      <c r="M19" s="119">
        <f t="shared" si="3"/>
        <v>0</v>
      </c>
      <c r="N19" s="46"/>
      <c r="O19" s="448"/>
    </row>
    <row r="20" spans="2:23" ht="18" customHeight="1" x14ac:dyDescent="0.25">
      <c r="B20" s="447"/>
      <c r="C20" s="44"/>
      <c r="D20" s="294">
        <f t="shared" si="4"/>
        <v>4</v>
      </c>
      <c r="E20" s="997"/>
      <c r="F20" s="19"/>
      <c r="G20" s="113" t="s">
        <v>5</v>
      </c>
      <c r="H20" s="19"/>
      <c r="I20" s="1249">
        <f>'Риски проекта (детализация)'!G9/ths</f>
        <v>0</v>
      </c>
      <c r="J20" s="1001">
        <f>'Риски проекта (детализация)'!H9/ths</f>
        <v>0</v>
      </c>
      <c r="K20" s="999">
        <f>'Риски проекта (детализация)'!I9/ths</f>
        <v>0</v>
      </c>
      <c r="L20" s="1003"/>
      <c r="M20" s="119">
        <f t="shared" si="3"/>
        <v>0</v>
      </c>
      <c r="N20" s="46"/>
      <c r="O20" s="448"/>
    </row>
    <row r="21" spans="2:23" ht="18" customHeight="1" x14ac:dyDescent="0.25">
      <c r="B21" s="447"/>
      <c r="C21" s="44"/>
      <c r="D21" s="294">
        <f t="shared" si="4"/>
        <v>5</v>
      </c>
      <c r="E21" s="997"/>
      <c r="F21" s="19"/>
      <c r="G21" s="113" t="s">
        <v>5</v>
      </c>
      <c r="H21" s="19"/>
      <c r="I21" s="981">
        <f>'Риски проекта (детализация)'!G10/ths</f>
        <v>0</v>
      </c>
      <c r="J21" s="1000">
        <f>'Риски проекта (детализация)'!H10/ths</f>
        <v>0</v>
      </c>
      <c r="K21" s="982">
        <f>'Риски проекта (детализация)'!I10/ths</f>
        <v>0</v>
      </c>
      <c r="L21" s="1002"/>
      <c r="M21" s="119">
        <f t="shared" si="3"/>
        <v>0</v>
      </c>
      <c r="N21" s="46"/>
      <c r="O21" s="448"/>
    </row>
    <row r="22" spans="2:23" ht="18" customHeight="1" x14ac:dyDescent="0.25">
      <c r="B22" s="447"/>
      <c r="C22" s="44"/>
      <c r="D22" s="294"/>
      <c r="E22" s="996"/>
      <c r="F22" s="19"/>
      <c r="G22" s="113" t="s">
        <v>5</v>
      </c>
      <c r="H22" s="19"/>
      <c r="I22" s="981">
        <f>'Риски проекта (детализация)'!G11/ths</f>
        <v>0</v>
      </c>
      <c r="J22" s="1000">
        <f>'Риски проекта (детализация)'!H11/ths</f>
        <v>0</v>
      </c>
      <c r="K22" s="982">
        <f>'Риски проекта (детализация)'!I11/ths</f>
        <v>0</v>
      </c>
      <c r="L22" s="1002"/>
      <c r="M22" s="119">
        <f t="shared" si="3"/>
        <v>0</v>
      </c>
      <c r="N22" s="46"/>
      <c r="O22" s="448"/>
    </row>
    <row r="23" spans="2:23" s="104" customFormat="1" ht="6" x14ac:dyDescent="0.25">
      <c r="B23" s="443"/>
      <c r="C23" s="195"/>
      <c r="D23" s="196"/>
      <c r="E23" s="387"/>
      <c r="F23" s="197"/>
      <c r="G23" s="196"/>
      <c r="H23" s="197"/>
      <c r="I23" s="385"/>
      <c r="J23" s="385"/>
      <c r="K23" s="385"/>
      <c r="L23" s="385"/>
      <c r="M23" s="386"/>
      <c r="N23" s="198"/>
      <c r="O23" s="444"/>
      <c r="T23" s="100"/>
      <c r="U23" s="100"/>
      <c r="V23" s="100"/>
      <c r="W23" s="100"/>
    </row>
    <row r="24" spans="2:23" s="56" customFormat="1" ht="18" customHeight="1" thickBot="1" x14ac:dyDescent="0.3">
      <c r="B24" s="449"/>
      <c r="C24" s="110"/>
      <c r="D24" s="1439" t="s">
        <v>88</v>
      </c>
      <c r="E24" s="1440"/>
      <c r="F24" s="111"/>
      <c r="G24" s="388" t="s">
        <v>5</v>
      </c>
      <c r="H24" s="111"/>
      <c r="I24" s="985">
        <f t="shared" ref="I24:K24" si="5">SUM(I17:I22)</f>
        <v>0</v>
      </c>
      <c r="J24" s="986">
        <f t="shared" si="5"/>
        <v>0</v>
      </c>
      <c r="K24" s="1004">
        <f t="shared" si="5"/>
        <v>0</v>
      </c>
      <c r="L24" s="164"/>
      <c r="M24" s="163">
        <f>SUM(I24:L24)</f>
        <v>0</v>
      </c>
      <c r="N24" s="43"/>
      <c r="O24" s="450"/>
      <c r="T24" s="66"/>
      <c r="U24" s="66"/>
      <c r="V24" s="66"/>
      <c r="W24" s="66"/>
    </row>
    <row r="25" spans="2:23" x14ac:dyDescent="0.25">
      <c r="B25" s="447"/>
      <c r="C25" s="69"/>
      <c r="D25" s="70"/>
      <c r="E25" s="70"/>
      <c r="F25" s="70"/>
      <c r="G25" s="72"/>
      <c r="H25" s="70"/>
      <c r="I25" s="73"/>
      <c r="J25" s="73"/>
      <c r="K25" s="73"/>
      <c r="L25" s="73"/>
      <c r="M25" s="73"/>
      <c r="N25" s="74"/>
      <c r="O25" s="448"/>
    </row>
    <row r="26" spans="2:23" x14ac:dyDescent="0.25">
      <c r="B26" s="451"/>
      <c r="C26" s="452"/>
      <c r="D26" s="452"/>
      <c r="E26" s="452"/>
      <c r="F26" s="452"/>
      <c r="G26" s="453"/>
      <c r="H26" s="452"/>
      <c r="I26" s="454"/>
      <c r="J26" s="454"/>
      <c r="K26" s="454"/>
      <c r="L26" s="454"/>
      <c r="M26" s="454"/>
      <c r="N26" s="452"/>
      <c r="O26" s="455"/>
    </row>
  </sheetData>
  <mergeCells count="9">
    <mergeCell ref="D24:E24"/>
    <mergeCell ref="D4:M4"/>
    <mergeCell ref="G13:M13"/>
    <mergeCell ref="G6:M6"/>
    <mergeCell ref="G8:M8"/>
    <mergeCell ref="G9:M9"/>
    <mergeCell ref="G10:M10"/>
    <mergeCell ref="G11:M11"/>
    <mergeCell ref="G12:M12"/>
  </mergeCells>
  <conditionalFormatting sqref="D8:E13 D17:E22">
    <cfRule type="expression" dxfId="37" priority="2">
      <formula>$E8=""</formula>
    </cfRule>
  </conditionalFormatting>
  <conditionalFormatting sqref="G8:M13">
    <cfRule type="expression" dxfId="36" priority="1">
      <formula>G8=""</formula>
    </cfRule>
  </conditionalFormatting>
  <conditionalFormatting sqref="I17:M24">
    <cfRule type="expression" dxfId="35" priority="6">
      <formula>OR(I17&gt;0,I17&lt;0)</formula>
    </cfRule>
  </conditionalFormatting>
  <hyperlinks>
    <hyperlink ref="Q15" location="'Риски проекта (детализация)'!A1" display="'Риски проекта (детализация)" xr:uid="{00000000-0004-0000-0A00-000000000000}"/>
  </hyperlinks>
  <pageMargins left="0.25" right="0.25" top="0.75" bottom="0.75" header="0.3" footer="0.3"/>
  <pageSetup paperSize="9" scale="8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  <pageSetUpPr fitToPage="1"/>
  </sheetPr>
  <dimension ref="A1"/>
  <sheetViews>
    <sheetView showGridLines="0" workbookViewId="0">
      <selection activeCell="B8" sqref="B8"/>
    </sheetView>
  </sheetViews>
  <sheetFormatPr defaultRowHeight="15" x14ac:dyDescent="0.25"/>
  <cols>
    <col min="1" max="16384" width="9.140625" style="20"/>
  </cols>
  <sheetData/>
  <pageMargins left="0.25" right="0.25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59999389629810485"/>
    <pageSetUpPr fitToPage="1"/>
  </sheetPr>
  <dimension ref="A1:BO74"/>
  <sheetViews>
    <sheetView showGridLines="0" view="pageBreakPreview" zoomScale="80" zoomScaleNormal="40" zoomScaleSheetLayoutView="80" workbookViewId="0">
      <pane xSplit="8" ySplit="5" topLeftCell="I6" activePane="bottomRight" state="frozen"/>
      <selection activeCell="AX69" sqref="AX69"/>
      <selection pane="topRight" activeCell="AX69" sqref="AX69"/>
      <selection pane="bottomLeft" activeCell="AX69" sqref="AX69"/>
      <selection pane="bottomRight" activeCell="B20" sqref="B20"/>
    </sheetView>
  </sheetViews>
  <sheetFormatPr defaultColWidth="0" defaultRowHeight="12" x14ac:dyDescent="0.25"/>
  <cols>
    <col min="1" max="1" width="2.28515625" style="24" customWidth="1"/>
    <col min="2" max="2" width="4.5703125" style="22" customWidth="1"/>
    <col min="3" max="3" width="45.85546875" style="21" customWidth="1"/>
    <col min="4" max="4" width="8.5703125" style="22" customWidth="1"/>
    <col min="5" max="5" width="2.85546875" style="21" customWidth="1"/>
    <col min="6" max="6" width="8.7109375" style="22" customWidth="1"/>
    <col min="7" max="7" width="9.85546875" style="22" customWidth="1"/>
    <col min="8" max="8" width="7.85546875" style="381" customWidth="1"/>
    <col min="9" max="9" width="1.85546875" style="21" customWidth="1"/>
    <col min="10" max="11" width="8.140625" style="21" customWidth="1"/>
    <col min="12" max="48" width="8.140625" style="24" customWidth="1"/>
    <col min="49" max="49" width="4.85546875" style="24" customWidth="1"/>
    <col min="50" max="53" width="7.140625" style="24" customWidth="1"/>
    <col min="54" max="54" width="2.85546875" style="24" customWidth="1"/>
    <col min="55" max="67" width="0" style="24" hidden="1" customWidth="1"/>
    <col min="68" max="16384" width="9.140625" style="24" hidden="1"/>
  </cols>
  <sheetData>
    <row r="1" spans="1:53" s="490" customFormat="1" x14ac:dyDescent="0.25">
      <c r="B1" s="489"/>
      <c r="D1" s="489"/>
      <c r="F1" s="489"/>
      <c r="G1" s="489"/>
      <c r="H1" s="491"/>
    </row>
    <row r="2" spans="1:53" s="490" customFormat="1" ht="15" x14ac:dyDescent="0.25">
      <c r="B2" s="492"/>
      <c r="C2" s="492" t="s">
        <v>429</v>
      </c>
      <c r="D2" s="489"/>
      <c r="F2" s="489"/>
      <c r="G2" s="489"/>
      <c r="H2" s="491"/>
    </row>
    <row r="3" spans="1:53" s="493" customFormat="1" ht="14.25" x14ac:dyDescent="0.25">
      <c r="C3" s="520"/>
      <c r="D3" s="494"/>
      <c r="E3" s="494"/>
      <c r="F3" s="494"/>
      <c r="G3" s="494"/>
      <c r="H3" s="495"/>
      <c r="J3" s="493">
        <v>2020</v>
      </c>
      <c r="K3" s="493">
        <f>J3+1</f>
        <v>2021</v>
      </c>
      <c r="L3" s="493">
        <f t="shared" ref="L3:AU3" si="0">YEAR(L4)</f>
        <v>2022</v>
      </c>
      <c r="M3" s="493">
        <f t="shared" si="0"/>
        <v>2022</v>
      </c>
      <c r="N3" s="493">
        <f t="shared" si="0"/>
        <v>2022</v>
      </c>
      <c r="O3" s="493">
        <f t="shared" si="0"/>
        <v>2022</v>
      </c>
      <c r="P3" s="493">
        <f t="shared" si="0"/>
        <v>2022</v>
      </c>
      <c r="Q3" s="493">
        <f t="shared" si="0"/>
        <v>2022</v>
      </c>
      <c r="R3" s="493">
        <f t="shared" si="0"/>
        <v>2022</v>
      </c>
      <c r="S3" s="493">
        <f t="shared" si="0"/>
        <v>2022</v>
      </c>
      <c r="T3" s="493">
        <f t="shared" si="0"/>
        <v>2022</v>
      </c>
      <c r="U3" s="493">
        <f t="shared" si="0"/>
        <v>2022</v>
      </c>
      <c r="V3" s="493">
        <f t="shared" si="0"/>
        <v>2022</v>
      </c>
      <c r="W3" s="493">
        <f t="shared" si="0"/>
        <v>2022</v>
      </c>
      <c r="X3" s="493">
        <f t="shared" si="0"/>
        <v>2023</v>
      </c>
      <c r="Y3" s="493">
        <f t="shared" si="0"/>
        <v>2023</v>
      </c>
      <c r="Z3" s="493">
        <f t="shared" si="0"/>
        <v>2023</v>
      </c>
      <c r="AA3" s="493">
        <f t="shared" si="0"/>
        <v>2023</v>
      </c>
      <c r="AB3" s="493">
        <f t="shared" si="0"/>
        <v>2023</v>
      </c>
      <c r="AC3" s="493">
        <f t="shared" si="0"/>
        <v>2023</v>
      </c>
      <c r="AD3" s="493">
        <f t="shared" si="0"/>
        <v>2023</v>
      </c>
      <c r="AE3" s="493">
        <f t="shared" si="0"/>
        <v>2023</v>
      </c>
      <c r="AF3" s="493">
        <f t="shared" si="0"/>
        <v>2023</v>
      </c>
      <c r="AG3" s="493">
        <f t="shared" si="0"/>
        <v>2023</v>
      </c>
      <c r="AH3" s="493">
        <f t="shared" si="0"/>
        <v>2023</v>
      </c>
      <c r="AI3" s="493">
        <f t="shared" si="0"/>
        <v>2023</v>
      </c>
      <c r="AJ3" s="493">
        <f t="shared" si="0"/>
        <v>2024</v>
      </c>
      <c r="AK3" s="493">
        <f t="shared" si="0"/>
        <v>2024</v>
      </c>
      <c r="AL3" s="493">
        <f t="shared" si="0"/>
        <v>2024</v>
      </c>
      <c r="AM3" s="493">
        <f t="shared" si="0"/>
        <v>2024</v>
      </c>
      <c r="AN3" s="493">
        <f t="shared" si="0"/>
        <v>2024</v>
      </c>
      <c r="AO3" s="493">
        <f t="shared" si="0"/>
        <v>2024</v>
      </c>
      <c r="AP3" s="493">
        <f t="shared" si="0"/>
        <v>2024</v>
      </c>
      <c r="AQ3" s="493">
        <f t="shared" si="0"/>
        <v>2024</v>
      </c>
      <c r="AR3" s="493">
        <f t="shared" si="0"/>
        <v>2024</v>
      </c>
      <c r="AS3" s="493">
        <f t="shared" si="0"/>
        <v>2024</v>
      </c>
      <c r="AT3" s="493">
        <f t="shared" si="0"/>
        <v>2024</v>
      </c>
      <c r="AU3" s="493">
        <f t="shared" si="0"/>
        <v>2024</v>
      </c>
      <c r="AV3" s="493" t="s">
        <v>278</v>
      </c>
      <c r="AY3" s="494"/>
    </row>
    <row r="4" spans="1:53" s="496" customFormat="1" x14ac:dyDescent="0.25">
      <c r="H4" s="497"/>
      <c r="J4" s="498"/>
      <c r="K4" s="498"/>
      <c r="L4" s="498">
        <v>44562</v>
      </c>
      <c r="M4" s="498">
        <f t="shared" ref="M4:AU4" si="1">DATE(YEAR(L4),MONTH(L4)+1,DAY(L4))</f>
        <v>44593</v>
      </c>
      <c r="N4" s="498">
        <f t="shared" si="1"/>
        <v>44621</v>
      </c>
      <c r="O4" s="498">
        <f t="shared" si="1"/>
        <v>44652</v>
      </c>
      <c r="P4" s="498">
        <f t="shared" si="1"/>
        <v>44682</v>
      </c>
      <c r="Q4" s="498">
        <f t="shared" si="1"/>
        <v>44713</v>
      </c>
      <c r="R4" s="498">
        <f t="shared" si="1"/>
        <v>44743</v>
      </c>
      <c r="S4" s="498">
        <f t="shared" si="1"/>
        <v>44774</v>
      </c>
      <c r="T4" s="498">
        <f t="shared" si="1"/>
        <v>44805</v>
      </c>
      <c r="U4" s="498">
        <f t="shared" si="1"/>
        <v>44835</v>
      </c>
      <c r="V4" s="498">
        <f t="shared" si="1"/>
        <v>44866</v>
      </c>
      <c r="W4" s="498">
        <f t="shared" si="1"/>
        <v>44896</v>
      </c>
      <c r="X4" s="498">
        <f t="shared" si="1"/>
        <v>44927</v>
      </c>
      <c r="Y4" s="498">
        <f t="shared" si="1"/>
        <v>44958</v>
      </c>
      <c r="Z4" s="498">
        <f t="shared" si="1"/>
        <v>44986</v>
      </c>
      <c r="AA4" s="498">
        <f t="shared" si="1"/>
        <v>45017</v>
      </c>
      <c r="AB4" s="498">
        <f t="shared" si="1"/>
        <v>45047</v>
      </c>
      <c r="AC4" s="498">
        <f t="shared" si="1"/>
        <v>45078</v>
      </c>
      <c r="AD4" s="498">
        <f t="shared" si="1"/>
        <v>45108</v>
      </c>
      <c r="AE4" s="498">
        <f t="shared" si="1"/>
        <v>45139</v>
      </c>
      <c r="AF4" s="498">
        <f t="shared" si="1"/>
        <v>45170</v>
      </c>
      <c r="AG4" s="498">
        <f t="shared" si="1"/>
        <v>45200</v>
      </c>
      <c r="AH4" s="498">
        <f t="shared" si="1"/>
        <v>45231</v>
      </c>
      <c r="AI4" s="498">
        <f t="shared" si="1"/>
        <v>45261</v>
      </c>
      <c r="AJ4" s="498">
        <f t="shared" si="1"/>
        <v>45292</v>
      </c>
      <c r="AK4" s="498">
        <f t="shared" si="1"/>
        <v>45323</v>
      </c>
      <c r="AL4" s="498">
        <f t="shared" si="1"/>
        <v>45352</v>
      </c>
      <c r="AM4" s="498">
        <f t="shared" si="1"/>
        <v>45383</v>
      </c>
      <c r="AN4" s="498">
        <f t="shared" si="1"/>
        <v>45413</v>
      </c>
      <c r="AO4" s="498">
        <f t="shared" si="1"/>
        <v>45444</v>
      </c>
      <c r="AP4" s="498">
        <f t="shared" si="1"/>
        <v>45474</v>
      </c>
      <c r="AQ4" s="498">
        <f t="shared" si="1"/>
        <v>45505</v>
      </c>
      <c r="AR4" s="498">
        <f t="shared" si="1"/>
        <v>45536</v>
      </c>
      <c r="AS4" s="498">
        <f t="shared" si="1"/>
        <v>45566</v>
      </c>
      <c r="AT4" s="498">
        <f t="shared" si="1"/>
        <v>45597</v>
      </c>
      <c r="AU4" s="498">
        <f t="shared" si="1"/>
        <v>45627</v>
      </c>
      <c r="AV4" s="498" t="s">
        <v>287</v>
      </c>
      <c r="AX4" s="496">
        <v>2022</v>
      </c>
      <c r="AY4" s="496">
        <f t="shared" ref="AY4:AZ4" si="2">AX4+1</f>
        <v>2023</v>
      </c>
      <c r="AZ4" s="496">
        <f t="shared" si="2"/>
        <v>2024</v>
      </c>
      <c r="BA4" s="496" t="s">
        <v>278</v>
      </c>
    </row>
    <row r="5" spans="1:53" s="484" customFormat="1" ht="24" x14ac:dyDescent="0.25">
      <c r="B5" s="484" t="s">
        <v>83</v>
      </c>
      <c r="C5" s="484" t="s">
        <v>114</v>
      </c>
      <c r="D5" s="484" t="s">
        <v>295</v>
      </c>
      <c r="F5" s="484" t="s">
        <v>262</v>
      </c>
      <c r="G5" s="484" t="s">
        <v>263</v>
      </c>
      <c r="H5" s="485"/>
      <c r="J5" s="486"/>
      <c r="K5" s="486"/>
      <c r="L5" s="486"/>
      <c r="M5" s="486"/>
      <c r="N5" s="486"/>
      <c r="O5" s="486"/>
      <c r="P5" s="486"/>
      <c r="Q5" s="486"/>
      <c r="R5" s="486"/>
      <c r="S5" s="486"/>
      <c r="T5" s="486"/>
      <c r="U5" s="486"/>
      <c r="V5" s="486"/>
      <c r="W5" s="486"/>
      <c r="X5" s="486"/>
      <c r="Y5" s="486"/>
      <c r="Z5" s="486"/>
      <c r="AA5" s="486"/>
      <c r="AB5" s="486"/>
      <c r="AC5" s="486"/>
      <c r="AD5" s="486"/>
      <c r="AE5" s="486"/>
      <c r="AF5" s="486"/>
      <c r="AG5" s="486"/>
      <c r="AH5" s="486"/>
      <c r="AI5" s="486"/>
      <c r="AJ5" s="486"/>
      <c r="AK5" s="486"/>
      <c r="AL5" s="486"/>
      <c r="AM5" s="486"/>
      <c r="AN5" s="486"/>
      <c r="AO5" s="486"/>
      <c r="AP5" s="486"/>
      <c r="AQ5" s="486"/>
      <c r="AR5" s="486"/>
      <c r="AS5" s="486"/>
      <c r="AT5" s="486"/>
      <c r="AU5" s="486"/>
      <c r="AV5" s="486"/>
      <c r="AX5" s="1250" t="s">
        <v>281</v>
      </c>
      <c r="AY5" s="487"/>
    </row>
    <row r="6" spans="1:53" s="21" customFormat="1" x14ac:dyDescent="0.25">
      <c r="B6" s="22"/>
      <c r="D6" s="22"/>
      <c r="F6" s="22"/>
      <c r="G6" s="22"/>
      <c r="H6" s="381"/>
    </row>
    <row r="7" spans="1:53" s="29" customFormat="1" x14ac:dyDescent="0.25">
      <c r="A7" s="307"/>
      <c r="B7" s="143">
        <f>'Дорожная карта (кв)'!D14</f>
        <v>1</v>
      </c>
      <c r="C7" s="143" t="str">
        <f>INDEX('Дорожная карта (кв)'!$E$14:$E$29,MATCH('1.1.1 Трудозат производ перс ФБ'!B7,'Дорожная карта (кв)'!$D$14:$D$29,0))</f>
        <v>Задача № 1</v>
      </c>
      <c r="D7" s="143"/>
      <c r="E7" s="144"/>
      <c r="F7" s="430">
        <f>INDEX('Дорожная карта (кв)'!H$14:H$29,MATCH('1.1.1 Трудозат производ перс ФБ'!$C7,'Дорожная карта (кв)'!$E$14:$E$29,0))</f>
        <v>0</v>
      </c>
      <c r="G7" s="430">
        <f>INDEX('Дорожная карта (кв)'!I$14:I$29,MATCH('1.1.1 Трудозат производ перс ФБ'!$C7,'Дорожная карта (кв)'!$E$14:$E$29,0))</f>
        <v>0</v>
      </c>
      <c r="H7" s="382"/>
      <c r="I7" s="144"/>
      <c r="J7" s="144"/>
      <c r="K7" s="144"/>
      <c r="L7" s="431" t="str">
        <f t="shared" ref="L7:AU7" si="3">IF(AND(L$4&gt;=$F7,L$4&lt;=$G7),"X","")</f>
        <v/>
      </c>
      <c r="M7" s="431" t="str">
        <f t="shared" si="3"/>
        <v/>
      </c>
      <c r="N7" s="431" t="str">
        <f t="shared" si="3"/>
        <v/>
      </c>
      <c r="O7" s="431" t="str">
        <f t="shared" si="3"/>
        <v/>
      </c>
      <c r="P7" s="431" t="str">
        <f t="shared" si="3"/>
        <v/>
      </c>
      <c r="Q7" s="431" t="str">
        <f t="shared" si="3"/>
        <v/>
      </c>
      <c r="R7" s="431" t="str">
        <f t="shared" si="3"/>
        <v/>
      </c>
      <c r="S7" s="431" t="str">
        <f t="shared" si="3"/>
        <v/>
      </c>
      <c r="T7" s="431" t="str">
        <f t="shared" si="3"/>
        <v/>
      </c>
      <c r="U7" s="431" t="str">
        <f t="shared" si="3"/>
        <v/>
      </c>
      <c r="V7" s="431" t="str">
        <f t="shared" si="3"/>
        <v/>
      </c>
      <c r="W7" s="431" t="str">
        <f t="shared" si="3"/>
        <v/>
      </c>
      <c r="X7" s="431" t="str">
        <f t="shared" si="3"/>
        <v/>
      </c>
      <c r="Y7" s="431" t="str">
        <f t="shared" si="3"/>
        <v/>
      </c>
      <c r="Z7" s="431" t="str">
        <f t="shared" si="3"/>
        <v/>
      </c>
      <c r="AA7" s="431" t="str">
        <f t="shared" si="3"/>
        <v/>
      </c>
      <c r="AB7" s="431" t="str">
        <f t="shared" si="3"/>
        <v/>
      </c>
      <c r="AC7" s="431" t="str">
        <f t="shared" si="3"/>
        <v/>
      </c>
      <c r="AD7" s="431" t="str">
        <f t="shared" si="3"/>
        <v/>
      </c>
      <c r="AE7" s="431" t="str">
        <f t="shared" si="3"/>
        <v/>
      </c>
      <c r="AF7" s="431" t="str">
        <f t="shared" si="3"/>
        <v/>
      </c>
      <c r="AG7" s="431" t="str">
        <f t="shared" si="3"/>
        <v/>
      </c>
      <c r="AH7" s="431" t="str">
        <f t="shared" si="3"/>
        <v/>
      </c>
      <c r="AI7" s="431" t="str">
        <f t="shared" si="3"/>
        <v/>
      </c>
      <c r="AJ7" s="431" t="str">
        <f t="shared" si="3"/>
        <v/>
      </c>
      <c r="AK7" s="431" t="str">
        <f t="shared" si="3"/>
        <v/>
      </c>
      <c r="AL7" s="431" t="str">
        <f t="shared" si="3"/>
        <v/>
      </c>
      <c r="AM7" s="431" t="str">
        <f t="shared" si="3"/>
        <v/>
      </c>
      <c r="AN7" s="431" t="str">
        <f t="shared" si="3"/>
        <v/>
      </c>
      <c r="AO7" s="431" t="str">
        <f t="shared" si="3"/>
        <v/>
      </c>
      <c r="AP7" s="431" t="str">
        <f t="shared" si="3"/>
        <v/>
      </c>
      <c r="AQ7" s="431" t="str">
        <f t="shared" si="3"/>
        <v/>
      </c>
      <c r="AR7" s="431" t="str">
        <f t="shared" si="3"/>
        <v/>
      </c>
      <c r="AS7" s="431" t="str">
        <f t="shared" si="3"/>
        <v/>
      </c>
      <c r="AT7" s="431" t="str">
        <f t="shared" si="3"/>
        <v/>
      </c>
      <c r="AU7" s="431" t="str">
        <f t="shared" si="3"/>
        <v/>
      </c>
      <c r="AV7" s="145"/>
      <c r="AX7" s="307" t="str">
        <f>C7</f>
        <v>Задача № 1</v>
      </c>
      <c r="AY7" s="307"/>
      <c r="AZ7" s="307"/>
      <c r="BA7" s="307"/>
    </row>
    <row r="8" spans="1:53" s="29" customFormat="1" x14ac:dyDescent="0.25">
      <c r="B8" s="257"/>
      <c r="C8" s="258"/>
      <c r="D8" s="257"/>
      <c r="E8" s="259"/>
      <c r="F8" s="257"/>
      <c r="G8" s="257"/>
      <c r="H8" s="383"/>
      <c r="I8" s="28"/>
      <c r="J8" s="28"/>
      <c r="K8" s="28"/>
      <c r="L8" s="260"/>
      <c r="M8" s="260"/>
      <c r="N8" s="260"/>
      <c r="O8" s="260"/>
      <c r="P8" s="260"/>
      <c r="Q8" s="260"/>
      <c r="R8" s="260"/>
      <c r="S8" s="260"/>
      <c r="T8" s="260"/>
      <c r="U8" s="260"/>
      <c r="V8" s="260"/>
      <c r="W8" s="260"/>
      <c r="X8" s="260"/>
      <c r="Y8" s="260"/>
      <c r="Z8" s="260"/>
      <c r="AA8" s="260"/>
      <c r="AB8" s="260"/>
      <c r="AC8" s="260"/>
      <c r="AD8" s="260"/>
      <c r="AE8" s="260"/>
      <c r="AF8" s="260"/>
      <c r="AG8" s="260"/>
      <c r="AH8" s="260"/>
      <c r="AI8" s="260"/>
      <c r="AJ8" s="260"/>
      <c r="AK8" s="260"/>
      <c r="AL8" s="260"/>
      <c r="AM8" s="260"/>
      <c r="AN8" s="260"/>
      <c r="AO8" s="260"/>
      <c r="AP8" s="260"/>
      <c r="AQ8" s="260"/>
      <c r="AR8" s="260"/>
      <c r="AS8" s="260"/>
      <c r="AT8" s="260"/>
      <c r="AU8" s="260"/>
      <c r="AV8" s="260"/>
    </row>
    <row r="9" spans="1:53" s="29" customFormat="1" x14ac:dyDescent="0.25">
      <c r="A9" s="508"/>
      <c r="B9" s="509" t="str">
        <f>'Дорожная карта (кв)'!D15</f>
        <v>1.1</v>
      </c>
      <c r="C9" s="510" t="str">
        <f>INDEX('Дорожная карта (кв)'!$E$14:$E$29,MATCH('1.1.1 Трудозат производ перс ФБ'!B9,'Дорожная карта (кв)'!$D$14:$D$29,0))</f>
        <v>Подзадача № 1.1</v>
      </c>
      <c r="D9" s="511"/>
      <c r="E9" s="512"/>
      <c r="F9" s="513">
        <f>INDEX('Дорожная карта (кв)'!H$14:H$29,MATCH('1.1.1 Трудозат производ перс ФБ'!$C9,'Дорожная карта (кв)'!$E$14:$E$29,0))</f>
        <v>0</v>
      </c>
      <c r="G9" s="513">
        <f>INDEX('Дорожная карта (кв)'!I$14:I$29,MATCH('1.1.1 Трудозат производ перс ФБ'!$C9,'Дорожная карта (кв)'!$E$14:$E$29,0))</f>
        <v>0</v>
      </c>
      <c r="H9" s="514"/>
      <c r="I9" s="28"/>
      <c r="J9" s="28"/>
      <c r="K9" s="28"/>
      <c r="L9" s="515" t="str">
        <f t="shared" ref="L9:AU9" si="4">IF(AND(L$4&gt;=$F9,L$4&lt;=$G9),"X","")</f>
        <v/>
      </c>
      <c r="M9" s="515" t="str">
        <f t="shared" si="4"/>
        <v/>
      </c>
      <c r="N9" s="515" t="str">
        <f t="shared" si="4"/>
        <v/>
      </c>
      <c r="O9" s="515" t="str">
        <f t="shared" si="4"/>
        <v/>
      </c>
      <c r="P9" s="515" t="str">
        <f t="shared" si="4"/>
        <v/>
      </c>
      <c r="Q9" s="515" t="str">
        <f t="shared" si="4"/>
        <v/>
      </c>
      <c r="R9" s="515" t="str">
        <f t="shared" si="4"/>
        <v/>
      </c>
      <c r="S9" s="515" t="str">
        <f t="shared" si="4"/>
        <v/>
      </c>
      <c r="T9" s="515" t="str">
        <f t="shared" si="4"/>
        <v/>
      </c>
      <c r="U9" s="515" t="str">
        <f t="shared" si="4"/>
        <v/>
      </c>
      <c r="V9" s="515" t="str">
        <f t="shared" si="4"/>
        <v/>
      </c>
      <c r="W9" s="515" t="str">
        <f t="shared" si="4"/>
        <v/>
      </c>
      <c r="X9" s="515" t="str">
        <f t="shared" si="4"/>
        <v/>
      </c>
      <c r="Y9" s="515" t="str">
        <f t="shared" si="4"/>
        <v/>
      </c>
      <c r="Z9" s="515" t="str">
        <f t="shared" si="4"/>
        <v/>
      </c>
      <c r="AA9" s="515" t="str">
        <f t="shared" si="4"/>
        <v/>
      </c>
      <c r="AB9" s="515" t="str">
        <f t="shared" si="4"/>
        <v/>
      </c>
      <c r="AC9" s="515" t="str">
        <f t="shared" si="4"/>
        <v/>
      </c>
      <c r="AD9" s="515" t="str">
        <f t="shared" si="4"/>
        <v/>
      </c>
      <c r="AE9" s="515" t="str">
        <f t="shared" si="4"/>
        <v/>
      </c>
      <c r="AF9" s="515" t="str">
        <f t="shared" si="4"/>
        <v/>
      </c>
      <c r="AG9" s="515" t="str">
        <f t="shared" si="4"/>
        <v/>
      </c>
      <c r="AH9" s="515" t="str">
        <f t="shared" si="4"/>
        <v/>
      </c>
      <c r="AI9" s="515" t="str">
        <f t="shared" si="4"/>
        <v/>
      </c>
      <c r="AJ9" s="515" t="str">
        <f t="shared" si="4"/>
        <v/>
      </c>
      <c r="AK9" s="515" t="str">
        <f t="shared" si="4"/>
        <v/>
      </c>
      <c r="AL9" s="515" t="str">
        <f t="shared" si="4"/>
        <v/>
      </c>
      <c r="AM9" s="515" t="str">
        <f t="shared" si="4"/>
        <v/>
      </c>
      <c r="AN9" s="515" t="str">
        <f t="shared" si="4"/>
        <v/>
      </c>
      <c r="AO9" s="515" t="str">
        <f t="shared" si="4"/>
        <v/>
      </c>
      <c r="AP9" s="515" t="str">
        <f t="shared" si="4"/>
        <v/>
      </c>
      <c r="AQ9" s="515" t="str">
        <f t="shared" si="4"/>
        <v/>
      </c>
      <c r="AR9" s="515" t="str">
        <f t="shared" si="4"/>
        <v/>
      </c>
      <c r="AS9" s="515" t="str">
        <f t="shared" si="4"/>
        <v/>
      </c>
      <c r="AT9" s="515" t="str">
        <f t="shared" si="4"/>
        <v/>
      </c>
      <c r="AU9" s="515" t="str">
        <f t="shared" si="4"/>
        <v/>
      </c>
      <c r="AV9" s="515"/>
      <c r="AX9" s="516" t="str">
        <f>C9</f>
        <v>Подзадача № 1.1</v>
      </c>
      <c r="AY9" s="515"/>
      <c r="AZ9" s="515"/>
      <c r="BA9" s="515"/>
    </row>
    <row r="10" spans="1:53" x14ac:dyDescent="0.25">
      <c r="B10" s="1307" t="str">
        <f>B9</f>
        <v>1.1</v>
      </c>
      <c r="C10" s="23" t="s">
        <v>273</v>
      </c>
      <c r="D10" s="22" t="s">
        <v>94</v>
      </c>
      <c r="L10" s="506"/>
      <c r="M10" s="506"/>
      <c r="N10" s="506"/>
      <c r="O10" s="506"/>
      <c r="P10" s="506"/>
      <c r="Q10" s="506"/>
      <c r="R10" s="506"/>
      <c r="S10" s="506"/>
      <c r="T10" s="506"/>
      <c r="U10" s="506"/>
      <c r="V10" s="506"/>
      <c r="W10" s="506"/>
      <c r="X10" s="506"/>
      <c r="Y10" s="506"/>
      <c r="Z10" s="506"/>
      <c r="AA10" s="506"/>
      <c r="AB10" s="506"/>
      <c r="AC10" s="506"/>
      <c r="AD10" s="506"/>
      <c r="AE10" s="506"/>
      <c r="AF10" s="506"/>
      <c r="AG10" s="506"/>
      <c r="AH10" s="506"/>
      <c r="AI10" s="506"/>
      <c r="AJ10" s="506"/>
      <c r="AK10" s="506"/>
      <c r="AL10" s="506"/>
      <c r="AM10" s="506"/>
      <c r="AN10" s="506"/>
      <c r="AO10" s="506"/>
      <c r="AP10" s="506"/>
      <c r="AQ10" s="506"/>
      <c r="AR10" s="506"/>
      <c r="AS10" s="506"/>
      <c r="AT10" s="506"/>
      <c r="AU10" s="506"/>
      <c r="AV10" s="506"/>
      <c r="AX10" s="506">
        <f t="shared" ref="AX10:AZ14" si="5">SUMIFS($L10:$AV10,$L$3:$AV$3,AX$4)</f>
        <v>0</v>
      </c>
      <c r="AY10" s="506">
        <f t="shared" si="5"/>
        <v>0</v>
      </c>
      <c r="AZ10" s="506">
        <f t="shared" si="5"/>
        <v>0</v>
      </c>
      <c r="BA10" s="507"/>
    </row>
    <row r="11" spans="1:53" x14ac:dyDescent="0.25">
      <c r="B11" s="1307" t="str">
        <f>B10</f>
        <v>1.1</v>
      </c>
      <c r="C11" s="23" t="s">
        <v>274</v>
      </c>
      <c r="D11" s="22" t="s">
        <v>94</v>
      </c>
      <c r="L11" s="506"/>
      <c r="M11" s="506"/>
      <c r="N11" s="506"/>
      <c r="O11" s="506"/>
      <c r="P11" s="506"/>
      <c r="Q11" s="506"/>
      <c r="R11" s="506"/>
      <c r="S11" s="506"/>
      <c r="T11" s="506"/>
      <c r="U11" s="506"/>
      <c r="V11" s="506"/>
      <c r="W11" s="506"/>
      <c r="X11" s="506"/>
      <c r="Y11" s="506"/>
      <c r="Z11" s="506"/>
      <c r="AA11" s="506"/>
      <c r="AB11" s="506"/>
      <c r="AC11" s="506"/>
      <c r="AD11" s="506"/>
      <c r="AE11" s="506"/>
      <c r="AF11" s="506"/>
      <c r="AG11" s="506"/>
      <c r="AH11" s="506"/>
      <c r="AI11" s="506"/>
      <c r="AJ11" s="506"/>
      <c r="AK11" s="506"/>
      <c r="AL11" s="506"/>
      <c r="AM11" s="506"/>
      <c r="AN11" s="506"/>
      <c r="AO11" s="506"/>
      <c r="AP11" s="506"/>
      <c r="AQ11" s="506"/>
      <c r="AR11" s="506"/>
      <c r="AS11" s="506"/>
      <c r="AT11" s="506"/>
      <c r="AU11" s="506"/>
      <c r="AV11" s="506"/>
      <c r="AX11" s="506">
        <f t="shared" si="5"/>
        <v>0</v>
      </c>
      <c r="AY11" s="506">
        <f t="shared" si="5"/>
        <v>0</v>
      </c>
      <c r="AZ11" s="506">
        <f t="shared" si="5"/>
        <v>0</v>
      </c>
      <c r="BA11" s="507"/>
    </row>
    <row r="12" spans="1:53" x14ac:dyDescent="0.25">
      <c r="B12" s="1307" t="str">
        <f t="shared" ref="B12:B13" si="6">B11</f>
        <v>1.1</v>
      </c>
      <c r="C12" s="23" t="s">
        <v>275</v>
      </c>
      <c r="D12" s="22" t="s">
        <v>94</v>
      </c>
      <c r="L12" s="506"/>
      <c r="M12" s="506"/>
      <c r="N12" s="506"/>
      <c r="O12" s="506"/>
      <c r="P12" s="506"/>
      <c r="Q12" s="506"/>
      <c r="R12" s="506"/>
      <c r="S12" s="506"/>
      <c r="T12" s="506"/>
      <c r="U12" s="506"/>
      <c r="V12" s="506"/>
      <c r="W12" s="506"/>
      <c r="X12" s="506"/>
      <c r="Y12" s="506"/>
      <c r="Z12" s="506"/>
      <c r="AA12" s="506"/>
      <c r="AB12" s="506"/>
      <c r="AC12" s="506"/>
      <c r="AD12" s="506"/>
      <c r="AE12" s="506"/>
      <c r="AF12" s="506"/>
      <c r="AG12" s="506"/>
      <c r="AH12" s="506"/>
      <c r="AI12" s="506"/>
      <c r="AJ12" s="506"/>
      <c r="AK12" s="506"/>
      <c r="AL12" s="506"/>
      <c r="AM12" s="506"/>
      <c r="AN12" s="506"/>
      <c r="AO12" s="506"/>
      <c r="AP12" s="506"/>
      <c r="AQ12" s="506"/>
      <c r="AR12" s="506"/>
      <c r="AS12" s="506"/>
      <c r="AT12" s="506"/>
      <c r="AU12" s="506"/>
      <c r="AV12" s="506"/>
      <c r="AX12" s="506">
        <f t="shared" si="5"/>
        <v>0</v>
      </c>
      <c r="AY12" s="506">
        <f t="shared" si="5"/>
        <v>0</v>
      </c>
      <c r="AZ12" s="506">
        <f t="shared" si="5"/>
        <v>0</v>
      </c>
      <c r="BA12" s="507"/>
    </row>
    <row r="13" spans="1:53" x14ac:dyDescent="0.25">
      <c r="B13" s="1307" t="str">
        <f t="shared" si="6"/>
        <v>1.1</v>
      </c>
      <c r="C13" s="23" t="s">
        <v>276</v>
      </c>
      <c r="D13" s="22" t="s">
        <v>94</v>
      </c>
      <c r="I13" s="28"/>
      <c r="J13" s="28"/>
      <c r="K13" s="28"/>
      <c r="L13" s="506"/>
      <c r="M13" s="506"/>
      <c r="N13" s="506"/>
      <c r="O13" s="506"/>
      <c r="P13" s="506"/>
      <c r="Q13" s="506"/>
      <c r="R13" s="506"/>
      <c r="S13" s="506"/>
      <c r="T13" s="506"/>
      <c r="U13" s="506"/>
      <c r="V13" s="506"/>
      <c r="W13" s="506"/>
      <c r="X13" s="506"/>
      <c r="Y13" s="506"/>
      <c r="Z13" s="506"/>
      <c r="AA13" s="506"/>
      <c r="AB13" s="506"/>
      <c r="AC13" s="506"/>
      <c r="AD13" s="506"/>
      <c r="AE13" s="506"/>
      <c r="AF13" s="506"/>
      <c r="AG13" s="506"/>
      <c r="AH13" s="506"/>
      <c r="AI13" s="506"/>
      <c r="AJ13" s="506"/>
      <c r="AK13" s="506"/>
      <c r="AL13" s="506"/>
      <c r="AM13" s="506"/>
      <c r="AN13" s="506"/>
      <c r="AO13" s="506"/>
      <c r="AP13" s="506"/>
      <c r="AQ13" s="506"/>
      <c r="AR13" s="506"/>
      <c r="AS13" s="506"/>
      <c r="AT13" s="506"/>
      <c r="AU13" s="506"/>
      <c r="AV13" s="506"/>
      <c r="AX13" s="506">
        <f t="shared" si="5"/>
        <v>0</v>
      </c>
      <c r="AY13" s="506">
        <f t="shared" si="5"/>
        <v>0</v>
      </c>
      <c r="AZ13" s="506">
        <f t="shared" si="5"/>
        <v>0</v>
      </c>
      <c r="BA13" s="507"/>
    </row>
    <row r="14" spans="1:53" x14ac:dyDescent="0.25">
      <c r="B14" s="1307" t="str">
        <f>B13</f>
        <v>1.1</v>
      </c>
      <c r="C14" s="23" t="s">
        <v>277</v>
      </c>
      <c r="D14" s="22" t="s">
        <v>94</v>
      </c>
      <c r="L14" s="506"/>
      <c r="M14" s="506"/>
      <c r="N14" s="506"/>
      <c r="O14" s="506"/>
      <c r="P14" s="506"/>
      <c r="Q14" s="506"/>
      <c r="R14" s="506"/>
      <c r="S14" s="506"/>
      <c r="T14" s="506"/>
      <c r="U14" s="506"/>
      <c r="V14" s="506"/>
      <c r="W14" s="506"/>
      <c r="X14" s="506"/>
      <c r="Y14" s="506"/>
      <c r="Z14" s="506"/>
      <c r="AA14" s="506"/>
      <c r="AB14" s="506"/>
      <c r="AC14" s="506"/>
      <c r="AD14" s="506"/>
      <c r="AE14" s="506"/>
      <c r="AF14" s="506"/>
      <c r="AG14" s="506"/>
      <c r="AH14" s="506"/>
      <c r="AI14" s="506"/>
      <c r="AJ14" s="506"/>
      <c r="AK14" s="506"/>
      <c r="AL14" s="506"/>
      <c r="AM14" s="506"/>
      <c r="AN14" s="506"/>
      <c r="AO14" s="506"/>
      <c r="AP14" s="506"/>
      <c r="AQ14" s="506"/>
      <c r="AR14" s="506"/>
      <c r="AS14" s="506"/>
      <c r="AT14" s="506"/>
      <c r="AU14" s="506"/>
      <c r="AV14" s="506"/>
      <c r="AX14" s="506">
        <f t="shared" si="5"/>
        <v>0</v>
      </c>
      <c r="AY14" s="506">
        <f t="shared" si="5"/>
        <v>0</v>
      </c>
      <c r="AZ14" s="506">
        <f t="shared" si="5"/>
        <v>0</v>
      </c>
      <c r="BA14" s="507"/>
    </row>
    <row r="16" spans="1:53" s="29" customFormat="1" x14ac:dyDescent="0.25">
      <c r="A16" s="508"/>
      <c r="B16" s="509" t="str">
        <f>'Дорожная карта (кв)'!D16</f>
        <v>1.2</v>
      </c>
      <c r="C16" s="510" t="str">
        <f>INDEX('Дорожная карта (кв)'!$E$14:$E$29,MATCH('1.1.1 Трудозат производ перс ФБ'!B16,'Дорожная карта (кв)'!$D$14:$D$29,0))</f>
        <v>Подзадача № 1.2</v>
      </c>
      <c r="D16" s="511"/>
      <c r="E16" s="512"/>
      <c r="F16" s="513">
        <f>INDEX('Дорожная карта (кв)'!H$14:H$29,MATCH('1.1.1 Трудозат производ перс ФБ'!$C16,'Дорожная карта (кв)'!$E$14:$E$29,0))</f>
        <v>0</v>
      </c>
      <c r="G16" s="513">
        <f>INDEX('Дорожная карта (кв)'!I$14:I$29,MATCH('1.1.1 Трудозат производ перс ФБ'!$C16,'Дорожная карта (кв)'!$E$14:$E$29,0))</f>
        <v>0</v>
      </c>
      <c r="H16" s="514"/>
      <c r="I16" s="28"/>
      <c r="J16" s="28"/>
      <c r="K16" s="28"/>
      <c r="L16" s="515" t="str">
        <f t="shared" ref="L16:AU16" si="7">IF(AND(L$4&gt;=$F16,L$4&lt;=$G16),"X","")</f>
        <v/>
      </c>
      <c r="M16" s="515" t="str">
        <f t="shared" si="7"/>
        <v/>
      </c>
      <c r="N16" s="515" t="str">
        <f t="shared" si="7"/>
        <v/>
      </c>
      <c r="O16" s="515" t="str">
        <f t="shared" si="7"/>
        <v/>
      </c>
      <c r="P16" s="515" t="str">
        <f t="shared" si="7"/>
        <v/>
      </c>
      <c r="Q16" s="515" t="str">
        <f t="shared" si="7"/>
        <v/>
      </c>
      <c r="R16" s="515" t="str">
        <f t="shared" si="7"/>
        <v/>
      </c>
      <c r="S16" s="515" t="str">
        <f t="shared" si="7"/>
        <v/>
      </c>
      <c r="T16" s="515" t="str">
        <f t="shared" si="7"/>
        <v/>
      </c>
      <c r="U16" s="515" t="str">
        <f t="shared" si="7"/>
        <v/>
      </c>
      <c r="V16" s="515" t="str">
        <f t="shared" si="7"/>
        <v/>
      </c>
      <c r="W16" s="515" t="str">
        <f t="shared" si="7"/>
        <v/>
      </c>
      <c r="X16" s="515" t="str">
        <f t="shared" si="7"/>
        <v/>
      </c>
      <c r="Y16" s="515" t="str">
        <f t="shared" si="7"/>
        <v/>
      </c>
      <c r="Z16" s="515" t="str">
        <f t="shared" si="7"/>
        <v/>
      </c>
      <c r="AA16" s="515" t="str">
        <f t="shared" si="7"/>
        <v/>
      </c>
      <c r="AB16" s="515" t="str">
        <f t="shared" si="7"/>
        <v/>
      </c>
      <c r="AC16" s="515" t="str">
        <f t="shared" si="7"/>
        <v/>
      </c>
      <c r="AD16" s="515" t="str">
        <f t="shared" si="7"/>
        <v/>
      </c>
      <c r="AE16" s="515" t="str">
        <f t="shared" si="7"/>
        <v/>
      </c>
      <c r="AF16" s="515" t="str">
        <f t="shared" si="7"/>
        <v/>
      </c>
      <c r="AG16" s="515" t="str">
        <f t="shared" si="7"/>
        <v/>
      </c>
      <c r="AH16" s="515" t="str">
        <f t="shared" si="7"/>
        <v/>
      </c>
      <c r="AI16" s="515" t="str">
        <f t="shared" si="7"/>
        <v/>
      </c>
      <c r="AJ16" s="515" t="str">
        <f t="shared" si="7"/>
        <v/>
      </c>
      <c r="AK16" s="515" t="str">
        <f t="shared" si="7"/>
        <v/>
      </c>
      <c r="AL16" s="515" t="str">
        <f t="shared" si="7"/>
        <v/>
      </c>
      <c r="AM16" s="515" t="str">
        <f t="shared" si="7"/>
        <v/>
      </c>
      <c r="AN16" s="515" t="str">
        <f t="shared" si="7"/>
        <v/>
      </c>
      <c r="AO16" s="515" t="str">
        <f t="shared" si="7"/>
        <v/>
      </c>
      <c r="AP16" s="515" t="str">
        <f t="shared" si="7"/>
        <v/>
      </c>
      <c r="AQ16" s="515" t="str">
        <f t="shared" si="7"/>
        <v/>
      </c>
      <c r="AR16" s="515" t="str">
        <f t="shared" si="7"/>
        <v/>
      </c>
      <c r="AS16" s="515" t="str">
        <f t="shared" si="7"/>
        <v/>
      </c>
      <c r="AT16" s="515" t="str">
        <f t="shared" si="7"/>
        <v/>
      </c>
      <c r="AU16" s="515" t="str">
        <f t="shared" si="7"/>
        <v/>
      </c>
      <c r="AV16" s="515"/>
      <c r="AX16" s="516" t="str">
        <f>C16</f>
        <v>Подзадача № 1.2</v>
      </c>
      <c r="AY16" s="515"/>
      <c r="AZ16" s="515"/>
      <c r="BA16" s="515"/>
    </row>
    <row r="17" spans="1:53" x14ac:dyDescent="0.25">
      <c r="B17" s="1307" t="str">
        <f>B16</f>
        <v>1.2</v>
      </c>
      <c r="C17" s="23" t="s">
        <v>273</v>
      </c>
      <c r="D17" s="22" t="s">
        <v>94</v>
      </c>
      <c r="L17" s="506"/>
      <c r="M17" s="506"/>
      <c r="N17" s="506"/>
      <c r="O17" s="506"/>
      <c r="P17" s="506"/>
      <c r="Q17" s="506"/>
      <c r="R17" s="506"/>
      <c r="S17" s="506"/>
      <c r="T17" s="506"/>
      <c r="U17" s="506"/>
      <c r="V17" s="506"/>
      <c r="W17" s="506"/>
      <c r="X17" s="506"/>
      <c r="Y17" s="506"/>
      <c r="Z17" s="506"/>
      <c r="AA17" s="506"/>
      <c r="AB17" s="506"/>
      <c r="AC17" s="506"/>
      <c r="AD17" s="506"/>
      <c r="AE17" s="506"/>
      <c r="AF17" s="506"/>
      <c r="AG17" s="506"/>
      <c r="AH17" s="506"/>
      <c r="AI17" s="506"/>
      <c r="AJ17" s="506"/>
      <c r="AK17" s="506"/>
      <c r="AL17" s="506"/>
      <c r="AM17" s="506"/>
      <c r="AN17" s="506"/>
      <c r="AO17" s="506"/>
      <c r="AP17" s="506"/>
      <c r="AQ17" s="506"/>
      <c r="AR17" s="506"/>
      <c r="AS17" s="506"/>
      <c r="AT17" s="506"/>
      <c r="AU17" s="506"/>
      <c r="AV17" s="506"/>
      <c r="AX17" s="506">
        <f t="shared" ref="AX17:AZ21" si="8">SUMIFS($L17:$AV17,$L$3:$AV$3,AX$4)</f>
        <v>0</v>
      </c>
      <c r="AY17" s="506">
        <f t="shared" si="8"/>
        <v>0</v>
      </c>
      <c r="AZ17" s="506">
        <f t="shared" si="8"/>
        <v>0</v>
      </c>
      <c r="BA17" s="507"/>
    </row>
    <row r="18" spans="1:53" x14ac:dyDescent="0.25">
      <c r="B18" s="1307" t="str">
        <f>B17</f>
        <v>1.2</v>
      </c>
      <c r="C18" s="23" t="s">
        <v>274</v>
      </c>
      <c r="D18" s="22" t="s">
        <v>94</v>
      </c>
      <c r="L18" s="506"/>
      <c r="M18" s="506"/>
      <c r="N18" s="506"/>
      <c r="O18" s="506"/>
      <c r="P18" s="506"/>
      <c r="Q18" s="506"/>
      <c r="R18" s="506"/>
      <c r="S18" s="506"/>
      <c r="T18" s="506"/>
      <c r="U18" s="506"/>
      <c r="V18" s="506"/>
      <c r="W18" s="506"/>
      <c r="X18" s="506"/>
      <c r="Y18" s="506"/>
      <c r="Z18" s="506"/>
      <c r="AA18" s="506"/>
      <c r="AB18" s="506"/>
      <c r="AC18" s="506"/>
      <c r="AD18" s="506"/>
      <c r="AE18" s="506"/>
      <c r="AF18" s="506"/>
      <c r="AG18" s="506"/>
      <c r="AH18" s="506"/>
      <c r="AI18" s="506"/>
      <c r="AJ18" s="506"/>
      <c r="AK18" s="506"/>
      <c r="AL18" s="506"/>
      <c r="AM18" s="506"/>
      <c r="AN18" s="506"/>
      <c r="AO18" s="506"/>
      <c r="AP18" s="506"/>
      <c r="AQ18" s="506"/>
      <c r="AR18" s="506"/>
      <c r="AS18" s="506"/>
      <c r="AT18" s="506"/>
      <c r="AU18" s="506"/>
      <c r="AV18" s="506"/>
      <c r="AX18" s="506">
        <f t="shared" si="8"/>
        <v>0</v>
      </c>
      <c r="AY18" s="506">
        <f t="shared" si="8"/>
        <v>0</v>
      </c>
      <c r="AZ18" s="506">
        <f t="shared" si="8"/>
        <v>0</v>
      </c>
      <c r="BA18" s="507"/>
    </row>
    <row r="19" spans="1:53" x14ac:dyDescent="0.25">
      <c r="B19" s="1307" t="str">
        <f t="shared" ref="B19:B20" si="9">B18</f>
        <v>1.2</v>
      </c>
      <c r="C19" s="23" t="s">
        <v>275</v>
      </c>
      <c r="D19" s="22" t="s">
        <v>94</v>
      </c>
      <c r="L19" s="506"/>
      <c r="M19" s="506"/>
      <c r="N19" s="506"/>
      <c r="O19" s="506"/>
      <c r="P19" s="506"/>
      <c r="Q19" s="506"/>
      <c r="R19" s="506"/>
      <c r="S19" s="506"/>
      <c r="T19" s="506"/>
      <c r="U19" s="506"/>
      <c r="V19" s="506"/>
      <c r="W19" s="506"/>
      <c r="X19" s="506"/>
      <c r="Y19" s="506"/>
      <c r="Z19" s="506"/>
      <c r="AA19" s="506"/>
      <c r="AB19" s="506"/>
      <c r="AC19" s="506"/>
      <c r="AD19" s="506"/>
      <c r="AE19" s="506"/>
      <c r="AF19" s="506"/>
      <c r="AG19" s="506"/>
      <c r="AH19" s="506"/>
      <c r="AI19" s="506"/>
      <c r="AJ19" s="506"/>
      <c r="AK19" s="506"/>
      <c r="AL19" s="506"/>
      <c r="AM19" s="506"/>
      <c r="AN19" s="506"/>
      <c r="AO19" s="506"/>
      <c r="AP19" s="506"/>
      <c r="AQ19" s="506"/>
      <c r="AR19" s="506"/>
      <c r="AS19" s="506"/>
      <c r="AT19" s="506"/>
      <c r="AU19" s="506"/>
      <c r="AV19" s="506"/>
      <c r="AX19" s="506">
        <f t="shared" si="8"/>
        <v>0</v>
      </c>
      <c r="AY19" s="506">
        <f t="shared" si="8"/>
        <v>0</v>
      </c>
      <c r="AZ19" s="506">
        <f t="shared" si="8"/>
        <v>0</v>
      </c>
      <c r="BA19" s="507"/>
    </row>
    <row r="20" spans="1:53" x14ac:dyDescent="0.25">
      <c r="B20" s="1307" t="str">
        <f t="shared" si="9"/>
        <v>1.2</v>
      </c>
      <c r="C20" s="23" t="s">
        <v>276</v>
      </c>
      <c r="D20" s="22" t="s">
        <v>94</v>
      </c>
      <c r="I20" s="28"/>
      <c r="J20" s="28"/>
      <c r="K20" s="28"/>
      <c r="L20" s="506"/>
      <c r="M20" s="506"/>
      <c r="N20" s="506"/>
      <c r="O20" s="506"/>
      <c r="P20" s="506"/>
      <c r="Q20" s="506"/>
      <c r="R20" s="506"/>
      <c r="S20" s="506"/>
      <c r="T20" s="506"/>
      <c r="U20" s="506"/>
      <c r="V20" s="506"/>
      <c r="W20" s="506"/>
      <c r="X20" s="506"/>
      <c r="Y20" s="506"/>
      <c r="Z20" s="506"/>
      <c r="AA20" s="506"/>
      <c r="AB20" s="506"/>
      <c r="AC20" s="506"/>
      <c r="AD20" s="506"/>
      <c r="AE20" s="506"/>
      <c r="AF20" s="506"/>
      <c r="AG20" s="506"/>
      <c r="AH20" s="506"/>
      <c r="AI20" s="506"/>
      <c r="AJ20" s="506"/>
      <c r="AK20" s="506"/>
      <c r="AL20" s="506"/>
      <c r="AM20" s="506"/>
      <c r="AN20" s="506"/>
      <c r="AO20" s="506"/>
      <c r="AP20" s="506"/>
      <c r="AQ20" s="506"/>
      <c r="AR20" s="506"/>
      <c r="AS20" s="506"/>
      <c r="AT20" s="506"/>
      <c r="AU20" s="506"/>
      <c r="AV20" s="506"/>
      <c r="AX20" s="506">
        <f t="shared" si="8"/>
        <v>0</v>
      </c>
      <c r="AY20" s="506">
        <f t="shared" si="8"/>
        <v>0</v>
      </c>
      <c r="AZ20" s="506">
        <f t="shared" si="8"/>
        <v>0</v>
      </c>
      <c r="BA20" s="507"/>
    </row>
    <row r="21" spans="1:53" x14ac:dyDescent="0.25">
      <c r="B21" s="1307" t="str">
        <f>B20</f>
        <v>1.2</v>
      </c>
      <c r="C21" s="23" t="s">
        <v>277</v>
      </c>
      <c r="D21" s="22" t="s">
        <v>94</v>
      </c>
      <c r="L21" s="506"/>
      <c r="M21" s="506"/>
      <c r="N21" s="506"/>
      <c r="O21" s="506"/>
      <c r="P21" s="506"/>
      <c r="Q21" s="506"/>
      <c r="R21" s="506"/>
      <c r="S21" s="506"/>
      <c r="T21" s="506"/>
      <c r="U21" s="506"/>
      <c r="V21" s="506"/>
      <c r="W21" s="506"/>
      <c r="X21" s="506"/>
      <c r="Y21" s="506"/>
      <c r="Z21" s="506"/>
      <c r="AA21" s="506"/>
      <c r="AB21" s="506"/>
      <c r="AC21" s="506"/>
      <c r="AD21" s="506"/>
      <c r="AE21" s="506"/>
      <c r="AF21" s="506"/>
      <c r="AG21" s="506"/>
      <c r="AH21" s="506"/>
      <c r="AI21" s="506"/>
      <c r="AJ21" s="506"/>
      <c r="AK21" s="506"/>
      <c r="AL21" s="506"/>
      <c r="AM21" s="506"/>
      <c r="AN21" s="506"/>
      <c r="AO21" s="506"/>
      <c r="AP21" s="506"/>
      <c r="AQ21" s="506"/>
      <c r="AR21" s="506"/>
      <c r="AS21" s="506"/>
      <c r="AT21" s="506"/>
      <c r="AU21" s="506"/>
      <c r="AV21" s="506"/>
      <c r="AX21" s="506">
        <f t="shared" si="8"/>
        <v>0</v>
      </c>
      <c r="AY21" s="506">
        <f t="shared" si="8"/>
        <v>0</v>
      </c>
      <c r="AZ21" s="506">
        <f t="shared" si="8"/>
        <v>0</v>
      </c>
      <c r="BA21" s="507"/>
    </row>
    <row r="23" spans="1:53" s="29" customFormat="1" x14ac:dyDescent="0.25">
      <c r="A23" s="508"/>
      <c r="B23" s="509" t="str">
        <f>'Дорожная карта (кв)'!D17</f>
        <v>1.3</v>
      </c>
      <c r="C23" s="510" t="str">
        <f>INDEX('Дорожная карта (кв)'!$E$14:$E$29,MATCH('1.1.1 Трудозат производ перс ФБ'!B23,'Дорожная карта (кв)'!$D$14:$D$29,0))</f>
        <v>Подзадача № 1.3</v>
      </c>
      <c r="D23" s="511"/>
      <c r="E23" s="512"/>
      <c r="F23" s="513">
        <f>INDEX('Дорожная карта (кв)'!H$14:H$29,MATCH('1.1.1 Трудозат производ перс ФБ'!$C23,'Дорожная карта (кв)'!$E$14:$E$29,0))</f>
        <v>0</v>
      </c>
      <c r="G23" s="513">
        <f>INDEX('Дорожная карта (кв)'!I$14:I$29,MATCH('1.1.1 Трудозат производ перс ФБ'!$C23,'Дорожная карта (кв)'!$E$14:$E$29,0))</f>
        <v>0</v>
      </c>
      <c r="H23" s="514"/>
      <c r="I23" s="28"/>
      <c r="J23" s="28"/>
      <c r="K23" s="28"/>
      <c r="L23" s="515" t="str">
        <f t="shared" ref="L23:AU23" si="10">IF(AND(L$4&gt;=$F23,L$4&lt;=$G23),"X","")</f>
        <v/>
      </c>
      <c r="M23" s="515" t="str">
        <f t="shared" si="10"/>
        <v/>
      </c>
      <c r="N23" s="515" t="str">
        <f t="shared" si="10"/>
        <v/>
      </c>
      <c r="O23" s="515" t="str">
        <f t="shared" si="10"/>
        <v/>
      </c>
      <c r="P23" s="515" t="str">
        <f t="shared" si="10"/>
        <v/>
      </c>
      <c r="Q23" s="515" t="str">
        <f t="shared" si="10"/>
        <v/>
      </c>
      <c r="R23" s="515" t="str">
        <f t="shared" si="10"/>
        <v/>
      </c>
      <c r="S23" s="515" t="str">
        <f t="shared" si="10"/>
        <v/>
      </c>
      <c r="T23" s="515" t="str">
        <f t="shared" si="10"/>
        <v/>
      </c>
      <c r="U23" s="515" t="str">
        <f t="shared" si="10"/>
        <v/>
      </c>
      <c r="V23" s="515" t="str">
        <f t="shared" si="10"/>
        <v/>
      </c>
      <c r="W23" s="515" t="str">
        <f t="shared" si="10"/>
        <v/>
      </c>
      <c r="X23" s="515" t="str">
        <f t="shared" si="10"/>
        <v/>
      </c>
      <c r="Y23" s="515" t="str">
        <f t="shared" si="10"/>
        <v/>
      </c>
      <c r="Z23" s="515" t="str">
        <f t="shared" si="10"/>
        <v/>
      </c>
      <c r="AA23" s="515" t="str">
        <f t="shared" si="10"/>
        <v/>
      </c>
      <c r="AB23" s="515" t="str">
        <f t="shared" si="10"/>
        <v/>
      </c>
      <c r="AC23" s="515" t="str">
        <f t="shared" si="10"/>
        <v/>
      </c>
      <c r="AD23" s="515" t="str">
        <f t="shared" si="10"/>
        <v/>
      </c>
      <c r="AE23" s="515" t="str">
        <f t="shared" si="10"/>
        <v/>
      </c>
      <c r="AF23" s="515" t="str">
        <f t="shared" si="10"/>
        <v/>
      </c>
      <c r="AG23" s="515" t="str">
        <f t="shared" si="10"/>
        <v/>
      </c>
      <c r="AH23" s="515" t="str">
        <f t="shared" si="10"/>
        <v/>
      </c>
      <c r="AI23" s="515" t="str">
        <f t="shared" si="10"/>
        <v/>
      </c>
      <c r="AJ23" s="515" t="str">
        <f t="shared" si="10"/>
        <v/>
      </c>
      <c r="AK23" s="515" t="str">
        <f t="shared" si="10"/>
        <v/>
      </c>
      <c r="AL23" s="515" t="str">
        <f t="shared" si="10"/>
        <v/>
      </c>
      <c r="AM23" s="515" t="str">
        <f t="shared" si="10"/>
        <v/>
      </c>
      <c r="AN23" s="515" t="str">
        <f t="shared" si="10"/>
        <v/>
      </c>
      <c r="AO23" s="515" t="str">
        <f t="shared" si="10"/>
        <v/>
      </c>
      <c r="AP23" s="515" t="str">
        <f t="shared" si="10"/>
        <v/>
      </c>
      <c r="AQ23" s="515" t="str">
        <f t="shared" si="10"/>
        <v/>
      </c>
      <c r="AR23" s="515" t="str">
        <f t="shared" si="10"/>
        <v/>
      </c>
      <c r="AS23" s="515" t="str">
        <f t="shared" si="10"/>
        <v/>
      </c>
      <c r="AT23" s="515" t="str">
        <f t="shared" si="10"/>
        <v/>
      </c>
      <c r="AU23" s="515" t="str">
        <f t="shared" si="10"/>
        <v/>
      </c>
      <c r="AV23" s="515"/>
      <c r="AX23" s="516" t="str">
        <f>C23</f>
        <v>Подзадача № 1.3</v>
      </c>
      <c r="AY23" s="515"/>
      <c r="AZ23" s="515"/>
      <c r="BA23" s="515"/>
    </row>
    <row r="24" spans="1:53" x14ac:dyDescent="0.25">
      <c r="B24" s="1307" t="str">
        <f>B23</f>
        <v>1.3</v>
      </c>
      <c r="C24" s="23" t="s">
        <v>273</v>
      </c>
      <c r="D24" s="22" t="s">
        <v>94</v>
      </c>
      <c r="L24" s="506"/>
      <c r="M24" s="506"/>
      <c r="N24" s="506"/>
      <c r="O24" s="506"/>
      <c r="P24" s="506"/>
      <c r="Q24" s="506"/>
      <c r="R24" s="506"/>
      <c r="S24" s="506"/>
      <c r="T24" s="506"/>
      <c r="U24" s="506"/>
      <c r="V24" s="506"/>
      <c r="W24" s="506"/>
      <c r="X24" s="506"/>
      <c r="Y24" s="506"/>
      <c r="Z24" s="506"/>
      <c r="AA24" s="506"/>
      <c r="AB24" s="506"/>
      <c r="AC24" s="506"/>
      <c r="AD24" s="506"/>
      <c r="AE24" s="506"/>
      <c r="AF24" s="506"/>
      <c r="AG24" s="506"/>
      <c r="AH24" s="506"/>
      <c r="AI24" s="506"/>
      <c r="AJ24" s="506"/>
      <c r="AK24" s="506"/>
      <c r="AL24" s="506"/>
      <c r="AM24" s="506"/>
      <c r="AN24" s="506"/>
      <c r="AO24" s="506"/>
      <c r="AP24" s="506"/>
      <c r="AQ24" s="506"/>
      <c r="AR24" s="506"/>
      <c r="AS24" s="506"/>
      <c r="AT24" s="506"/>
      <c r="AU24" s="506"/>
      <c r="AV24" s="506"/>
      <c r="AX24" s="506">
        <f t="shared" ref="AX24:AZ28" si="11">SUMIFS($L24:$AV24,$L$3:$AV$3,AX$4)</f>
        <v>0</v>
      </c>
      <c r="AY24" s="506">
        <f t="shared" si="11"/>
        <v>0</v>
      </c>
      <c r="AZ24" s="506">
        <f t="shared" si="11"/>
        <v>0</v>
      </c>
      <c r="BA24" s="507"/>
    </row>
    <row r="25" spans="1:53" x14ac:dyDescent="0.25">
      <c r="B25" s="1307" t="str">
        <f>B24</f>
        <v>1.3</v>
      </c>
      <c r="C25" s="23" t="s">
        <v>274</v>
      </c>
      <c r="D25" s="22" t="s">
        <v>94</v>
      </c>
      <c r="L25" s="506"/>
      <c r="M25" s="506"/>
      <c r="N25" s="506"/>
      <c r="O25" s="506"/>
      <c r="P25" s="506"/>
      <c r="Q25" s="506"/>
      <c r="R25" s="506"/>
      <c r="S25" s="506"/>
      <c r="T25" s="506"/>
      <c r="U25" s="506"/>
      <c r="V25" s="506"/>
      <c r="W25" s="506"/>
      <c r="X25" s="506"/>
      <c r="Y25" s="506"/>
      <c r="Z25" s="506"/>
      <c r="AA25" s="506"/>
      <c r="AB25" s="506"/>
      <c r="AC25" s="506"/>
      <c r="AD25" s="506"/>
      <c r="AE25" s="506"/>
      <c r="AF25" s="506"/>
      <c r="AG25" s="506"/>
      <c r="AH25" s="506"/>
      <c r="AI25" s="506"/>
      <c r="AJ25" s="506"/>
      <c r="AK25" s="506"/>
      <c r="AL25" s="506"/>
      <c r="AM25" s="506"/>
      <c r="AN25" s="506"/>
      <c r="AO25" s="506"/>
      <c r="AP25" s="506"/>
      <c r="AQ25" s="506"/>
      <c r="AR25" s="506"/>
      <c r="AS25" s="506"/>
      <c r="AT25" s="506"/>
      <c r="AU25" s="506"/>
      <c r="AV25" s="506"/>
      <c r="AX25" s="506">
        <f t="shared" si="11"/>
        <v>0</v>
      </c>
      <c r="AY25" s="506">
        <f t="shared" si="11"/>
        <v>0</v>
      </c>
      <c r="AZ25" s="506">
        <f t="shared" si="11"/>
        <v>0</v>
      </c>
      <c r="BA25" s="507"/>
    </row>
    <row r="26" spans="1:53" x14ac:dyDescent="0.25">
      <c r="B26" s="1307" t="str">
        <f t="shared" ref="B26:B27" si="12">B25</f>
        <v>1.3</v>
      </c>
      <c r="C26" s="23" t="s">
        <v>275</v>
      </c>
      <c r="D26" s="22" t="s">
        <v>94</v>
      </c>
      <c r="L26" s="506"/>
      <c r="M26" s="506"/>
      <c r="N26" s="506"/>
      <c r="O26" s="506"/>
      <c r="P26" s="506"/>
      <c r="Q26" s="506"/>
      <c r="R26" s="506"/>
      <c r="S26" s="506"/>
      <c r="T26" s="506"/>
      <c r="U26" s="506"/>
      <c r="V26" s="506"/>
      <c r="W26" s="506"/>
      <c r="X26" s="506"/>
      <c r="Y26" s="506"/>
      <c r="Z26" s="506"/>
      <c r="AA26" s="506"/>
      <c r="AB26" s="506"/>
      <c r="AC26" s="506"/>
      <c r="AD26" s="506"/>
      <c r="AE26" s="506"/>
      <c r="AF26" s="506"/>
      <c r="AG26" s="506"/>
      <c r="AH26" s="506"/>
      <c r="AI26" s="506"/>
      <c r="AJ26" s="506"/>
      <c r="AK26" s="506"/>
      <c r="AL26" s="506"/>
      <c r="AM26" s="506"/>
      <c r="AN26" s="506"/>
      <c r="AO26" s="506"/>
      <c r="AP26" s="506"/>
      <c r="AQ26" s="506"/>
      <c r="AR26" s="506"/>
      <c r="AS26" s="506"/>
      <c r="AT26" s="506"/>
      <c r="AU26" s="506"/>
      <c r="AV26" s="506"/>
      <c r="AX26" s="506">
        <f t="shared" si="11"/>
        <v>0</v>
      </c>
      <c r="AY26" s="506">
        <f t="shared" si="11"/>
        <v>0</v>
      </c>
      <c r="AZ26" s="506">
        <f t="shared" si="11"/>
        <v>0</v>
      </c>
      <c r="BA26" s="507"/>
    </row>
    <row r="27" spans="1:53" x14ac:dyDescent="0.25">
      <c r="B27" s="1307" t="str">
        <f t="shared" si="12"/>
        <v>1.3</v>
      </c>
      <c r="C27" s="23" t="s">
        <v>276</v>
      </c>
      <c r="D27" s="22" t="s">
        <v>94</v>
      </c>
      <c r="I27" s="28"/>
      <c r="J27" s="28"/>
      <c r="K27" s="28"/>
      <c r="L27" s="506"/>
      <c r="M27" s="506"/>
      <c r="N27" s="506"/>
      <c r="O27" s="506"/>
      <c r="P27" s="506"/>
      <c r="Q27" s="506"/>
      <c r="R27" s="506"/>
      <c r="S27" s="506"/>
      <c r="T27" s="506"/>
      <c r="U27" s="506"/>
      <c r="V27" s="506"/>
      <c r="W27" s="506"/>
      <c r="X27" s="506"/>
      <c r="Y27" s="506"/>
      <c r="Z27" s="506"/>
      <c r="AA27" s="506"/>
      <c r="AB27" s="506"/>
      <c r="AC27" s="506"/>
      <c r="AD27" s="506"/>
      <c r="AE27" s="506"/>
      <c r="AF27" s="506"/>
      <c r="AG27" s="506"/>
      <c r="AH27" s="506"/>
      <c r="AI27" s="506"/>
      <c r="AJ27" s="506"/>
      <c r="AK27" s="506"/>
      <c r="AL27" s="506"/>
      <c r="AM27" s="506"/>
      <c r="AN27" s="506"/>
      <c r="AO27" s="506"/>
      <c r="AP27" s="506"/>
      <c r="AQ27" s="506"/>
      <c r="AR27" s="506"/>
      <c r="AS27" s="506"/>
      <c r="AT27" s="506"/>
      <c r="AU27" s="506"/>
      <c r="AV27" s="506"/>
      <c r="AX27" s="506">
        <f t="shared" si="11"/>
        <v>0</v>
      </c>
      <c r="AY27" s="506">
        <f t="shared" si="11"/>
        <v>0</v>
      </c>
      <c r="AZ27" s="506">
        <f t="shared" si="11"/>
        <v>0</v>
      </c>
      <c r="BA27" s="507"/>
    </row>
    <row r="28" spans="1:53" x14ac:dyDescent="0.25">
      <c r="B28" s="1307" t="str">
        <f>B27</f>
        <v>1.3</v>
      </c>
      <c r="C28" s="23" t="s">
        <v>277</v>
      </c>
      <c r="D28" s="22" t="s">
        <v>94</v>
      </c>
      <c r="L28" s="506"/>
      <c r="M28" s="506"/>
      <c r="N28" s="506"/>
      <c r="O28" s="506"/>
      <c r="P28" s="506"/>
      <c r="Q28" s="506"/>
      <c r="R28" s="506"/>
      <c r="S28" s="506"/>
      <c r="T28" s="506"/>
      <c r="U28" s="506"/>
      <c r="V28" s="506"/>
      <c r="W28" s="506"/>
      <c r="X28" s="506"/>
      <c r="Y28" s="506"/>
      <c r="Z28" s="506"/>
      <c r="AA28" s="506"/>
      <c r="AB28" s="506"/>
      <c r="AC28" s="506"/>
      <c r="AD28" s="506"/>
      <c r="AE28" s="506"/>
      <c r="AF28" s="506"/>
      <c r="AG28" s="506"/>
      <c r="AH28" s="506"/>
      <c r="AI28" s="506"/>
      <c r="AJ28" s="506"/>
      <c r="AK28" s="506"/>
      <c r="AL28" s="506"/>
      <c r="AM28" s="506"/>
      <c r="AN28" s="506"/>
      <c r="AO28" s="506"/>
      <c r="AP28" s="506"/>
      <c r="AQ28" s="506"/>
      <c r="AR28" s="506"/>
      <c r="AS28" s="506"/>
      <c r="AT28" s="506"/>
      <c r="AU28" s="506"/>
      <c r="AV28" s="506"/>
      <c r="AX28" s="506">
        <f t="shared" si="11"/>
        <v>0</v>
      </c>
      <c r="AY28" s="506">
        <f t="shared" si="11"/>
        <v>0</v>
      </c>
      <c r="AZ28" s="506">
        <f t="shared" si="11"/>
        <v>0</v>
      </c>
      <c r="BA28" s="507"/>
    </row>
    <row r="30" spans="1:53" s="29" customFormat="1" x14ac:dyDescent="0.25">
      <c r="A30" s="307"/>
      <c r="B30" s="143">
        <f>'Дорожная карта (кв)'!D19</f>
        <v>2</v>
      </c>
      <c r="C30" s="143" t="str">
        <f>INDEX('Дорожная карта (кв)'!$E$14:$E$29,MATCH('1.1.1 Трудозат производ перс ФБ'!B30,'Дорожная карта (кв)'!$D$14:$D$29,0))</f>
        <v>Задача № 2</v>
      </c>
      <c r="D30" s="143"/>
      <c r="E30" s="144"/>
      <c r="F30" s="430">
        <f>INDEX('Дорожная карта (кв)'!H$14:H$29,MATCH('1.1.1 Трудозат производ перс ФБ'!$C30,'Дорожная карта (кв)'!$E$14:$E$29,0))</f>
        <v>0</v>
      </c>
      <c r="G30" s="430">
        <f>INDEX('Дорожная карта (кв)'!I$14:I$29,MATCH('1.1.1 Трудозат производ перс ФБ'!$C30,'Дорожная карта (кв)'!$E$14:$E$29,0))</f>
        <v>0</v>
      </c>
      <c r="H30" s="382"/>
      <c r="I30" s="144"/>
      <c r="J30" s="144"/>
      <c r="K30" s="144"/>
      <c r="L30" s="431" t="str">
        <f t="shared" ref="L30:AU30" si="13">IF(AND(L$4&gt;=$F30,L$4&lt;=$G30),"X","")</f>
        <v/>
      </c>
      <c r="M30" s="431" t="str">
        <f t="shared" si="13"/>
        <v/>
      </c>
      <c r="N30" s="431" t="str">
        <f t="shared" si="13"/>
        <v/>
      </c>
      <c r="O30" s="431" t="str">
        <f t="shared" si="13"/>
        <v/>
      </c>
      <c r="P30" s="431" t="str">
        <f t="shared" si="13"/>
        <v/>
      </c>
      <c r="Q30" s="431" t="str">
        <f t="shared" si="13"/>
        <v/>
      </c>
      <c r="R30" s="431" t="str">
        <f t="shared" si="13"/>
        <v/>
      </c>
      <c r="S30" s="431" t="str">
        <f t="shared" si="13"/>
        <v/>
      </c>
      <c r="T30" s="431" t="str">
        <f t="shared" si="13"/>
        <v/>
      </c>
      <c r="U30" s="431" t="str">
        <f t="shared" si="13"/>
        <v/>
      </c>
      <c r="V30" s="431" t="str">
        <f t="shared" si="13"/>
        <v/>
      </c>
      <c r="W30" s="431" t="str">
        <f t="shared" si="13"/>
        <v/>
      </c>
      <c r="X30" s="431" t="str">
        <f t="shared" si="13"/>
        <v/>
      </c>
      <c r="Y30" s="431" t="str">
        <f t="shared" si="13"/>
        <v/>
      </c>
      <c r="Z30" s="431" t="str">
        <f t="shared" si="13"/>
        <v/>
      </c>
      <c r="AA30" s="431" t="str">
        <f t="shared" si="13"/>
        <v/>
      </c>
      <c r="AB30" s="431" t="str">
        <f t="shared" si="13"/>
        <v/>
      </c>
      <c r="AC30" s="431" t="str">
        <f t="shared" si="13"/>
        <v/>
      </c>
      <c r="AD30" s="431" t="str">
        <f t="shared" si="13"/>
        <v/>
      </c>
      <c r="AE30" s="431" t="str">
        <f t="shared" si="13"/>
        <v/>
      </c>
      <c r="AF30" s="431" t="str">
        <f t="shared" si="13"/>
        <v/>
      </c>
      <c r="AG30" s="431" t="str">
        <f t="shared" si="13"/>
        <v/>
      </c>
      <c r="AH30" s="431" t="str">
        <f t="shared" si="13"/>
        <v/>
      </c>
      <c r="AI30" s="431" t="str">
        <f t="shared" si="13"/>
        <v/>
      </c>
      <c r="AJ30" s="431" t="str">
        <f t="shared" si="13"/>
        <v/>
      </c>
      <c r="AK30" s="431" t="str">
        <f t="shared" si="13"/>
        <v/>
      </c>
      <c r="AL30" s="431" t="str">
        <f t="shared" si="13"/>
        <v/>
      </c>
      <c r="AM30" s="431" t="str">
        <f t="shared" si="13"/>
        <v/>
      </c>
      <c r="AN30" s="431" t="str">
        <f t="shared" si="13"/>
        <v/>
      </c>
      <c r="AO30" s="431" t="str">
        <f t="shared" si="13"/>
        <v/>
      </c>
      <c r="AP30" s="431" t="str">
        <f t="shared" si="13"/>
        <v/>
      </c>
      <c r="AQ30" s="431" t="str">
        <f t="shared" si="13"/>
        <v/>
      </c>
      <c r="AR30" s="431" t="str">
        <f t="shared" si="13"/>
        <v/>
      </c>
      <c r="AS30" s="431" t="str">
        <f t="shared" si="13"/>
        <v/>
      </c>
      <c r="AT30" s="431" t="str">
        <f t="shared" si="13"/>
        <v/>
      </c>
      <c r="AU30" s="431" t="str">
        <f t="shared" si="13"/>
        <v/>
      </c>
      <c r="AV30" s="145"/>
      <c r="AX30" s="307" t="str">
        <f>C30</f>
        <v>Задача № 2</v>
      </c>
      <c r="AY30" s="307"/>
      <c r="AZ30" s="307"/>
      <c r="BA30" s="307"/>
    </row>
    <row r="31" spans="1:53" s="29" customFormat="1" x14ac:dyDescent="0.25">
      <c r="B31" s="257"/>
      <c r="C31" s="258"/>
      <c r="D31" s="257"/>
      <c r="E31" s="259"/>
      <c r="F31" s="257"/>
      <c r="G31" s="257"/>
      <c r="H31" s="383"/>
      <c r="I31" s="28"/>
      <c r="J31" s="28"/>
      <c r="K31" s="28"/>
      <c r="L31" s="260"/>
      <c r="M31" s="260"/>
      <c r="N31" s="260"/>
      <c r="O31" s="260"/>
      <c r="P31" s="260"/>
      <c r="Q31" s="260"/>
      <c r="R31" s="260"/>
      <c r="S31" s="260"/>
      <c r="T31" s="260"/>
      <c r="U31" s="260"/>
      <c r="V31" s="260"/>
      <c r="W31" s="260"/>
      <c r="X31" s="260"/>
      <c r="Y31" s="260"/>
      <c r="Z31" s="260"/>
      <c r="AA31" s="260"/>
      <c r="AB31" s="260"/>
      <c r="AC31" s="260"/>
      <c r="AD31" s="260"/>
      <c r="AE31" s="260"/>
      <c r="AF31" s="260"/>
      <c r="AG31" s="260"/>
      <c r="AH31" s="260"/>
      <c r="AI31" s="260"/>
      <c r="AJ31" s="260"/>
      <c r="AK31" s="260"/>
      <c r="AL31" s="260"/>
      <c r="AM31" s="260"/>
      <c r="AN31" s="260"/>
      <c r="AO31" s="260"/>
      <c r="AP31" s="260"/>
      <c r="AQ31" s="260"/>
      <c r="AR31" s="260"/>
      <c r="AS31" s="260"/>
      <c r="AT31" s="260"/>
      <c r="AU31" s="260"/>
      <c r="AV31" s="260"/>
    </row>
    <row r="32" spans="1:53" s="29" customFormat="1" x14ac:dyDescent="0.25">
      <c r="A32" s="508"/>
      <c r="B32" s="509" t="str">
        <f>'Дорожная карта (кв)'!D20</f>
        <v>2.1</v>
      </c>
      <c r="C32" s="510" t="str">
        <f>INDEX('Дорожная карта (кв)'!$E$14:$E$29,MATCH('1.1.1 Трудозат производ перс ФБ'!B32,'Дорожная карта (кв)'!$D$14:$D$29,0))</f>
        <v>Подзадача № 2.1</v>
      </c>
      <c r="D32" s="511"/>
      <c r="E32" s="512"/>
      <c r="F32" s="513">
        <f>INDEX('Дорожная карта (кв)'!H$14:H$29,MATCH('1.1.1 Трудозат производ перс ФБ'!$C32,'Дорожная карта (кв)'!$E$14:$E$29,0))</f>
        <v>0</v>
      </c>
      <c r="G32" s="513">
        <f>INDEX('Дорожная карта (кв)'!I$14:I$29,MATCH('1.1.1 Трудозат производ перс ФБ'!$C32,'Дорожная карта (кв)'!$E$14:$E$29,0))</f>
        <v>0</v>
      </c>
      <c r="H32" s="514"/>
      <c r="I32" s="28"/>
      <c r="J32" s="28"/>
      <c r="K32" s="28"/>
      <c r="L32" s="515" t="str">
        <f t="shared" ref="L32:AU32" si="14">IF(AND(L$4&gt;=$F32,L$4&lt;=$G32),"X","")</f>
        <v/>
      </c>
      <c r="M32" s="515" t="str">
        <f t="shared" si="14"/>
        <v/>
      </c>
      <c r="N32" s="515" t="str">
        <f t="shared" si="14"/>
        <v/>
      </c>
      <c r="O32" s="515" t="str">
        <f t="shared" si="14"/>
        <v/>
      </c>
      <c r="P32" s="515" t="str">
        <f t="shared" si="14"/>
        <v/>
      </c>
      <c r="Q32" s="515" t="str">
        <f t="shared" si="14"/>
        <v/>
      </c>
      <c r="R32" s="515" t="str">
        <f t="shared" si="14"/>
        <v/>
      </c>
      <c r="S32" s="515" t="str">
        <f t="shared" si="14"/>
        <v/>
      </c>
      <c r="T32" s="515" t="str">
        <f t="shared" si="14"/>
        <v/>
      </c>
      <c r="U32" s="515" t="str">
        <f t="shared" si="14"/>
        <v/>
      </c>
      <c r="V32" s="515" t="str">
        <f t="shared" si="14"/>
        <v/>
      </c>
      <c r="W32" s="515" t="str">
        <f t="shared" si="14"/>
        <v/>
      </c>
      <c r="X32" s="515" t="str">
        <f t="shared" si="14"/>
        <v/>
      </c>
      <c r="Y32" s="515" t="str">
        <f t="shared" si="14"/>
        <v/>
      </c>
      <c r="Z32" s="515" t="str">
        <f t="shared" si="14"/>
        <v/>
      </c>
      <c r="AA32" s="515" t="str">
        <f t="shared" si="14"/>
        <v/>
      </c>
      <c r="AB32" s="515" t="str">
        <f t="shared" si="14"/>
        <v/>
      </c>
      <c r="AC32" s="515" t="str">
        <f t="shared" si="14"/>
        <v/>
      </c>
      <c r="AD32" s="515" t="str">
        <f t="shared" si="14"/>
        <v/>
      </c>
      <c r="AE32" s="515" t="str">
        <f t="shared" si="14"/>
        <v/>
      </c>
      <c r="AF32" s="515" t="str">
        <f t="shared" si="14"/>
        <v/>
      </c>
      <c r="AG32" s="515" t="str">
        <f t="shared" si="14"/>
        <v/>
      </c>
      <c r="AH32" s="515" t="str">
        <f t="shared" si="14"/>
        <v/>
      </c>
      <c r="AI32" s="515" t="str">
        <f t="shared" si="14"/>
        <v/>
      </c>
      <c r="AJ32" s="515" t="str">
        <f t="shared" si="14"/>
        <v/>
      </c>
      <c r="AK32" s="515" t="str">
        <f t="shared" si="14"/>
        <v/>
      </c>
      <c r="AL32" s="515" t="str">
        <f t="shared" si="14"/>
        <v/>
      </c>
      <c r="AM32" s="515" t="str">
        <f t="shared" si="14"/>
        <v/>
      </c>
      <c r="AN32" s="515" t="str">
        <f t="shared" si="14"/>
        <v/>
      </c>
      <c r="AO32" s="515" t="str">
        <f t="shared" si="14"/>
        <v/>
      </c>
      <c r="AP32" s="515" t="str">
        <f t="shared" si="14"/>
        <v/>
      </c>
      <c r="AQ32" s="515" t="str">
        <f t="shared" si="14"/>
        <v/>
      </c>
      <c r="AR32" s="515" t="str">
        <f t="shared" si="14"/>
        <v/>
      </c>
      <c r="AS32" s="515" t="str">
        <f t="shared" si="14"/>
        <v/>
      </c>
      <c r="AT32" s="515" t="str">
        <f t="shared" si="14"/>
        <v/>
      </c>
      <c r="AU32" s="515" t="str">
        <f t="shared" si="14"/>
        <v/>
      </c>
      <c r="AV32" s="515"/>
      <c r="AX32" s="516" t="str">
        <f>C32</f>
        <v>Подзадача № 2.1</v>
      </c>
      <c r="AY32" s="515"/>
      <c r="AZ32" s="515"/>
      <c r="BA32" s="515"/>
    </row>
    <row r="33" spans="1:53" x14ac:dyDescent="0.25">
      <c r="B33" s="1307" t="str">
        <f>B32</f>
        <v>2.1</v>
      </c>
      <c r="C33" s="23" t="s">
        <v>273</v>
      </c>
      <c r="D33" s="22" t="s">
        <v>94</v>
      </c>
      <c r="L33" s="506"/>
      <c r="M33" s="506"/>
      <c r="N33" s="506"/>
      <c r="O33" s="506"/>
      <c r="P33" s="506"/>
      <c r="Q33" s="506"/>
      <c r="R33" s="506"/>
      <c r="S33" s="506"/>
      <c r="T33" s="506"/>
      <c r="U33" s="506"/>
      <c r="V33" s="506"/>
      <c r="W33" s="506"/>
      <c r="X33" s="506"/>
      <c r="Y33" s="506"/>
      <c r="Z33" s="506"/>
      <c r="AA33" s="506"/>
      <c r="AB33" s="506"/>
      <c r="AC33" s="506"/>
      <c r="AD33" s="506"/>
      <c r="AE33" s="506"/>
      <c r="AF33" s="506"/>
      <c r="AG33" s="506"/>
      <c r="AH33" s="506"/>
      <c r="AI33" s="506"/>
      <c r="AJ33" s="506"/>
      <c r="AK33" s="506"/>
      <c r="AL33" s="506"/>
      <c r="AM33" s="506"/>
      <c r="AN33" s="506"/>
      <c r="AO33" s="506"/>
      <c r="AP33" s="506"/>
      <c r="AQ33" s="506"/>
      <c r="AR33" s="506"/>
      <c r="AS33" s="506"/>
      <c r="AT33" s="506"/>
      <c r="AU33" s="506"/>
      <c r="AV33" s="506"/>
      <c r="AX33" s="506">
        <f t="shared" ref="AX33:AZ37" si="15">SUMIFS($L33:$AV33,$L$3:$AV$3,AX$4)</f>
        <v>0</v>
      </c>
      <c r="AY33" s="506">
        <f t="shared" si="15"/>
        <v>0</v>
      </c>
      <c r="AZ33" s="506">
        <f t="shared" si="15"/>
        <v>0</v>
      </c>
      <c r="BA33" s="507"/>
    </row>
    <row r="34" spans="1:53" x14ac:dyDescent="0.25">
      <c r="B34" s="1307" t="str">
        <f>B33</f>
        <v>2.1</v>
      </c>
      <c r="C34" s="23" t="s">
        <v>274</v>
      </c>
      <c r="D34" s="22" t="s">
        <v>94</v>
      </c>
      <c r="L34" s="506"/>
      <c r="M34" s="506"/>
      <c r="N34" s="506"/>
      <c r="O34" s="506"/>
      <c r="P34" s="506"/>
      <c r="Q34" s="506"/>
      <c r="R34" s="506"/>
      <c r="S34" s="506"/>
      <c r="T34" s="506"/>
      <c r="U34" s="506"/>
      <c r="V34" s="506"/>
      <c r="W34" s="506"/>
      <c r="X34" s="506"/>
      <c r="Y34" s="506"/>
      <c r="Z34" s="506"/>
      <c r="AA34" s="506"/>
      <c r="AB34" s="506"/>
      <c r="AC34" s="506"/>
      <c r="AD34" s="506"/>
      <c r="AE34" s="506"/>
      <c r="AF34" s="506"/>
      <c r="AG34" s="506"/>
      <c r="AH34" s="506"/>
      <c r="AI34" s="506"/>
      <c r="AJ34" s="506"/>
      <c r="AK34" s="506"/>
      <c r="AL34" s="506"/>
      <c r="AM34" s="506"/>
      <c r="AN34" s="506"/>
      <c r="AO34" s="506"/>
      <c r="AP34" s="506"/>
      <c r="AQ34" s="506"/>
      <c r="AR34" s="506"/>
      <c r="AS34" s="506"/>
      <c r="AT34" s="506"/>
      <c r="AU34" s="506"/>
      <c r="AV34" s="506"/>
      <c r="AX34" s="506">
        <f t="shared" si="15"/>
        <v>0</v>
      </c>
      <c r="AY34" s="506">
        <f t="shared" si="15"/>
        <v>0</v>
      </c>
      <c r="AZ34" s="506">
        <f t="shared" si="15"/>
        <v>0</v>
      </c>
      <c r="BA34" s="507"/>
    </row>
    <row r="35" spans="1:53" x14ac:dyDescent="0.25">
      <c r="B35" s="1307" t="str">
        <f t="shared" ref="B35:B36" si="16">B34</f>
        <v>2.1</v>
      </c>
      <c r="C35" s="23" t="s">
        <v>275</v>
      </c>
      <c r="D35" s="22" t="s">
        <v>94</v>
      </c>
      <c r="L35" s="506"/>
      <c r="M35" s="506"/>
      <c r="N35" s="506"/>
      <c r="O35" s="506"/>
      <c r="P35" s="506"/>
      <c r="Q35" s="506"/>
      <c r="R35" s="506"/>
      <c r="S35" s="506"/>
      <c r="T35" s="506"/>
      <c r="U35" s="506"/>
      <c r="V35" s="506"/>
      <c r="W35" s="506"/>
      <c r="X35" s="506"/>
      <c r="Y35" s="506"/>
      <c r="Z35" s="506"/>
      <c r="AA35" s="506"/>
      <c r="AB35" s="506"/>
      <c r="AC35" s="506"/>
      <c r="AD35" s="506"/>
      <c r="AE35" s="506"/>
      <c r="AF35" s="506"/>
      <c r="AG35" s="506"/>
      <c r="AH35" s="506"/>
      <c r="AI35" s="506"/>
      <c r="AJ35" s="506"/>
      <c r="AK35" s="506"/>
      <c r="AL35" s="506"/>
      <c r="AM35" s="506"/>
      <c r="AN35" s="506"/>
      <c r="AO35" s="506"/>
      <c r="AP35" s="506"/>
      <c r="AQ35" s="506"/>
      <c r="AR35" s="506"/>
      <c r="AS35" s="506"/>
      <c r="AT35" s="506"/>
      <c r="AU35" s="506"/>
      <c r="AV35" s="506"/>
      <c r="AX35" s="506">
        <f t="shared" si="15"/>
        <v>0</v>
      </c>
      <c r="AY35" s="506">
        <f t="shared" si="15"/>
        <v>0</v>
      </c>
      <c r="AZ35" s="506">
        <f t="shared" si="15"/>
        <v>0</v>
      </c>
      <c r="BA35" s="507"/>
    </row>
    <row r="36" spans="1:53" x14ac:dyDescent="0.25">
      <c r="B36" s="1307" t="str">
        <f t="shared" si="16"/>
        <v>2.1</v>
      </c>
      <c r="C36" s="23" t="s">
        <v>276</v>
      </c>
      <c r="D36" s="22" t="s">
        <v>94</v>
      </c>
      <c r="I36" s="28"/>
      <c r="J36" s="28"/>
      <c r="K36" s="28"/>
      <c r="L36" s="506"/>
      <c r="M36" s="506"/>
      <c r="N36" s="506"/>
      <c r="O36" s="506"/>
      <c r="P36" s="506"/>
      <c r="Q36" s="506"/>
      <c r="R36" s="506"/>
      <c r="S36" s="506"/>
      <c r="T36" s="506"/>
      <c r="U36" s="506"/>
      <c r="V36" s="506"/>
      <c r="W36" s="506"/>
      <c r="X36" s="506"/>
      <c r="Y36" s="506"/>
      <c r="Z36" s="506"/>
      <c r="AA36" s="506"/>
      <c r="AB36" s="506"/>
      <c r="AC36" s="506"/>
      <c r="AD36" s="506"/>
      <c r="AE36" s="506"/>
      <c r="AF36" s="506"/>
      <c r="AG36" s="506"/>
      <c r="AH36" s="506"/>
      <c r="AI36" s="506"/>
      <c r="AJ36" s="506"/>
      <c r="AK36" s="506"/>
      <c r="AL36" s="506"/>
      <c r="AM36" s="506"/>
      <c r="AN36" s="506"/>
      <c r="AO36" s="506"/>
      <c r="AP36" s="506"/>
      <c r="AQ36" s="506"/>
      <c r="AR36" s="506"/>
      <c r="AS36" s="506"/>
      <c r="AT36" s="506"/>
      <c r="AU36" s="506"/>
      <c r="AV36" s="506"/>
      <c r="AX36" s="506">
        <f t="shared" si="15"/>
        <v>0</v>
      </c>
      <c r="AY36" s="506">
        <f t="shared" si="15"/>
        <v>0</v>
      </c>
      <c r="AZ36" s="506">
        <f t="shared" si="15"/>
        <v>0</v>
      </c>
      <c r="BA36" s="507"/>
    </row>
    <row r="37" spans="1:53" x14ac:dyDescent="0.25">
      <c r="B37" s="1307" t="str">
        <f>B36</f>
        <v>2.1</v>
      </c>
      <c r="C37" s="23" t="s">
        <v>277</v>
      </c>
      <c r="D37" s="22" t="s">
        <v>94</v>
      </c>
      <c r="L37" s="506"/>
      <c r="M37" s="506"/>
      <c r="N37" s="506"/>
      <c r="O37" s="506"/>
      <c r="P37" s="506"/>
      <c r="Q37" s="506"/>
      <c r="R37" s="506"/>
      <c r="S37" s="506"/>
      <c r="T37" s="506"/>
      <c r="U37" s="506"/>
      <c r="V37" s="506"/>
      <c r="W37" s="506"/>
      <c r="X37" s="506"/>
      <c r="Y37" s="506"/>
      <c r="Z37" s="506"/>
      <c r="AA37" s="506"/>
      <c r="AB37" s="506"/>
      <c r="AC37" s="506"/>
      <c r="AD37" s="506"/>
      <c r="AE37" s="506"/>
      <c r="AF37" s="506"/>
      <c r="AG37" s="506"/>
      <c r="AH37" s="506"/>
      <c r="AI37" s="506"/>
      <c r="AJ37" s="506"/>
      <c r="AK37" s="506"/>
      <c r="AL37" s="506"/>
      <c r="AM37" s="506"/>
      <c r="AN37" s="506"/>
      <c r="AO37" s="506"/>
      <c r="AP37" s="506"/>
      <c r="AQ37" s="506"/>
      <c r="AR37" s="506"/>
      <c r="AS37" s="506"/>
      <c r="AT37" s="506"/>
      <c r="AU37" s="506"/>
      <c r="AV37" s="506"/>
      <c r="AX37" s="506">
        <f t="shared" si="15"/>
        <v>0</v>
      </c>
      <c r="AY37" s="506">
        <f t="shared" si="15"/>
        <v>0</v>
      </c>
      <c r="AZ37" s="506">
        <f t="shared" si="15"/>
        <v>0</v>
      </c>
      <c r="BA37" s="507"/>
    </row>
    <row r="39" spans="1:53" s="29" customFormat="1" x14ac:dyDescent="0.25">
      <c r="A39" s="508"/>
      <c r="B39" s="509" t="str">
        <f>'Дорожная карта (кв)'!D21</f>
        <v>2.2</v>
      </c>
      <c r="C39" s="510" t="str">
        <f>INDEX('Дорожная карта (кв)'!$E$14:$E$29,MATCH('1.1.1 Трудозат производ перс ФБ'!B39,'Дорожная карта (кв)'!$D$14:$D$29,0))</f>
        <v>Подзадача № 2.2</v>
      </c>
      <c r="D39" s="511"/>
      <c r="E39" s="512"/>
      <c r="F39" s="513">
        <f>INDEX('Дорожная карта (кв)'!H$14:H$29,MATCH('1.1.1 Трудозат производ перс ФБ'!$C39,'Дорожная карта (кв)'!$E$14:$E$29,0))</f>
        <v>0</v>
      </c>
      <c r="G39" s="513">
        <f>INDEX('Дорожная карта (кв)'!I$14:I$29,MATCH('1.1.1 Трудозат производ перс ФБ'!$C39,'Дорожная карта (кв)'!$E$14:$E$29,0))</f>
        <v>0</v>
      </c>
      <c r="H39" s="514"/>
      <c r="I39" s="28"/>
      <c r="J39" s="28"/>
      <c r="K39" s="28"/>
      <c r="L39" s="515" t="str">
        <f t="shared" ref="L39:AU39" si="17">IF(AND(L$4&gt;=$F39,L$4&lt;=$G39),"X","")</f>
        <v/>
      </c>
      <c r="M39" s="515" t="str">
        <f t="shared" si="17"/>
        <v/>
      </c>
      <c r="N39" s="515" t="str">
        <f t="shared" si="17"/>
        <v/>
      </c>
      <c r="O39" s="515" t="str">
        <f t="shared" si="17"/>
        <v/>
      </c>
      <c r="P39" s="515" t="str">
        <f t="shared" si="17"/>
        <v/>
      </c>
      <c r="Q39" s="515" t="str">
        <f t="shared" si="17"/>
        <v/>
      </c>
      <c r="R39" s="515" t="str">
        <f t="shared" si="17"/>
        <v/>
      </c>
      <c r="S39" s="515" t="str">
        <f t="shared" si="17"/>
        <v/>
      </c>
      <c r="T39" s="515" t="str">
        <f t="shared" si="17"/>
        <v/>
      </c>
      <c r="U39" s="515" t="str">
        <f t="shared" si="17"/>
        <v/>
      </c>
      <c r="V39" s="515" t="str">
        <f t="shared" si="17"/>
        <v/>
      </c>
      <c r="W39" s="515" t="str">
        <f t="shared" si="17"/>
        <v/>
      </c>
      <c r="X39" s="515" t="str">
        <f t="shared" si="17"/>
        <v/>
      </c>
      <c r="Y39" s="515" t="str">
        <f t="shared" si="17"/>
        <v/>
      </c>
      <c r="Z39" s="515" t="str">
        <f t="shared" si="17"/>
        <v/>
      </c>
      <c r="AA39" s="515" t="str">
        <f t="shared" si="17"/>
        <v/>
      </c>
      <c r="AB39" s="515" t="str">
        <f t="shared" si="17"/>
        <v/>
      </c>
      <c r="AC39" s="515" t="str">
        <f t="shared" si="17"/>
        <v/>
      </c>
      <c r="AD39" s="515" t="str">
        <f t="shared" si="17"/>
        <v/>
      </c>
      <c r="AE39" s="515" t="str">
        <f t="shared" si="17"/>
        <v/>
      </c>
      <c r="AF39" s="515" t="str">
        <f t="shared" si="17"/>
        <v/>
      </c>
      <c r="AG39" s="515" t="str">
        <f t="shared" si="17"/>
        <v/>
      </c>
      <c r="AH39" s="515" t="str">
        <f t="shared" si="17"/>
        <v/>
      </c>
      <c r="AI39" s="515" t="str">
        <f t="shared" si="17"/>
        <v/>
      </c>
      <c r="AJ39" s="515" t="str">
        <f t="shared" si="17"/>
        <v/>
      </c>
      <c r="AK39" s="515" t="str">
        <f t="shared" si="17"/>
        <v/>
      </c>
      <c r="AL39" s="515" t="str">
        <f t="shared" si="17"/>
        <v/>
      </c>
      <c r="AM39" s="515" t="str">
        <f t="shared" si="17"/>
        <v/>
      </c>
      <c r="AN39" s="515" t="str">
        <f t="shared" si="17"/>
        <v/>
      </c>
      <c r="AO39" s="515" t="str">
        <f t="shared" si="17"/>
        <v/>
      </c>
      <c r="AP39" s="515" t="str">
        <f t="shared" si="17"/>
        <v/>
      </c>
      <c r="AQ39" s="515" t="str">
        <f t="shared" si="17"/>
        <v/>
      </c>
      <c r="AR39" s="515" t="str">
        <f t="shared" si="17"/>
        <v/>
      </c>
      <c r="AS39" s="515" t="str">
        <f t="shared" si="17"/>
        <v/>
      </c>
      <c r="AT39" s="515" t="str">
        <f t="shared" si="17"/>
        <v/>
      </c>
      <c r="AU39" s="515" t="str">
        <f t="shared" si="17"/>
        <v/>
      </c>
      <c r="AV39" s="515"/>
      <c r="AX39" s="516" t="str">
        <f>C39</f>
        <v>Подзадача № 2.2</v>
      </c>
      <c r="AY39" s="515"/>
      <c r="AZ39" s="515"/>
      <c r="BA39" s="515"/>
    </row>
    <row r="40" spans="1:53" x14ac:dyDescent="0.25">
      <c r="B40" s="1307" t="str">
        <f>B39</f>
        <v>2.2</v>
      </c>
      <c r="C40" s="23" t="s">
        <v>273</v>
      </c>
      <c r="D40" s="22" t="s">
        <v>94</v>
      </c>
      <c r="L40" s="506"/>
      <c r="M40" s="506"/>
      <c r="N40" s="506"/>
      <c r="O40" s="506"/>
      <c r="P40" s="506"/>
      <c r="Q40" s="506"/>
      <c r="R40" s="506"/>
      <c r="S40" s="506"/>
      <c r="T40" s="506"/>
      <c r="U40" s="506"/>
      <c r="V40" s="506"/>
      <c r="W40" s="506"/>
      <c r="X40" s="506"/>
      <c r="Y40" s="506"/>
      <c r="Z40" s="506"/>
      <c r="AA40" s="506"/>
      <c r="AB40" s="506"/>
      <c r="AC40" s="506"/>
      <c r="AD40" s="506"/>
      <c r="AE40" s="506"/>
      <c r="AF40" s="506"/>
      <c r="AG40" s="506"/>
      <c r="AH40" s="506"/>
      <c r="AI40" s="506"/>
      <c r="AJ40" s="506"/>
      <c r="AK40" s="506"/>
      <c r="AL40" s="506"/>
      <c r="AM40" s="506"/>
      <c r="AN40" s="506"/>
      <c r="AO40" s="506"/>
      <c r="AP40" s="506"/>
      <c r="AQ40" s="506"/>
      <c r="AR40" s="506"/>
      <c r="AS40" s="506"/>
      <c r="AT40" s="506"/>
      <c r="AU40" s="506"/>
      <c r="AV40" s="506"/>
      <c r="AX40" s="506">
        <f t="shared" ref="AX40:AZ44" si="18">SUMIFS($L40:$AV40,$L$3:$AV$3,AX$4)</f>
        <v>0</v>
      </c>
      <c r="AY40" s="506">
        <f t="shared" si="18"/>
        <v>0</v>
      </c>
      <c r="AZ40" s="506">
        <f t="shared" si="18"/>
        <v>0</v>
      </c>
      <c r="BA40" s="507"/>
    </row>
    <row r="41" spans="1:53" x14ac:dyDescent="0.25">
      <c r="B41" s="1307" t="str">
        <f>B40</f>
        <v>2.2</v>
      </c>
      <c r="C41" s="23" t="s">
        <v>274</v>
      </c>
      <c r="D41" s="22" t="s">
        <v>94</v>
      </c>
      <c r="L41" s="506"/>
      <c r="M41" s="506"/>
      <c r="N41" s="506"/>
      <c r="O41" s="506"/>
      <c r="P41" s="506"/>
      <c r="Q41" s="506"/>
      <c r="R41" s="506"/>
      <c r="S41" s="506"/>
      <c r="T41" s="506"/>
      <c r="U41" s="506"/>
      <c r="V41" s="506"/>
      <c r="W41" s="506"/>
      <c r="X41" s="506"/>
      <c r="Y41" s="506"/>
      <c r="Z41" s="506"/>
      <c r="AA41" s="506"/>
      <c r="AB41" s="506"/>
      <c r="AC41" s="506"/>
      <c r="AD41" s="506"/>
      <c r="AE41" s="506"/>
      <c r="AF41" s="506"/>
      <c r="AG41" s="506"/>
      <c r="AH41" s="506"/>
      <c r="AI41" s="506"/>
      <c r="AJ41" s="506"/>
      <c r="AK41" s="506"/>
      <c r="AL41" s="506"/>
      <c r="AM41" s="506"/>
      <c r="AN41" s="506"/>
      <c r="AO41" s="506"/>
      <c r="AP41" s="506"/>
      <c r="AQ41" s="506"/>
      <c r="AR41" s="506"/>
      <c r="AS41" s="506"/>
      <c r="AT41" s="506"/>
      <c r="AU41" s="506"/>
      <c r="AV41" s="506"/>
      <c r="AX41" s="506">
        <f t="shared" si="18"/>
        <v>0</v>
      </c>
      <c r="AY41" s="506">
        <f t="shared" si="18"/>
        <v>0</v>
      </c>
      <c r="AZ41" s="506">
        <f t="shared" si="18"/>
        <v>0</v>
      </c>
      <c r="BA41" s="507"/>
    </row>
    <row r="42" spans="1:53" x14ac:dyDescent="0.25">
      <c r="B42" s="1307" t="str">
        <f t="shared" ref="B42:B43" si="19">B41</f>
        <v>2.2</v>
      </c>
      <c r="C42" s="23" t="s">
        <v>275</v>
      </c>
      <c r="D42" s="22" t="s">
        <v>94</v>
      </c>
      <c r="L42" s="506"/>
      <c r="M42" s="506"/>
      <c r="N42" s="506"/>
      <c r="O42" s="506"/>
      <c r="P42" s="506"/>
      <c r="Q42" s="506"/>
      <c r="R42" s="506"/>
      <c r="S42" s="506"/>
      <c r="T42" s="506"/>
      <c r="U42" s="506"/>
      <c r="V42" s="506"/>
      <c r="W42" s="506"/>
      <c r="X42" s="506"/>
      <c r="Y42" s="506"/>
      <c r="Z42" s="506"/>
      <c r="AA42" s="506"/>
      <c r="AB42" s="506"/>
      <c r="AC42" s="506"/>
      <c r="AD42" s="506"/>
      <c r="AE42" s="506"/>
      <c r="AF42" s="506"/>
      <c r="AG42" s="506"/>
      <c r="AH42" s="506"/>
      <c r="AI42" s="506"/>
      <c r="AJ42" s="506"/>
      <c r="AK42" s="506"/>
      <c r="AL42" s="506"/>
      <c r="AM42" s="506"/>
      <c r="AN42" s="506"/>
      <c r="AO42" s="506"/>
      <c r="AP42" s="506"/>
      <c r="AQ42" s="506"/>
      <c r="AR42" s="506"/>
      <c r="AS42" s="506"/>
      <c r="AT42" s="506"/>
      <c r="AU42" s="506"/>
      <c r="AV42" s="506"/>
      <c r="AX42" s="506">
        <f t="shared" si="18"/>
        <v>0</v>
      </c>
      <c r="AY42" s="506">
        <f t="shared" si="18"/>
        <v>0</v>
      </c>
      <c r="AZ42" s="506">
        <f t="shared" si="18"/>
        <v>0</v>
      </c>
      <c r="BA42" s="507"/>
    </row>
    <row r="43" spans="1:53" x14ac:dyDescent="0.25">
      <c r="B43" s="1307" t="str">
        <f t="shared" si="19"/>
        <v>2.2</v>
      </c>
      <c r="C43" s="23" t="s">
        <v>276</v>
      </c>
      <c r="D43" s="22" t="s">
        <v>94</v>
      </c>
      <c r="I43" s="28"/>
      <c r="J43" s="28"/>
      <c r="K43" s="28"/>
      <c r="L43" s="506"/>
      <c r="M43" s="506"/>
      <c r="N43" s="506"/>
      <c r="O43" s="506"/>
      <c r="P43" s="506"/>
      <c r="Q43" s="506"/>
      <c r="R43" s="506"/>
      <c r="S43" s="506"/>
      <c r="T43" s="506"/>
      <c r="U43" s="506"/>
      <c r="V43" s="506"/>
      <c r="W43" s="506"/>
      <c r="X43" s="506"/>
      <c r="Y43" s="506"/>
      <c r="Z43" s="506"/>
      <c r="AA43" s="506"/>
      <c r="AB43" s="506"/>
      <c r="AC43" s="506"/>
      <c r="AD43" s="506"/>
      <c r="AE43" s="506"/>
      <c r="AF43" s="506"/>
      <c r="AG43" s="506"/>
      <c r="AH43" s="506"/>
      <c r="AI43" s="506"/>
      <c r="AJ43" s="506"/>
      <c r="AK43" s="506"/>
      <c r="AL43" s="506"/>
      <c r="AM43" s="506"/>
      <c r="AN43" s="506"/>
      <c r="AO43" s="506"/>
      <c r="AP43" s="506"/>
      <c r="AQ43" s="506"/>
      <c r="AR43" s="506"/>
      <c r="AS43" s="506"/>
      <c r="AT43" s="506"/>
      <c r="AU43" s="506"/>
      <c r="AV43" s="506"/>
      <c r="AX43" s="506">
        <f t="shared" si="18"/>
        <v>0</v>
      </c>
      <c r="AY43" s="506">
        <f t="shared" si="18"/>
        <v>0</v>
      </c>
      <c r="AZ43" s="506">
        <f t="shared" si="18"/>
        <v>0</v>
      </c>
      <c r="BA43" s="507"/>
    </row>
    <row r="44" spans="1:53" x14ac:dyDescent="0.25">
      <c r="B44" s="1307" t="str">
        <f>B43</f>
        <v>2.2</v>
      </c>
      <c r="C44" s="23" t="s">
        <v>277</v>
      </c>
      <c r="D44" s="22" t="s">
        <v>94</v>
      </c>
      <c r="L44" s="506"/>
      <c r="M44" s="506"/>
      <c r="N44" s="506"/>
      <c r="O44" s="506"/>
      <c r="P44" s="506"/>
      <c r="Q44" s="506"/>
      <c r="R44" s="506"/>
      <c r="S44" s="506"/>
      <c r="T44" s="506"/>
      <c r="U44" s="506"/>
      <c r="V44" s="506"/>
      <c r="W44" s="506"/>
      <c r="X44" s="506"/>
      <c r="Y44" s="506"/>
      <c r="Z44" s="506"/>
      <c r="AA44" s="506"/>
      <c r="AB44" s="506"/>
      <c r="AC44" s="506"/>
      <c r="AD44" s="506"/>
      <c r="AE44" s="506"/>
      <c r="AF44" s="506"/>
      <c r="AG44" s="506"/>
      <c r="AH44" s="506"/>
      <c r="AI44" s="506"/>
      <c r="AJ44" s="506"/>
      <c r="AK44" s="506"/>
      <c r="AL44" s="506"/>
      <c r="AM44" s="506"/>
      <c r="AN44" s="506"/>
      <c r="AO44" s="506"/>
      <c r="AP44" s="506"/>
      <c r="AQ44" s="506"/>
      <c r="AR44" s="506"/>
      <c r="AS44" s="506"/>
      <c r="AT44" s="506"/>
      <c r="AU44" s="506"/>
      <c r="AV44" s="506"/>
      <c r="AX44" s="506">
        <f t="shared" si="18"/>
        <v>0</v>
      </c>
      <c r="AY44" s="506">
        <f t="shared" si="18"/>
        <v>0</v>
      </c>
      <c r="AZ44" s="506">
        <f t="shared" si="18"/>
        <v>0</v>
      </c>
      <c r="BA44" s="507"/>
    </row>
    <row r="46" spans="1:53" s="29" customFormat="1" x14ac:dyDescent="0.25">
      <c r="A46" s="508"/>
      <c r="B46" s="509" t="str">
        <f>'Дорожная карта (кв)'!D22</f>
        <v>2.3</v>
      </c>
      <c r="C46" s="510" t="str">
        <f>INDEX('Дорожная карта (кв)'!$E$14:$E$29,MATCH('1.1.1 Трудозат производ перс ФБ'!B46,'Дорожная карта (кв)'!$D$14:$D$29,0))</f>
        <v>Подзадача № 2.3</v>
      </c>
      <c r="D46" s="511"/>
      <c r="E46" s="512"/>
      <c r="F46" s="513">
        <f>INDEX('Дорожная карта (кв)'!H$14:H$29,MATCH('1.1.1 Трудозат производ перс ФБ'!$C46,'Дорожная карта (кв)'!$E$14:$E$29,0))</f>
        <v>0</v>
      </c>
      <c r="G46" s="513">
        <f>INDEX('Дорожная карта (кв)'!I$14:I$29,MATCH('1.1.1 Трудозат производ перс ФБ'!$C46,'Дорожная карта (кв)'!$E$14:$E$29,0))</f>
        <v>0</v>
      </c>
      <c r="H46" s="514"/>
      <c r="I46" s="28"/>
      <c r="J46" s="28"/>
      <c r="K46" s="28"/>
      <c r="L46" s="515" t="str">
        <f t="shared" ref="L46:AU46" si="20">IF(AND(L$4&gt;=$F46,L$4&lt;=$G46),"X","")</f>
        <v/>
      </c>
      <c r="M46" s="515" t="str">
        <f t="shared" si="20"/>
        <v/>
      </c>
      <c r="N46" s="515" t="str">
        <f t="shared" si="20"/>
        <v/>
      </c>
      <c r="O46" s="515" t="str">
        <f t="shared" si="20"/>
        <v/>
      </c>
      <c r="P46" s="515" t="str">
        <f t="shared" si="20"/>
        <v/>
      </c>
      <c r="Q46" s="515" t="str">
        <f t="shared" si="20"/>
        <v/>
      </c>
      <c r="R46" s="515" t="str">
        <f t="shared" si="20"/>
        <v/>
      </c>
      <c r="S46" s="515" t="str">
        <f t="shared" si="20"/>
        <v/>
      </c>
      <c r="T46" s="515" t="str">
        <f t="shared" si="20"/>
        <v/>
      </c>
      <c r="U46" s="515" t="str">
        <f t="shared" si="20"/>
        <v/>
      </c>
      <c r="V46" s="515" t="str">
        <f t="shared" si="20"/>
        <v/>
      </c>
      <c r="W46" s="515" t="str">
        <f t="shared" si="20"/>
        <v/>
      </c>
      <c r="X46" s="515" t="str">
        <f t="shared" si="20"/>
        <v/>
      </c>
      <c r="Y46" s="515" t="str">
        <f t="shared" si="20"/>
        <v/>
      </c>
      <c r="Z46" s="515" t="str">
        <f t="shared" si="20"/>
        <v/>
      </c>
      <c r="AA46" s="515" t="str">
        <f t="shared" si="20"/>
        <v/>
      </c>
      <c r="AB46" s="515" t="str">
        <f t="shared" si="20"/>
        <v/>
      </c>
      <c r="AC46" s="515" t="str">
        <f t="shared" si="20"/>
        <v/>
      </c>
      <c r="AD46" s="515" t="str">
        <f t="shared" si="20"/>
        <v/>
      </c>
      <c r="AE46" s="515" t="str">
        <f t="shared" si="20"/>
        <v/>
      </c>
      <c r="AF46" s="515" t="str">
        <f t="shared" si="20"/>
        <v/>
      </c>
      <c r="AG46" s="515" t="str">
        <f t="shared" si="20"/>
        <v/>
      </c>
      <c r="AH46" s="515" t="str">
        <f t="shared" si="20"/>
        <v/>
      </c>
      <c r="AI46" s="515" t="str">
        <f t="shared" si="20"/>
        <v/>
      </c>
      <c r="AJ46" s="515" t="str">
        <f t="shared" si="20"/>
        <v/>
      </c>
      <c r="AK46" s="515" t="str">
        <f t="shared" si="20"/>
        <v/>
      </c>
      <c r="AL46" s="515" t="str">
        <f t="shared" si="20"/>
        <v/>
      </c>
      <c r="AM46" s="515" t="str">
        <f t="shared" si="20"/>
        <v/>
      </c>
      <c r="AN46" s="515" t="str">
        <f t="shared" si="20"/>
        <v/>
      </c>
      <c r="AO46" s="515" t="str">
        <f t="shared" si="20"/>
        <v/>
      </c>
      <c r="AP46" s="515" t="str">
        <f t="shared" si="20"/>
        <v/>
      </c>
      <c r="AQ46" s="515" t="str">
        <f t="shared" si="20"/>
        <v/>
      </c>
      <c r="AR46" s="515" t="str">
        <f t="shared" si="20"/>
        <v/>
      </c>
      <c r="AS46" s="515" t="str">
        <f t="shared" si="20"/>
        <v/>
      </c>
      <c r="AT46" s="515" t="str">
        <f t="shared" si="20"/>
        <v/>
      </c>
      <c r="AU46" s="515" t="str">
        <f t="shared" si="20"/>
        <v/>
      </c>
      <c r="AV46" s="515"/>
      <c r="AX46" s="516" t="str">
        <f>C46</f>
        <v>Подзадача № 2.3</v>
      </c>
      <c r="AY46" s="515"/>
      <c r="AZ46" s="515"/>
      <c r="BA46" s="515"/>
    </row>
    <row r="47" spans="1:53" x14ac:dyDescent="0.25">
      <c r="B47" s="1307" t="str">
        <f>B46</f>
        <v>2.3</v>
      </c>
      <c r="C47" s="23" t="s">
        <v>273</v>
      </c>
      <c r="D47" s="22" t="s">
        <v>94</v>
      </c>
      <c r="L47" s="506"/>
      <c r="M47" s="506"/>
      <c r="N47" s="506"/>
      <c r="O47" s="506"/>
      <c r="P47" s="506"/>
      <c r="Q47" s="506"/>
      <c r="R47" s="506"/>
      <c r="S47" s="506"/>
      <c r="T47" s="506"/>
      <c r="U47" s="506"/>
      <c r="V47" s="506"/>
      <c r="W47" s="506"/>
      <c r="X47" s="506"/>
      <c r="Y47" s="506"/>
      <c r="Z47" s="506"/>
      <c r="AA47" s="506"/>
      <c r="AB47" s="506"/>
      <c r="AC47" s="506"/>
      <c r="AD47" s="506"/>
      <c r="AE47" s="506"/>
      <c r="AF47" s="506"/>
      <c r="AG47" s="506"/>
      <c r="AH47" s="506"/>
      <c r="AI47" s="506"/>
      <c r="AJ47" s="506"/>
      <c r="AK47" s="506"/>
      <c r="AL47" s="506"/>
      <c r="AM47" s="506"/>
      <c r="AN47" s="506"/>
      <c r="AO47" s="506"/>
      <c r="AP47" s="506"/>
      <c r="AQ47" s="506"/>
      <c r="AR47" s="506"/>
      <c r="AS47" s="506"/>
      <c r="AT47" s="506"/>
      <c r="AU47" s="506"/>
      <c r="AV47" s="506"/>
      <c r="AX47" s="506">
        <f t="shared" ref="AX47:AZ51" si="21">SUMIFS($L47:$AV47,$L$3:$AV$3,AX$4)</f>
        <v>0</v>
      </c>
      <c r="AY47" s="506">
        <f t="shared" si="21"/>
        <v>0</v>
      </c>
      <c r="AZ47" s="506">
        <f t="shared" si="21"/>
        <v>0</v>
      </c>
      <c r="BA47" s="507"/>
    </row>
    <row r="48" spans="1:53" x14ac:dyDescent="0.25">
      <c r="B48" s="1307" t="str">
        <f>B47</f>
        <v>2.3</v>
      </c>
      <c r="C48" s="23" t="s">
        <v>274</v>
      </c>
      <c r="D48" s="22" t="s">
        <v>94</v>
      </c>
      <c r="L48" s="506"/>
      <c r="M48" s="506"/>
      <c r="N48" s="506"/>
      <c r="O48" s="506"/>
      <c r="P48" s="506"/>
      <c r="Q48" s="506"/>
      <c r="R48" s="506"/>
      <c r="S48" s="506"/>
      <c r="T48" s="506"/>
      <c r="U48" s="506"/>
      <c r="V48" s="506"/>
      <c r="W48" s="506"/>
      <c r="X48" s="506"/>
      <c r="Y48" s="506"/>
      <c r="Z48" s="506"/>
      <c r="AA48" s="506"/>
      <c r="AB48" s="506"/>
      <c r="AC48" s="506"/>
      <c r="AD48" s="506"/>
      <c r="AE48" s="506"/>
      <c r="AF48" s="506"/>
      <c r="AG48" s="506"/>
      <c r="AH48" s="506"/>
      <c r="AI48" s="506"/>
      <c r="AJ48" s="506"/>
      <c r="AK48" s="506"/>
      <c r="AL48" s="506"/>
      <c r="AM48" s="506"/>
      <c r="AN48" s="506"/>
      <c r="AO48" s="506"/>
      <c r="AP48" s="506"/>
      <c r="AQ48" s="506"/>
      <c r="AR48" s="506"/>
      <c r="AS48" s="506"/>
      <c r="AT48" s="506"/>
      <c r="AU48" s="506"/>
      <c r="AV48" s="506"/>
      <c r="AX48" s="506">
        <f t="shared" si="21"/>
        <v>0</v>
      </c>
      <c r="AY48" s="506">
        <f t="shared" si="21"/>
        <v>0</v>
      </c>
      <c r="AZ48" s="506">
        <f t="shared" si="21"/>
        <v>0</v>
      </c>
      <c r="BA48" s="507"/>
    </row>
    <row r="49" spans="1:53" x14ac:dyDescent="0.25">
      <c r="B49" s="1307" t="str">
        <f t="shared" ref="B49:B50" si="22">B48</f>
        <v>2.3</v>
      </c>
      <c r="C49" s="23" t="s">
        <v>275</v>
      </c>
      <c r="D49" s="22" t="s">
        <v>94</v>
      </c>
      <c r="L49" s="506"/>
      <c r="M49" s="506"/>
      <c r="N49" s="506"/>
      <c r="O49" s="506"/>
      <c r="P49" s="506"/>
      <c r="Q49" s="506"/>
      <c r="R49" s="506"/>
      <c r="S49" s="506"/>
      <c r="T49" s="506"/>
      <c r="U49" s="506"/>
      <c r="V49" s="506"/>
      <c r="W49" s="506"/>
      <c r="X49" s="506"/>
      <c r="Y49" s="506"/>
      <c r="Z49" s="506"/>
      <c r="AA49" s="506"/>
      <c r="AB49" s="506"/>
      <c r="AC49" s="506"/>
      <c r="AD49" s="506"/>
      <c r="AE49" s="506"/>
      <c r="AF49" s="506"/>
      <c r="AG49" s="506"/>
      <c r="AH49" s="506"/>
      <c r="AI49" s="506"/>
      <c r="AJ49" s="506"/>
      <c r="AK49" s="506"/>
      <c r="AL49" s="506"/>
      <c r="AM49" s="506"/>
      <c r="AN49" s="506"/>
      <c r="AO49" s="506"/>
      <c r="AP49" s="506"/>
      <c r="AQ49" s="506"/>
      <c r="AR49" s="506"/>
      <c r="AS49" s="506"/>
      <c r="AT49" s="506"/>
      <c r="AU49" s="506"/>
      <c r="AV49" s="506"/>
      <c r="AX49" s="506">
        <f t="shared" si="21"/>
        <v>0</v>
      </c>
      <c r="AY49" s="506">
        <f t="shared" si="21"/>
        <v>0</v>
      </c>
      <c r="AZ49" s="506">
        <f t="shared" si="21"/>
        <v>0</v>
      </c>
      <c r="BA49" s="507"/>
    </row>
    <row r="50" spans="1:53" x14ac:dyDescent="0.25">
      <c r="B50" s="1307" t="str">
        <f t="shared" si="22"/>
        <v>2.3</v>
      </c>
      <c r="C50" s="23" t="s">
        <v>276</v>
      </c>
      <c r="D50" s="22" t="s">
        <v>94</v>
      </c>
      <c r="I50" s="28"/>
      <c r="J50" s="28"/>
      <c r="K50" s="28"/>
      <c r="L50" s="506"/>
      <c r="M50" s="506"/>
      <c r="N50" s="506"/>
      <c r="O50" s="506"/>
      <c r="P50" s="506"/>
      <c r="Q50" s="506"/>
      <c r="R50" s="506"/>
      <c r="S50" s="506"/>
      <c r="T50" s="506"/>
      <c r="U50" s="506"/>
      <c r="V50" s="506"/>
      <c r="W50" s="506"/>
      <c r="X50" s="506"/>
      <c r="Y50" s="506"/>
      <c r="Z50" s="506"/>
      <c r="AA50" s="506"/>
      <c r="AB50" s="506"/>
      <c r="AC50" s="506"/>
      <c r="AD50" s="506"/>
      <c r="AE50" s="506"/>
      <c r="AF50" s="506"/>
      <c r="AG50" s="506"/>
      <c r="AH50" s="506"/>
      <c r="AI50" s="506"/>
      <c r="AJ50" s="506"/>
      <c r="AK50" s="506"/>
      <c r="AL50" s="506"/>
      <c r="AM50" s="506"/>
      <c r="AN50" s="506"/>
      <c r="AO50" s="506"/>
      <c r="AP50" s="506"/>
      <c r="AQ50" s="506"/>
      <c r="AR50" s="506"/>
      <c r="AS50" s="506"/>
      <c r="AT50" s="506"/>
      <c r="AU50" s="506"/>
      <c r="AV50" s="506"/>
      <c r="AX50" s="506">
        <f t="shared" si="21"/>
        <v>0</v>
      </c>
      <c r="AY50" s="506">
        <f t="shared" si="21"/>
        <v>0</v>
      </c>
      <c r="AZ50" s="506">
        <f t="shared" si="21"/>
        <v>0</v>
      </c>
      <c r="BA50" s="507"/>
    </row>
    <row r="51" spans="1:53" x14ac:dyDescent="0.25">
      <c r="B51" s="1307" t="str">
        <f>B50</f>
        <v>2.3</v>
      </c>
      <c r="C51" s="23" t="s">
        <v>277</v>
      </c>
      <c r="D51" s="22" t="s">
        <v>94</v>
      </c>
      <c r="L51" s="506"/>
      <c r="M51" s="506"/>
      <c r="N51" s="506"/>
      <c r="O51" s="506"/>
      <c r="P51" s="506"/>
      <c r="Q51" s="506"/>
      <c r="R51" s="506"/>
      <c r="S51" s="506"/>
      <c r="T51" s="506"/>
      <c r="U51" s="506"/>
      <c r="V51" s="506"/>
      <c r="W51" s="506"/>
      <c r="X51" s="506"/>
      <c r="Y51" s="506"/>
      <c r="Z51" s="506"/>
      <c r="AA51" s="506"/>
      <c r="AB51" s="506"/>
      <c r="AC51" s="506"/>
      <c r="AD51" s="506"/>
      <c r="AE51" s="506"/>
      <c r="AF51" s="506"/>
      <c r="AG51" s="506"/>
      <c r="AH51" s="506"/>
      <c r="AI51" s="506"/>
      <c r="AJ51" s="506"/>
      <c r="AK51" s="506"/>
      <c r="AL51" s="506"/>
      <c r="AM51" s="506"/>
      <c r="AN51" s="506"/>
      <c r="AO51" s="506"/>
      <c r="AP51" s="506"/>
      <c r="AQ51" s="506"/>
      <c r="AR51" s="506"/>
      <c r="AS51" s="506"/>
      <c r="AT51" s="506"/>
      <c r="AU51" s="506"/>
      <c r="AV51" s="506"/>
      <c r="AX51" s="506">
        <f t="shared" si="21"/>
        <v>0</v>
      </c>
      <c r="AY51" s="506">
        <f t="shared" si="21"/>
        <v>0</v>
      </c>
      <c r="AZ51" s="506">
        <f t="shared" si="21"/>
        <v>0</v>
      </c>
      <c r="BA51" s="507"/>
    </row>
    <row r="53" spans="1:53" s="29" customFormat="1" x14ac:dyDescent="0.25">
      <c r="A53" s="307"/>
      <c r="B53" s="143">
        <f>'Дорожная карта (кв)'!D24</f>
        <v>3</v>
      </c>
      <c r="C53" s="143" t="str">
        <f>INDEX('Дорожная карта (кв)'!$E$14:$E$29,MATCH('1.1.1 Трудозат производ перс ФБ'!B53,'Дорожная карта (кв)'!$D$14:$D$29,0))</f>
        <v>Задача № 3</v>
      </c>
      <c r="D53" s="143"/>
      <c r="E53" s="144"/>
      <c r="F53" s="430">
        <f>INDEX('Дорожная карта (кв)'!H$14:H$29,MATCH('1.1.1 Трудозат производ перс ФБ'!$C53,'Дорожная карта (кв)'!$E$14:$E$29,0))</f>
        <v>0</v>
      </c>
      <c r="G53" s="430">
        <f>INDEX('Дорожная карта (кв)'!I$14:I$29,MATCH('1.1.1 Трудозат производ перс ФБ'!$C53,'Дорожная карта (кв)'!$E$14:$E$29,0))</f>
        <v>0</v>
      </c>
      <c r="H53" s="382"/>
      <c r="I53" s="144"/>
      <c r="J53" s="144"/>
      <c r="K53" s="144"/>
      <c r="L53" s="431" t="str">
        <f t="shared" ref="L53:AU53" si="23">IF(AND(L$4&gt;=$F53,L$4&lt;=$G53),"X","")</f>
        <v/>
      </c>
      <c r="M53" s="431" t="str">
        <f t="shared" si="23"/>
        <v/>
      </c>
      <c r="N53" s="431" t="str">
        <f t="shared" si="23"/>
        <v/>
      </c>
      <c r="O53" s="431" t="str">
        <f t="shared" si="23"/>
        <v/>
      </c>
      <c r="P53" s="431" t="str">
        <f t="shared" si="23"/>
        <v/>
      </c>
      <c r="Q53" s="431" t="str">
        <f t="shared" si="23"/>
        <v/>
      </c>
      <c r="R53" s="431" t="str">
        <f t="shared" si="23"/>
        <v/>
      </c>
      <c r="S53" s="431" t="str">
        <f t="shared" si="23"/>
        <v/>
      </c>
      <c r="T53" s="431" t="str">
        <f t="shared" si="23"/>
        <v/>
      </c>
      <c r="U53" s="431" t="str">
        <f t="shared" si="23"/>
        <v/>
      </c>
      <c r="V53" s="431" t="str">
        <f t="shared" si="23"/>
        <v/>
      </c>
      <c r="W53" s="431" t="str">
        <f t="shared" si="23"/>
        <v/>
      </c>
      <c r="X53" s="431" t="str">
        <f t="shared" si="23"/>
        <v/>
      </c>
      <c r="Y53" s="431" t="str">
        <f t="shared" si="23"/>
        <v/>
      </c>
      <c r="Z53" s="431" t="str">
        <f t="shared" si="23"/>
        <v/>
      </c>
      <c r="AA53" s="431" t="str">
        <f t="shared" si="23"/>
        <v/>
      </c>
      <c r="AB53" s="431" t="str">
        <f t="shared" si="23"/>
        <v/>
      </c>
      <c r="AC53" s="431" t="str">
        <f t="shared" si="23"/>
        <v/>
      </c>
      <c r="AD53" s="431" t="str">
        <f t="shared" si="23"/>
        <v/>
      </c>
      <c r="AE53" s="431" t="str">
        <f t="shared" si="23"/>
        <v/>
      </c>
      <c r="AF53" s="431" t="str">
        <f t="shared" si="23"/>
        <v/>
      </c>
      <c r="AG53" s="431" t="str">
        <f t="shared" si="23"/>
        <v/>
      </c>
      <c r="AH53" s="431" t="str">
        <f t="shared" si="23"/>
        <v/>
      </c>
      <c r="AI53" s="431" t="str">
        <f t="shared" si="23"/>
        <v/>
      </c>
      <c r="AJ53" s="431" t="str">
        <f t="shared" si="23"/>
        <v/>
      </c>
      <c r="AK53" s="431" t="str">
        <f t="shared" si="23"/>
        <v/>
      </c>
      <c r="AL53" s="431" t="str">
        <f t="shared" si="23"/>
        <v/>
      </c>
      <c r="AM53" s="431" t="str">
        <f t="shared" si="23"/>
        <v/>
      </c>
      <c r="AN53" s="431" t="str">
        <f t="shared" si="23"/>
        <v/>
      </c>
      <c r="AO53" s="431" t="str">
        <f t="shared" si="23"/>
        <v/>
      </c>
      <c r="AP53" s="431" t="str">
        <f t="shared" si="23"/>
        <v/>
      </c>
      <c r="AQ53" s="431" t="str">
        <f t="shared" si="23"/>
        <v/>
      </c>
      <c r="AR53" s="431" t="str">
        <f t="shared" si="23"/>
        <v/>
      </c>
      <c r="AS53" s="431" t="str">
        <f t="shared" si="23"/>
        <v/>
      </c>
      <c r="AT53" s="431" t="str">
        <f t="shared" si="23"/>
        <v/>
      </c>
      <c r="AU53" s="431" t="str">
        <f t="shared" si="23"/>
        <v/>
      </c>
      <c r="AV53" s="145"/>
      <c r="AX53" s="307" t="str">
        <f>C53</f>
        <v>Задача № 3</v>
      </c>
      <c r="AY53" s="307"/>
      <c r="AZ53" s="307"/>
      <c r="BA53" s="307"/>
    </row>
    <row r="54" spans="1:53" s="29" customFormat="1" x14ac:dyDescent="0.25">
      <c r="B54" s="257"/>
      <c r="C54" s="258"/>
      <c r="D54" s="257"/>
      <c r="E54" s="259"/>
      <c r="F54" s="257"/>
      <c r="G54" s="257"/>
      <c r="H54" s="383"/>
      <c r="I54" s="28"/>
      <c r="J54" s="28"/>
      <c r="K54" s="28"/>
      <c r="L54" s="260"/>
      <c r="M54" s="260"/>
      <c r="N54" s="260"/>
      <c r="O54" s="260"/>
      <c r="P54" s="260"/>
      <c r="Q54" s="260"/>
      <c r="R54" s="260"/>
      <c r="S54" s="260"/>
      <c r="T54" s="260"/>
      <c r="U54" s="260"/>
      <c r="V54" s="260"/>
      <c r="W54" s="260"/>
      <c r="X54" s="260"/>
      <c r="Y54" s="260"/>
      <c r="Z54" s="260"/>
      <c r="AA54" s="260"/>
      <c r="AB54" s="260"/>
      <c r="AC54" s="260"/>
      <c r="AD54" s="260"/>
      <c r="AE54" s="260"/>
      <c r="AF54" s="260"/>
      <c r="AG54" s="260"/>
      <c r="AH54" s="260"/>
      <c r="AI54" s="260"/>
      <c r="AJ54" s="260"/>
      <c r="AK54" s="260"/>
      <c r="AL54" s="260"/>
      <c r="AM54" s="260"/>
      <c r="AN54" s="260"/>
      <c r="AO54" s="260"/>
      <c r="AP54" s="260"/>
      <c r="AQ54" s="260"/>
      <c r="AR54" s="260"/>
      <c r="AS54" s="260"/>
      <c r="AT54" s="260"/>
      <c r="AU54" s="260"/>
      <c r="AV54" s="260"/>
    </row>
    <row r="55" spans="1:53" s="29" customFormat="1" x14ac:dyDescent="0.25">
      <c r="A55" s="508"/>
      <c r="B55" s="509" t="str">
        <f>'Дорожная карта (кв)'!D25</f>
        <v>3.1</v>
      </c>
      <c r="C55" s="510" t="str">
        <f>INDEX('Дорожная карта (кв)'!$E$14:$E$29,MATCH('1.1.1 Трудозат производ перс ФБ'!B55,'Дорожная карта (кв)'!$D$14:$D$29,0))</f>
        <v>Подзадача № 3.1</v>
      </c>
      <c r="D55" s="511"/>
      <c r="E55" s="512"/>
      <c r="F55" s="513">
        <f>INDEX('Дорожная карта (кв)'!H$14:H$29,MATCH('1.1.1 Трудозат производ перс ФБ'!$C55,'Дорожная карта (кв)'!$E$14:$E$29,0))</f>
        <v>0</v>
      </c>
      <c r="G55" s="513">
        <f>INDEX('Дорожная карта (кв)'!I$14:I$29,MATCH('1.1.1 Трудозат производ перс ФБ'!$C55,'Дорожная карта (кв)'!$E$14:$E$29,0))</f>
        <v>0</v>
      </c>
      <c r="H55" s="514"/>
      <c r="I55" s="28"/>
      <c r="J55" s="28"/>
      <c r="K55" s="28"/>
      <c r="L55" s="515" t="str">
        <f t="shared" ref="L55:AU55" si="24">IF(AND(L$4&gt;=$F55,L$4&lt;=$G55),"X","")</f>
        <v/>
      </c>
      <c r="M55" s="515" t="str">
        <f t="shared" si="24"/>
        <v/>
      </c>
      <c r="N55" s="515" t="str">
        <f t="shared" si="24"/>
        <v/>
      </c>
      <c r="O55" s="515" t="str">
        <f t="shared" si="24"/>
        <v/>
      </c>
      <c r="P55" s="515" t="str">
        <f t="shared" si="24"/>
        <v/>
      </c>
      <c r="Q55" s="515" t="str">
        <f t="shared" si="24"/>
        <v/>
      </c>
      <c r="R55" s="515" t="str">
        <f t="shared" si="24"/>
        <v/>
      </c>
      <c r="S55" s="515" t="str">
        <f t="shared" si="24"/>
        <v/>
      </c>
      <c r="T55" s="515" t="str">
        <f t="shared" si="24"/>
        <v/>
      </c>
      <c r="U55" s="515" t="str">
        <f t="shared" si="24"/>
        <v/>
      </c>
      <c r="V55" s="515" t="str">
        <f t="shared" si="24"/>
        <v/>
      </c>
      <c r="W55" s="515" t="str">
        <f t="shared" si="24"/>
        <v/>
      </c>
      <c r="X55" s="515" t="str">
        <f t="shared" si="24"/>
        <v/>
      </c>
      <c r="Y55" s="515" t="str">
        <f t="shared" si="24"/>
        <v/>
      </c>
      <c r="Z55" s="515" t="str">
        <f t="shared" si="24"/>
        <v/>
      </c>
      <c r="AA55" s="515" t="str">
        <f t="shared" si="24"/>
        <v/>
      </c>
      <c r="AB55" s="515" t="str">
        <f t="shared" si="24"/>
        <v/>
      </c>
      <c r="AC55" s="515" t="str">
        <f t="shared" si="24"/>
        <v/>
      </c>
      <c r="AD55" s="515" t="str">
        <f t="shared" si="24"/>
        <v/>
      </c>
      <c r="AE55" s="515" t="str">
        <f t="shared" si="24"/>
        <v/>
      </c>
      <c r="AF55" s="515" t="str">
        <f t="shared" si="24"/>
        <v/>
      </c>
      <c r="AG55" s="515" t="str">
        <f t="shared" si="24"/>
        <v/>
      </c>
      <c r="AH55" s="515" t="str">
        <f t="shared" si="24"/>
        <v/>
      </c>
      <c r="AI55" s="515" t="str">
        <f t="shared" si="24"/>
        <v/>
      </c>
      <c r="AJ55" s="515" t="str">
        <f t="shared" si="24"/>
        <v/>
      </c>
      <c r="AK55" s="515" t="str">
        <f t="shared" si="24"/>
        <v/>
      </c>
      <c r="AL55" s="515" t="str">
        <f t="shared" si="24"/>
        <v/>
      </c>
      <c r="AM55" s="515" t="str">
        <f t="shared" si="24"/>
        <v/>
      </c>
      <c r="AN55" s="515" t="str">
        <f t="shared" si="24"/>
        <v/>
      </c>
      <c r="AO55" s="515" t="str">
        <f t="shared" si="24"/>
        <v/>
      </c>
      <c r="AP55" s="515" t="str">
        <f t="shared" si="24"/>
        <v/>
      </c>
      <c r="AQ55" s="515" t="str">
        <f t="shared" si="24"/>
        <v/>
      </c>
      <c r="AR55" s="515" t="str">
        <f t="shared" si="24"/>
        <v/>
      </c>
      <c r="AS55" s="515" t="str">
        <f t="shared" si="24"/>
        <v/>
      </c>
      <c r="AT55" s="515" t="str">
        <f t="shared" si="24"/>
        <v/>
      </c>
      <c r="AU55" s="515" t="str">
        <f t="shared" si="24"/>
        <v/>
      </c>
      <c r="AV55" s="515"/>
      <c r="AX55" s="516" t="str">
        <f>C55</f>
        <v>Подзадача № 3.1</v>
      </c>
      <c r="AY55" s="515"/>
      <c r="AZ55" s="515"/>
      <c r="BA55" s="515"/>
    </row>
    <row r="56" spans="1:53" x14ac:dyDescent="0.25">
      <c r="B56" s="1307" t="str">
        <f>B55</f>
        <v>3.1</v>
      </c>
      <c r="C56" s="23" t="s">
        <v>273</v>
      </c>
      <c r="D56" s="22" t="s">
        <v>94</v>
      </c>
      <c r="L56" s="506"/>
      <c r="M56" s="506"/>
      <c r="N56" s="506"/>
      <c r="O56" s="506"/>
      <c r="P56" s="506"/>
      <c r="Q56" s="506"/>
      <c r="R56" s="506"/>
      <c r="S56" s="506"/>
      <c r="T56" s="506"/>
      <c r="U56" s="506"/>
      <c r="V56" s="506"/>
      <c r="W56" s="506"/>
      <c r="X56" s="506"/>
      <c r="Y56" s="506"/>
      <c r="Z56" s="506"/>
      <c r="AA56" s="506"/>
      <c r="AB56" s="506"/>
      <c r="AC56" s="506"/>
      <c r="AD56" s="506"/>
      <c r="AE56" s="506"/>
      <c r="AF56" s="506"/>
      <c r="AG56" s="506"/>
      <c r="AH56" s="506"/>
      <c r="AI56" s="506"/>
      <c r="AJ56" s="506"/>
      <c r="AK56" s="506"/>
      <c r="AL56" s="506"/>
      <c r="AM56" s="506"/>
      <c r="AN56" s="506"/>
      <c r="AO56" s="506"/>
      <c r="AP56" s="506"/>
      <c r="AQ56" s="506"/>
      <c r="AR56" s="506"/>
      <c r="AS56" s="506"/>
      <c r="AT56" s="506"/>
      <c r="AU56" s="506"/>
      <c r="AV56" s="506"/>
      <c r="AX56" s="506">
        <f t="shared" ref="AX56:AZ60" si="25">SUMIFS($L56:$AV56,$L$3:$AV$3,AX$4)</f>
        <v>0</v>
      </c>
      <c r="AY56" s="506">
        <f t="shared" si="25"/>
        <v>0</v>
      </c>
      <c r="AZ56" s="506">
        <f t="shared" si="25"/>
        <v>0</v>
      </c>
      <c r="BA56" s="507"/>
    </row>
    <row r="57" spans="1:53" x14ac:dyDescent="0.25">
      <c r="B57" s="1307" t="str">
        <f>B56</f>
        <v>3.1</v>
      </c>
      <c r="C57" s="23" t="s">
        <v>274</v>
      </c>
      <c r="D57" s="22" t="s">
        <v>94</v>
      </c>
      <c r="L57" s="506"/>
      <c r="M57" s="506"/>
      <c r="N57" s="506"/>
      <c r="O57" s="506"/>
      <c r="P57" s="506"/>
      <c r="Q57" s="506"/>
      <c r="R57" s="506"/>
      <c r="S57" s="506"/>
      <c r="T57" s="506"/>
      <c r="U57" s="506"/>
      <c r="V57" s="506"/>
      <c r="W57" s="506"/>
      <c r="X57" s="506"/>
      <c r="Y57" s="506"/>
      <c r="Z57" s="506"/>
      <c r="AA57" s="506"/>
      <c r="AB57" s="506"/>
      <c r="AC57" s="506"/>
      <c r="AD57" s="506"/>
      <c r="AE57" s="506"/>
      <c r="AF57" s="506"/>
      <c r="AG57" s="506"/>
      <c r="AH57" s="506"/>
      <c r="AI57" s="506"/>
      <c r="AJ57" s="506"/>
      <c r="AK57" s="506"/>
      <c r="AL57" s="506"/>
      <c r="AM57" s="506"/>
      <c r="AN57" s="506"/>
      <c r="AO57" s="506"/>
      <c r="AP57" s="506"/>
      <c r="AQ57" s="506"/>
      <c r="AR57" s="506"/>
      <c r="AS57" s="506"/>
      <c r="AT57" s="506"/>
      <c r="AU57" s="506"/>
      <c r="AV57" s="506"/>
      <c r="AX57" s="506">
        <f t="shared" si="25"/>
        <v>0</v>
      </c>
      <c r="AY57" s="506">
        <f t="shared" si="25"/>
        <v>0</v>
      </c>
      <c r="AZ57" s="506">
        <f t="shared" si="25"/>
        <v>0</v>
      </c>
      <c r="BA57" s="507"/>
    </row>
    <row r="58" spans="1:53" x14ac:dyDescent="0.25">
      <c r="B58" s="1307" t="str">
        <f t="shared" ref="B58:B59" si="26">B57</f>
        <v>3.1</v>
      </c>
      <c r="C58" s="23" t="s">
        <v>275</v>
      </c>
      <c r="D58" s="22" t="s">
        <v>94</v>
      </c>
      <c r="L58" s="506"/>
      <c r="M58" s="506"/>
      <c r="N58" s="506"/>
      <c r="O58" s="506"/>
      <c r="P58" s="506"/>
      <c r="Q58" s="506"/>
      <c r="R58" s="506"/>
      <c r="S58" s="506"/>
      <c r="T58" s="506"/>
      <c r="U58" s="506"/>
      <c r="V58" s="506"/>
      <c r="W58" s="506"/>
      <c r="X58" s="506"/>
      <c r="Y58" s="506"/>
      <c r="Z58" s="506"/>
      <c r="AA58" s="506"/>
      <c r="AB58" s="506"/>
      <c r="AC58" s="506"/>
      <c r="AD58" s="506"/>
      <c r="AE58" s="506"/>
      <c r="AF58" s="506"/>
      <c r="AG58" s="506"/>
      <c r="AH58" s="506"/>
      <c r="AI58" s="506"/>
      <c r="AJ58" s="506"/>
      <c r="AK58" s="506"/>
      <c r="AL58" s="506"/>
      <c r="AM58" s="506"/>
      <c r="AN58" s="506"/>
      <c r="AO58" s="506"/>
      <c r="AP58" s="506"/>
      <c r="AQ58" s="506"/>
      <c r="AR58" s="506"/>
      <c r="AS58" s="506"/>
      <c r="AT58" s="506"/>
      <c r="AU58" s="506"/>
      <c r="AV58" s="506"/>
      <c r="AX58" s="506">
        <f t="shared" si="25"/>
        <v>0</v>
      </c>
      <c r="AY58" s="506">
        <f t="shared" si="25"/>
        <v>0</v>
      </c>
      <c r="AZ58" s="506">
        <f t="shared" si="25"/>
        <v>0</v>
      </c>
      <c r="BA58" s="507"/>
    </row>
    <row r="59" spans="1:53" x14ac:dyDescent="0.25">
      <c r="B59" s="1307" t="str">
        <f t="shared" si="26"/>
        <v>3.1</v>
      </c>
      <c r="C59" s="23" t="s">
        <v>276</v>
      </c>
      <c r="D59" s="22" t="s">
        <v>94</v>
      </c>
      <c r="I59" s="28"/>
      <c r="J59" s="28"/>
      <c r="K59" s="28"/>
      <c r="L59" s="506"/>
      <c r="M59" s="506"/>
      <c r="N59" s="506"/>
      <c r="O59" s="506"/>
      <c r="P59" s="506"/>
      <c r="Q59" s="506"/>
      <c r="R59" s="506"/>
      <c r="S59" s="506"/>
      <c r="T59" s="506"/>
      <c r="U59" s="506"/>
      <c r="V59" s="506"/>
      <c r="W59" s="506"/>
      <c r="X59" s="506"/>
      <c r="Y59" s="506"/>
      <c r="Z59" s="506"/>
      <c r="AA59" s="506"/>
      <c r="AB59" s="506"/>
      <c r="AC59" s="506"/>
      <c r="AD59" s="506"/>
      <c r="AE59" s="506"/>
      <c r="AF59" s="506"/>
      <c r="AG59" s="506"/>
      <c r="AH59" s="506"/>
      <c r="AI59" s="506"/>
      <c r="AJ59" s="506"/>
      <c r="AK59" s="506"/>
      <c r="AL59" s="506"/>
      <c r="AM59" s="506"/>
      <c r="AN59" s="506"/>
      <c r="AO59" s="506"/>
      <c r="AP59" s="506"/>
      <c r="AQ59" s="506"/>
      <c r="AR59" s="506"/>
      <c r="AS59" s="506"/>
      <c r="AT59" s="506"/>
      <c r="AU59" s="506"/>
      <c r="AV59" s="506"/>
      <c r="AX59" s="506">
        <f t="shared" si="25"/>
        <v>0</v>
      </c>
      <c r="AY59" s="506">
        <f t="shared" si="25"/>
        <v>0</v>
      </c>
      <c r="AZ59" s="506">
        <f t="shared" si="25"/>
        <v>0</v>
      </c>
      <c r="BA59" s="507"/>
    </row>
    <row r="60" spans="1:53" x14ac:dyDescent="0.25">
      <c r="B60" s="1307" t="str">
        <f>B59</f>
        <v>3.1</v>
      </c>
      <c r="C60" s="23" t="s">
        <v>277</v>
      </c>
      <c r="D60" s="22" t="s">
        <v>94</v>
      </c>
      <c r="L60" s="506"/>
      <c r="M60" s="506"/>
      <c r="N60" s="506"/>
      <c r="O60" s="506"/>
      <c r="P60" s="506"/>
      <c r="Q60" s="506"/>
      <c r="R60" s="506"/>
      <c r="S60" s="506"/>
      <c r="T60" s="506"/>
      <c r="U60" s="506"/>
      <c r="V60" s="506"/>
      <c r="W60" s="506"/>
      <c r="X60" s="506"/>
      <c r="Y60" s="506"/>
      <c r="Z60" s="506"/>
      <c r="AA60" s="506"/>
      <c r="AB60" s="506"/>
      <c r="AC60" s="506"/>
      <c r="AD60" s="506"/>
      <c r="AE60" s="506"/>
      <c r="AF60" s="506"/>
      <c r="AG60" s="506"/>
      <c r="AH60" s="506"/>
      <c r="AI60" s="506"/>
      <c r="AJ60" s="506"/>
      <c r="AK60" s="506"/>
      <c r="AL60" s="506"/>
      <c r="AM60" s="506"/>
      <c r="AN60" s="506"/>
      <c r="AO60" s="506"/>
      <c r="AP60" s="506"/>
      <c r="AQ60" s="506"/>
      <c r="AR60" s="506"/>
      <c r="AS60" s="506"/>
      <c r="AT60" s="506"/>
      <c r="AU60" s="506"/>
      <c r="AV60" s="506"/>
      <c r="AX60" s="506">
        <f t="shared" si="25"/>
        <v>0</v>
      </c>
      <c r="AY60" s="506">
        <f t="shared" si="25"/>
        <v>0</v>
      </c>
      <c r="AZ60" s="506">
        <f t="shared" si="25"/>
        <v>0</v>
      </c>
      <c r="BA60" s="507"/>
    </row>
    <row r="62" spans="1:53" s="29" customFormat="1" x14ac:dyDescent="0.25">
      <c r="A62" s="508"/>
      <c r="B62" s="509" t="str">
        <f>'Дорожная карта (кв)'!D26</f>
        <v>3.2</v>
      </c>
      <c r="C62" s="510" t="str">
        <f>INDEX('Дорожная карта (кв)'!$E$14:$E$29,MATCH('1.1.1 Трудозат производ перс ФБ'!B62,'Дорожная карта (кв)'!$D$14:$D$29,0))</f>
        <v>Подзадача № 3.2</v>
      </c>
      <c r="D62" s="511"/>
      <c r="E62" s="512"/>
      <c r="F62" s="513">
        <f>INDEX('Дорожная карта (кв)'!H$14:H$29,MATCH('1.1.1 Трудозат производ перс ФБ'!$C62,'Дорожная карта (кв)'!$E$14:$E$29,0))</f>
        <v>0</v>
      </c>
      <c r="G62" s="513">
        <f>INDEX('Дорожная карта (кв)'!I$14:I$29,MATCH('1.1.1 Трудозат производ перс ФБ'!$C62,'Дорожная карта (кв)'!$E$14:$E$29,0))</f>
        <v>0</v>
      </c>
      <c r="H62" s="514"/>
      <c r="I62" s="28"/>
      <c r="J62" s="28"/>
      <c r="K62" s="28"/>
      <c r="L62" s="515" t="str">
        <f t="shared" ref="L62:AU62" si="27">IF(AND(L$4&gt;=$F62,L$4&lt;=$G62),"X","")</f>
        <v/>
      </c>
      <c r="M62" s="515" t="str">
        <f t="shared" si="27"/>
        <v/>
      </c>
      <c r="N62" s="515" t="str">
        <f t="shared" si="27"/>
        <v/>
      </c>
      <c r="O62" s="515" t="str">
        <f t="shared" si="27"/>
        <v/>
      </c>
      <c r="P62" s="515" t="str">
        <f t="shared" si="27"/>
        <v/>
      </c>
      <c r="Q62" s="515" t="str">
        <f t="shared" si="27"/>
        <v/>
      </c>
      <c r="R62" s="515" t="str">
        <f t="shared" si="27"/>
        <v/>
      </c>
      <c r="S62" s="515" t="str">
        <f t="shared" si="27"/>
        <v/>
      </c>
      <c r="T62" s="515" t="str">
        <f t="shared" si="27"/>
        <v/>
      </c>
      <c r="U62" s="515" t="str">
        <f t="shared" si="27"/>
        <v/>
      </c>
      <c r="V62" s="515" t="str">
        <f t="shared" si="27"/>
        <v/>
      </c>
      <c r="W62" s="515" t="str">
        <f t="shared" si="27"/>
        <v/>
      </c>
      <c r="X62" s="515" t="str">
        <f t="shared" si="27"/>
        <v/>
      </c>
      <c r="Y62" s="515" t="str">
        <f t="shared" si="27"/>
        <v/>
      </c>
      <c r="Z62" s="515" t="str">
        <f t="shared" si="27"/>
        <v/>
      </c>
      <c r="AA62" s="515" t="str">
        <f t="shared" si="27"/>
        <v/>
      </c>
      <c r="AB62" s="515" t="str">
        <f t="shared" si="27"/>
        <v/>
      </c>
      <c r="AC62" s="515" t="str">
        <f t="shared" si="27"/>
        <v/>
      </c>
      <c r="AD62" s="515" t="str">
        <f t="shared" si="27"/>
        <v/>
      </c>
      <c r="AE62" s="515" t="str">
        <f t="shared" si="27"/>
        <v/>
      </c>
      <c r="AF62" s="515" t="str">
        <f t="shared" si="27"/>
        <v/>
      </c>
      <c r="AG62" s="515" t="str">
        <f t="shared" si="27"/>
        <v/>
      </c>
      <c r="AH62" s="515" t="str">
        <f t="shared" si="27"/>
        <v/>
      </c>
      <c r="AI62" s="515" t="str">
        <f t="shared" si="27"/>
        <v/>
      </c>
      <c r="AJ62" s="515" t="str">
        <f t="shared" si="27"/>
        <v/>
      </c>
      <c r="AK62" s="515" t="str">
        <f t="shared" si="27"/>
        <v/>
      </c>
      <c r="AL62" s="515" t="str">
        <f t="shared" si="27"/>
        <v/>
      </c>
      <c r="AM62" s="515" t="str">
        <f t="shared" si="27"/>
        <v/>
      </c>
      <c r="AN62" s="515" t="str">
        <f t="shared" si="27"/>
        <v/>
      </c>
      <c r="AO62" s="515" t="str">
        <f t="shared" si="27"/>
        <v/>
      </c>
      <c r="AP62" s="515" t="str">
        <f t="shared" si="27"/>
        <v/>
      </c>
      <c r="AQ62" s="515" t="str">
        <f t="shared" si="27"/>
        <v/>
      </c>
      <c r="AR62" s="515" t="str">
        <f t="shared" si="27"/>
        <v/>
      </c>
      <c r="AS62" s="515" t="str">
        <f t="shared" si="27"/>
        <v/>
      </c>
      <c r="AT62" s="515" t="str">
        <f t="shared" si="27"/>
        <v/>
      </c>
      <c r="AU62" s="515" t="str">
        <f t="shared" si="27"/>
        <v/>
      </c>
      <c r="AV62" s="515"/>
      <c r="AX62" s="516" t="str">
        <f>C62</f>
        <v>Подзадача № 3.2</v>
      </c>
      <c r="AY62" s="515"/>
      <c r="AZ62" s="515"/>
      <c r="BA62" s="515"/>
    </row>
    <row r="63" spans="1:53" x14ac:dyDescent="0.25">
      <c r="B63" s="1307" t="str">
        <f>B62</f>
        <v>3.2</v>
      </c>
      <c r="C63" s="23" t="s">
        <v>273</v>
      </c>
      <c r="D63" s="22" t="s">
        <v>94</v>
      </c>
      <c r="L63" s="506"/>
      <c r="M63" s="506"/>
      <c r="N63" s="506"/>
      <c r="O63" s="506"/>
      <c r="P63" s="506"/>
      <c r="Q63" s="506"/>
      <c r="R63" s="506"/>
      <c r="S63" s="506"/>
      <c r="T63" s="506"/>
      <c r="U63" s="506"/>
      <c r="V63" s="506"/>
      <c r="W63" s="506"/>
      <c r="X63" s="506"/>
      <c r="Y63" s="506"/>
      <c r="Z63" s="506"/>
      <c r="AA63" s="506"/>
      <c r="AB63" s="506"/>
      <c r="AC63" s="506"/>
      <c r="AD63" s="506"/>
      <c r="AE63" s="506"/>
      <c r="AF63" s="506"/>
      <c r="AG63" s="506"/>
      <c r="AH63" s="506"/>
      <c r="AI63" s="506"/>
      <c r="AJ63" s="506"/>
      <c r="AK63" s="506"/>
      <c r="AL63" s="506"/>
      <c r="AM63" s="506"/>
      <c r="AN63" s="506"/>
      <c r="AO63" s="506"/>
      <c r="AP63" s="506"/>
      <c r="AQ63" s="506"/>
      <c r="AR63" s="506"/>
      <c r="AS63" s="506"/>
      <c r="AT63" s="506"/>
      <c r="AU63" s="506"/>
      <c r="AV63" s="506"/>
      <c r="AX63" s="506">
        <f t="shared" ref="AX63:AZ67" si="28">SUMIFS($L63:$AV63,$L$3:$AV$3,AX$4)</f>
        <v>0</v>
      </c>
      <c r="AY63" s="506">
        <f t="shared" si="28"/>
        <v>0</v>
      </c>
      <c r="AZ63" s="506">
        <f t="shared" si="28"/>
        <v>0</v>
      </c>
      <c r="BA63" s="507"/>
    </row>
    <row r="64" spans="1:53" x14ac:dyDescent="0.25">
      <c r="B64" s="1307" t="str">
        <f>B63</f>
        <v>3.2</v>
      </c>
      <c r="C64" s="23" t="s">
        <v>274</v>
      </c>
      <c r="D64" s="22" t="s">
        <v>94</v>
      </c>
      <c r="L64" s="506"/>
      <c r="M64" s="506"/>
      <c r="N64" s="506"/>
      <c r="O64" s="506"/>
      <c r="P64" s="506"/>
      <c r="Q64" s="506"/>
      <c r="R64" s="506"/>
      <c r="S64" s="506"/>
      <c r="T64" s="506"/>
      <c r="U64" s="506"/>
      <c r="V64" s="506"/>
      <c r="W64" s="506"/>
      <c r="X64" s="506"/>
      <c r="Y64" s="506"/>
      <c r="Z64" s="506"/>
      <c r="AA64" s="506"/>
      <c r="AB64" s="506"/>
      <c r="AC64" s="506"/>
      <c r="AD64" s="506"/>
      <c r="AE64" s="506"/>
      <c r="AF64" s="506"/>
      <c r="AG64" s="506"/>
      <c r="AH64" s="506"/>
      <c r="AI64" s="506"/>
      <c r="AJ64" s="506"/>
      <c r="AK64" s="506"/>
      <c r="AL64" s="506"/>
      <c r="AM64" s="506"/>
      <c r="AN64" s="506"/>
      <c r="AO64" s="506"/>
      <c r="AP64" s="506"/>
      <c r="AQ64" s="506"/>
      <c r="AR64" s="506"/>
      <c r="AS64" s="506"/>
      <c r="AT64" s="506"/>
      <c r="AU64" s="506"/>
      <c r="AV64" s="506"/>
      <c r="AX64" s="506">
        <f t="shared" si="28"/>
        <v>0</v>
      </c>
      <c r="AY64" s="506">
        <f t="shared" si="28"/>
        <v>0</v>
      </c>
      <c r="AZ64" s="506">
        <f t="shared" si="28"/>
        <v>0</v>
      </c>
      <c r="BA64" s="507"/>
    </row>
    <row r="65" spans="1:53" x14ac:dyDescent="0.25">
      <c r="B65" s="1307" t="str">
        <f t="shared" ref="B65:B66" si="29">B64</f>
        <v>3.2</v>
      </c>
      <c r="C65" s="23" t="s">
        <v>275</v>
      </c>
      <c r="D65" s="22" t="s">
        <v>94</v>
      </c>
      <c r="L65" s="506"/>
      <c r="M65" s="506"/>
      <c r="N65" s="506"/>
      <c r="O65" s="506"/>
      <c r="P65" s="506"/>
      <c r="Q65" s="506"/>
      <c r="R65" s="506"/>
      <c r="S65" s="506"/>
      <c r="T65" s="506"/>
      <c r="U65" s="506"/>
      <c r="V65" s="506"/>
      <c r="W65" s="506"/>
      <c r="X65" s="506"/>
      <c r="Y65" s="506"/>
      <c r="Z65" s="506"/>
      <c r="AA65" s="506"/>
      <c r="AB65" s="506"/>
      <c r="AC65" s="506"/>
      <c r="AD65" s="506"/>
      <c r="AE65" s="506"/>
      <c r="AF65" s="506"/>
      <c r="AG65" s="506"/>
      <c r="AH65" s="506"/>
      <c r="AI65" s="506"/>
      <c r="AJ65" s="506"/>
      <c r="AK65" s="506"/>
      <c r="AL65" s="506"/>
      <c r="AM65" s="506"/>
      <c r="AN65" s="506"/>
      <c r="AO65" s="506"/>
      <c r="AP65" s="506"/>
      <c r="AQ65" s="506"/>
      <c r="AR65" s="506"/>
      <c r="AS65" s="506"/>
      <c r="AT65" s="506"/>
      <c r="AU65" s="506"/>
      <c r="AV65" s="506"/>
      <c r="AX65" s="506">
        <f t="shared" si="28"/>
        <v>0</v>
      </c>
      <c r="AY65" s="506">
        <f t="shared" si="28"/>
        <v>0</v>
      </c>
      <c r="AZ65" s="506">
        <f t="shared" si="28"/>
        <v>0</v>
      </c>
      <c r="BA65" s="507"/>
    </row>
    <row r="66" spans="1:53" x14ac:dyDescent="0.25">
      <c r="B66" s="1307" t="str">
        <f t="shared" si="29"/>
        <v>3.2</v>
      </c>
      <c r="C66" s="23" t="s">
        <v>276</v>
      </c>
      <c r="D66" s="22" t="s">
        <v>94</v>
      </c>
      <c r="I66" s="28"/>
      <c r="J66" s="28"/>
      <c r="K66" s="28"/>
      <c r="L66" s="506"/>
      <c r="M66" s="506"/>
      <c r="N66" s="506"/>
      <c r="O66" s="506"/>
      <c r="P66" s="506"/>
      <c r="Q66" s="506"/>
      <c r="R66" s="506"/>
      <c r="S66" s="506"/>
      <c r="T66" s="506"/>
      <c r="U66" s="506"/>
      <c r="V66" s="506"/>
      <c r="W66" s="506"/>
      <c r="X66" s="506"/>
      <c r="Y66" s="506"/>
      <c r="Z66" s="506"/>
      <c r="AA66" s="506"/>
      <c r="AB66" s="506"/>
      <c r="AC66" s="506"/>
      <c r="AD66" s="506"/>
      <c r="AE66" s="506"/>
      <c r="AF66" s="506"/>
      <c r="AG66" s="506"/>
      <c r="AH66" s="506"/>
      <c r="AI66" s="506"/>
      <c r="AJ66" s="506"/>
      <c r="AK66" s="506"/>
      <c r="AL66" s="506"/>
      <c r="AM66" s="506"/>
      <c r="AN66" s="506"/>
      <c r="AO66" s="506"/>
      <c r="AP66" s="506"/>
      <c r="AQ66" s="506"/>
      <c r="AR66" s="506"/>
      <c r="AS66" s="506"/>
      <c r="AT66" s="506"/>
      <c r="AU66" s="506"/>
      <c r="AV66" s="506"/>
      <c r="AX66" s="506">
        <f t="shared" si="28"/>
        <v>0</v>
      </c>
      <c r="AY66" s="506">
        <f t="shared" si="28"/>
        <v>0</v>
      </c>
      <c r="AZ66" s="506">
        <f t="shared" si="28"/>
        <v>0</v>
      </c>
      <c r="BA66" s="507"/>
    </row>
    <row r="67" spans="1:53" x14ac:dyDescent="0.25">
      <c r="B67" s="1307" t="str">
        <f>B66</f>
        <v>3.2</v>
      </c>
      <c r="C67" s="23" t="s">
        <v>277</v>
      </c>
      <c r="D67" s="22" t="s">
        <v>94</v>
      </c>
      <c r="L67" s="506"/>
      <c r="M67" s="506"/>
      <c r="N67" s="506"/>
      <c r="O67" s="506"/>
      <c r="P67" s="506"/>
      <c r="Q67" s="506"/>
      <c r="R67" s="506"/>
      <c r="S67" s="506"/>
      <c r="T67" s="506"/>
      <c r="U67" s="506"/>
      <c r="V67" s="506"/>
      <c r="W67" s="506"/>
      <c r="X67" s="506"/>
      <c r="Y67" s="506"/>
      <c r="Z67" s="506"/>
      <c r="AA67" s="506"/>
      <c r="AB67" s="506"/>
      <c r="AC67" s="506"/>
      <c r="AD67" s="506"/>
      <c r="AE67" s="506"/>
      <c r="AF67" s="506"/>
      <c r="AG67" s="506"/>
      <c r="AH67" s="506"/>
      <c r="AI67" s="506"/>
      <c r="AJ67" s="506"/>
      <c r="AK67" s="506"/>
      <c r="AL67" s="506"/>
      <c r="AM67" s="506"/>
      <c r="AN67" s="506"/>
      <c r="AO67" s="506"/>
      <c r="AP67" s="506"/>
      <c r="AQ67" s="506"/>
      <c r="AR67" s="506"/>
      <c r="AS67" s="506"/>
      <c r="AT67" s="506"/>
      <c r="AU67" s="506"/>
      <c r="AV67" s="506"/>
      <c r="AX67" s="506">
        <f t="shared" si="28"/>
        <v>0</v>
      </c>
      <c r="AY67" s="506">
        <f t="shared" si="28"/>
        <v>0</v>
      </c>
      <c r="AZ67" s="506">
        <f t="shared" si="28"/>
        <v>0</v>
      </c>
      <c r="BA67" s="507"/>
    </row>
    <row r="69" spans="1:53" s="29" customFormat="1" x14ac:dyDescent="0.25">
      <c r="A69" s="508"/>
      <c r="B69" s="509" t="str">
        <f>'Дорожная карта (кв)'!D27</f>
        <v>3.3</v>
      </c>
      <c r="C69" s="510" t="str">
        <f>INDEX('Дорожная карта (кв)'!$E$14:$E$29,MATCH('1.1.1 Трудозат производ перс ФБ'!B69,'Дорожная карта (кв)'!$D$14:$D$29,0))</f>
        <v>Подзадача № 3.3</v>
      </c>
      <c r="D69" s="511"/>
      <c r="E69" s="512"/>
      <c r="F69" s="513">
        <f>INDEX('Дорожная карта (кв)'!H$14:H$29,MATCH('1.1.1 Трудозат производ перс ФБ'!$C69,'Дорожная карта (кв)'!$E$14:$E$29,0))</f>
        <v>0</v>
      </c>
      <c r="G69" s="513">
        <f>INDEX('Дорожная карта (кв)'!I$14:I$29,MATCH('1.1.1 Трудозат производ перс ФБ'!$C69,'Дорожная карта (кв)'!$E$14:$E$29,0))</f>
        <v>0</v>
      </c>
      <c r="H69" s="514"/>
      <c r="I69" s="28"/>
      <c r="J69" s="28"/>
      <c r="K69" s="28"/>
      <c r="L69" s="515" t="str">
        <f t="shared" ref="L69:AU69" si="30">IF(AND(L$4&gt;=$F69,L$4&lt;=$G69),"X","")</f>
        <v/>
      </c>
      <c r="M69" s="515" t="str">
        <f t="shared" si="30"/>
        <v/>
      </c>
      <c r="N69" s="515" t="str">
        <f t="shared" si="30"/>
        <v/>
      </c>
      <c r="O69" s="515" t="str">
        <f t="shared" si="30"/>
        <v/>
      </c>
      <c r="P69" s="515" t="str">
        <f t="shared" si="30"/>
        <v/>
      </c>
      <c r="Q69" s="515" t="str">
        <f t="shared" si="30"/>
        <v/>
      </c>
      <c r="R69" s="515" t="str">
        <f t="shared" si="30"/>
        <v/>
      </c>
      <c r="S69" s="515" t="str">
        <f t="shared" si="30"/>
        <v/>
      </c>
      <c r="T69" s="515" t="str">
        <f t="shared" si="30"/>
        <v/>
      </c>
      <c r="U69" s="515" t="str">
        <f t="shared" si="30"/>
        <v/>
      </c>
      <c r="V69" s="515" t="str">
        <f t="shared" si="30"/>
        <v/>
      </c>
      <c r="W69" s="515" t="str">
        <f t="shared" si="30"/>
        <v/>
      </c>
      <c r="X69" s="515" t="str">
        <f t="shared" si="30"/>
        <v/>
      </c>
      <c r="Y69" s="515" t="str">
        <f t="shared" si="30"/>
        <v/>
      </c>
      <c r="Z69" s="515" t="str">
        <f t="shared" si="30"/>
        <v/>
      </c>
      <c r="AA69" s="515" t="str">
        <f t="shared" si="30"/>
        <v/>
      </c>
      <c r="AB69" s="515" t="str">
        <f t="shared" si="30"/>
        <v/>
      </c>
      <c r="AC69" s="515" t="str">
        <f t="shared" si="30"/>
        <v/>
      </c>
      <c r="AD69" s="515" t="str">
        <f t="shared" si="30"/>
        <v/>
      </c>
      <c r="AE69" s="515" t="str">
        <f t="shared" si="30"/>
        <v/>
      </c>
      <c r="AF69" s="515" t="str">
        <f t="shared" si="30"/>
        <v/>
      </c>
      <c r="AG69" s="515" t="str">
        <f t="shared" si="30"/>
        <v/>
      </c>
      <c r="AH69" s="515" t="str">
        <f t="shared" si="30"/>
        <v/>
      </c>
      <c r="AI69" s="515" t="str">
        <f t="shared" si="30"/>
        <v/>
      </c>
      <c r="AJ69" s="515" t="str">
        <f t="shared" si="30"/>
        <v/>
      </c>
      <c r="AK69" s="515" t="str">
        <f t="shared" si="30"/>
        <v/>
      </c>
      <c r="AL69" s="515" t="str">
        <f t="shared" si="30"/>
        <v/>
      </c>
      <c r="AM69" s="515" t="str">
        <f t="shared" si="30"/>
        <v/>
      </c>
      <c r="AN69" s="515" t="str">
        <f t="shared" si="30"/>
        <v/>
      </c>
      <c r="AO69" s="515" t="str">
        <f t="shared" si="30"/>
        <v/>
      </c>
      <c r="AP69" s="515" t="str">
        <f t="shared" si="30"/>
        <v/>
      </c>
      <c r="AQ69" s="515" t="str">
        <f t="shared" si="30"/>
        <v/>
      </c>
      <c r="AR69" s="515" t="str">
        <f t="shared" si="30"/>
        <v/>
      </c>
      <c r="AS69" s="515" t="str">
        <f t="shared" si="30"/>
        <v/>
      </c>
      <c r="AT69" s="515" t="str">
        <f t="shared" si="30"/>
        <v/>
      </c>
      <c r="AU69" s="515" t="str">
        <f t="shared" si="30"/>
        <v/>
      </c>
      <c r="AV69" s="515"/>
      <c r="AX69" s="516" t="str">
        <f>C69</f>
        <v>Подзадача № 3.3</v>
      </c>
      <c r="AY69" s="515"/>
      <c r="AZ69" s="515"/>
      <c r="BA69" s="515"/>
    </row>
    <row r="70" spans="1:53" x14ac:dyDescent="0.25">
      <c r="B70" s="1307" t="str">
        <f>B69</f>
        <v>3.3</v>
      </c>
      <c r="C70" s="23" t="s">
        <v>273</v>
      </c>
      <c r="D70" s="22" t="s">
        <v>94</v>
      </c>
      <c r="L70" s="506"/>
      <c r="M70" s="506"/>
      <c r="N70" s="506"/>
      <c r="O70" s="506"/>
      <c r="P70" s="506"/>
      <c r="Q70" s="506"/>
      <c r="R70" s="506"/>
      <c r="S70" s="506"/>
      <c r="T70" s="506"/>
      <c r="U70" s="506"/>
      <c r="V70" s="506"/>
      <c r="W70" s="506"/>
      <c r="X70" s="506"/>
      <c r="Y70" s="506"/>
      <c r="Z70" s="506"/>
      <c r="AA70" s="506"/>
      <c r="AB70" s="506"/>
      <c r="AC70" s="506"/>
      <c r="AD70" s="506"/>
      <c r="AE70" s="506"/>
      <c r="AF70" s="506"/>
      <c r="AG70" s="506"/>
      <c r="AH70" s="506"/>
      <c r="AI70" s="506"/>
      <c r="AJ70" s="506"/>
      <c r="AK70" s="506"/>
      <c r="AL70" s="506"/>
      <c r="AM70" s="506"/>
      <c r="AN70" s="506"/>
      <c r="AO70" s="506"/>
      <c r="AP70" s="506"/>
      <c r="AQ70" s="506"/>
      <c r="AR70" s="506"/>
      <c r="AS70" s="506"/>
      <c r="AT70" s="506"/>
      <c r="AU70" s="506"/>
      <c r="AV70" s="506"/>
      <c r="AX70" s="506">
        <f t="shared" ref="AX70:AZ74" si="31">SUMIFS($L70:$AV70,$L$3:$AV$3,AX$4)</f>
        <v>0</v>
      </c>
      <c r="AY70" s="506">
        <f t="shared" si="31"/>
        <v>0</v>
      </c>
      <c r="AZ70" s="506">
        <f t="shared" si="31"/>
        <v>0</v>
      </c>
      <c r="BA70" s="507"/>
    </row>
    <row r="71" spans="1:53" x14ac:dyDescent="0.25">
      <c r="B71" s="1307" t="str">
        <f>B70</f>
        <v>3.3</v>
      </c>
      <c r="C71" s="23" t="s">
        <v>274</v>
      </c>
      <c r="D71" s="22" t="s">
        <v>94</v>
      </c>
      <c r="L71" s="506"/>
      <c r="M71" s="506"/>
      <c r="N71" s="506"/>
      <c r="O71" s="506"/>
      <c r="P71" s="506"/>
      <c r="Q71" s="506"/>
      <c r="R71" s="506"/>
      <c r="S71" s="506"/>
      <c r="T71" s="506"/>
      <c r="U71" s="506"/>
      <c r="V71" s="506"/>
      <c r="W71" s="506"/>
      <c r="X71" s="506"/>
      <c r="Y71" s="506"/>
      <c r="Z71" s="506"/>
      <c r="AA71" s="506"/>
      <c r="AB71" s="506"/>
      <c r="AC71" s="506"/>
      <c r="AD71" s="506"/>
      <c r="AE71" s="506"/>
      <c r="AF71" s="506"/>
      <c r="AG71" s="506"/>
      <c r="AH71" s="506"/>
      <c r="AI71" s="506"/>
      <c r="AJ71" s="506"/>
      <c r="AK71" s="506"/>
      <c r="AL71" s="506"/>
      <c r="AM71" s="506"/>
      <c r="AN71" s="506"/>
      <c r="AO71" s="506"/>
      <c r="AP71" s="506"/>
      <c r="AQ71" s="506"/>
      <c r="AR71" s="506"/>
      <c r="AS71" s="506"/>
      <c r="AT71" s="506"/>
      <c r="AU71" s="506"/>
      <c r="AV71" s="506"/>
      <c r="AX71" s="506">
        <f t="shared" si="31"/>
        <v>0</v>
      </c>
      <c r="AY71" s="506">
        <f t="shared" si="31"/>
        <v>0</v>
      </c>
      <c r="AZ71" s="506">
        <f t="shared" si="31"/>
        <v>0</v>
      </c>
      <c r="BA71" s="507"/>
    </row>
    <row r="72" spans="1:53" x14ac:dyDescent="0.25">
      <c r="B72" s="1307" t="str">
        <f t="shared" ref="B72:B73" si="32">B71</f>
        <v>3.3</v>
      </c>
      <c r="C72" s="23" t="s">
        <v>275</v>
      </c>
      <c r="D72" s="22" t="s">
        <v>94</v>
      </c>
      <c r="L72" s="506"/>
      <c r="M72" s="506"/>
      <c r="N72" s="506"/>
      <c r="O72" s="506"/>
      <c r="P72" s="506"/>
      <c r="Q72" s="506"/>
      <c r="R72" s="506"/>
      <c r="S72" s="506"/>
      <c r="T72" s="506"/>
      <c r="U72" s="506"/>
      <c r="V72" s="506"/>
      <c r="W72" s="506"/>
      <c r="X72" s="506"/>
      <c r="Y72" s="506"/>
      <c r="Z72" s="506"/>
      <c r="AA72" s="506"/>
      <c r="AB72" s="506"/>
      <c r="AC72" s="506"/>
      <c r="AD72" s="506"/>
      <c r="AE72" s="506"/>
      <c r="AF72" s="506"/>
      <c r="AG72" s="506"/>
      <c r="AH72" s="506"/>
      <c r="AI72" s="506"/>
      <c r="AJ72" s="506"/>
      <c r="AK72" s="506"/>
      <c r="AL72" s="506"/>
      <c r="AM72" s="506"/>
      <c r="AN72" s="506"/>
      <c r="AO72" s="506"/>
      <c r="AP72" s="506"/>
      <c r="AQ72" s="506"/>
      <c r="AR72" s="506"/>
      <c r="AS72" s="506"/>
      <c r="AT72" s="506"/>
      <c r="AU72" s="506"/>
      <c r="AV72" s="506"/>
      <c r="AX72" s="506">
        <f t="shared" si="31"/>
        <v>0</v>
      </c>
      <c r="AY72" s="506">
        <f t="shared" si="31"/>
        <v>0</v>
      </c>
      <c r="AZ72" s="506">
        <f t="shared" si="31"/>
        <v>0</v>
      </c>
      <c r="BA72" s="507"/>
    </row>
    <row r="73" spans="1:53" x14ac:dyDescent="0.25">
      <c r="B73" s="1307" t="str">
        <f t="shared" si="32"/>
        <v>3.3</v>
      </c>
      <c r="C73" s="23" t="s">
        <v>276</v>
      </c>
      <c r="D73" s="22" t="s">
        <v>94</v>
      </c>
      <c r="I73" s="28"/>
      <c r="J73" s="28"/>
      <c r="K73" s="28"/>
      <c r="L73" s="506"/>
      <c r="M73" s="506"/>
      <c r="N73" s="506"/>
      <c r="O73" s="506"/>
      <c r="P73" s="506"/>
      <c r="Q73" s="506"/>
      <c r="R73" s="506"/>
      <c r="S73" s="506"/>
      <c r="T73" s="506"/>
      <c r="U73" s="506"/>
      <c r="V73" s="506"/>
      <c r="W73" s="506"/>
      <c r="X73" s="506"/>
      <c r="Y73" s="506"/>
      <c r="Z73" s="506"/>
      <c r="AA73" s="506"/>
      <c r="AB73" s="506"/>
      <c r="AC73" s="506"/>
      <c r="AD73" s="506"/>
      <c r="AE73" s="506"/>
      <c r="AF73" s="506"/>
      <c r="AG73" s="506"/>
      <c r="AH73" s="506"/>
      <c r="AI73" s="506"/>
      <c r="AJ73" s="506"/>
      <c r="AK73" s="506"/>
      <c r="AL73" s="506"/>
      <c r="AM73" s="506"/>
      <c r="AN73" s="506"/>
      <c r="AO73" s="506"/>
      <c r="AP73" s="506"/>
      <c r="AQ73" s="506"/>
      <c r="AR73" s="506"/>
      <c r="AS73" s="506"/>
      <c r="AT73" s="506"/>
      <c r="AU73" s="506"/>
      <c r="AV73" s="506"/>
      <c r="AX73" s="506">
        <f t="shared" si="31"/>
        <v>0</v>
      </c>
      <c r="AY73" s="506">
        <f t="shared" si="31"/>
        <v>0</v>
      </c>
      <c r="AZ73" s="506">
        <f t="shared" si="31"/>
        <v>0</v>
      </c>
      <c r="BA73" s="507"/>
    </row>
    <row r="74" spans="1:53" x14ac:dyDescent="0.25">
      <c r="B74" s="1307" t="str">
        <f>B73</f>
        <v>3.3</v>
      </c>
      <c r="C74" s="23" t="s">
        <v>277</v>
      </c>
      <c r="D74" s="22" t="s">
        <v>94</v>
      </c>
      <c r="L74" s="506"/>
      <c r="M74" s="506"/>
      <c r="N74" s="506"/>
      <c r="O74" s="506"/>
      <c r="P74" s="506"/>
      <c r="Q74" s="506"/>
      <c r="R74" s="506"/>
      <c r="S74" s="506"/>
      <c r="T74" s="506"/>
      <c r="U74" s="506"/>
      <c r="V74" s="506"/>
      <c r="W74" s="506"/>
      <c r="X74" s="506"/>
      <c r="Y74" s="506"/>
      <c r="Z74" s="506"/>
      <c r="AA74" s="506"/>
      <c r="AB74" s="506"/>
      <c r="AC74" s="506"/>
      <c r="AD74" s="506"/>
      <c r="AE74" s="506"/>
      <c r="AF74" s="506"/>
      <c r="AG74" s="506"/>
      <c r="AH74" s="506"/>
      <c r="AI74" s="506"/>
      <c r="AJ74" s="506"/>
      <c r="AK74" s="506"/>
      <c r="AL74" s="506"/>
      <c r="AM74" s="506"/>
      <c r="AN74" s="506"/>
      <c r="AO74" s="506"/>
      <c r="AP74" s="506"/>
      <c r="AQ74" s="506"/>
      <c r="AR74" s="506"/>
      <c r="AS74" s="506"/>
      <c r="AT74" s="506"/>
      <c r="AU74" s="506"/>
      <c r="AV74" s="506"/>
      <c r="AX74" s="506">
        <f t="shared" si="31"/>
        <v>0</v>
      </c>
      <c r="AY74" s="506">
        <f t="shared" si="31"/>
        <v>0</v>
      </c>
      <c r="AZ74" s="506">
        <f t="shared" si="31"/>
        <v>0</v>
      </c>
      <c r="BA74" s="507"/>
    </row>
  </sheetData>
  <conditionalFormatting sqref="L7:AU7 L9:AU9 L16:AU16 L23:AU23 L30:AU30 L32:AU32 L39:AU39 L46:AU46 L53:AU53 L55:AU55 L62:AU62 L69:AU69">
    <cfRule type="expression" dxfId="34" priority="43">
      <formula>L7=""</formula>
    </cfRule>
  </conditionalFormatting>
  <pageMargins left="0.25" right="0.25" top="0.75" bottom="0.75" header="0.3" footer="0.3"/>
  <pageSetup paperSize="9" scale="22" orientation="portrait" r:id="rId1"/>
  <colBreaks count="1" manualBreakCount="1">
    <brk id="54" max="7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59999389629810485"/>
    <pageSetUpPr fitToPage="1"/>
  </sheetPr>
  <dimension ref="A1:BO31"/>
  <sheetViews>
    <sheetView showGridLines="0" view="pageBreakPreview" zoomScale="80" zoomScaleNormal="40" zoomScaleSheetLayoutView="80" workbookViewId="0">
      <pane xSplit="8" ySplit="5" topLeftCell="I6" activePane="bottomRight" state="frozen"/>
      <selection activeCell="AX5" sqref="AX5"/>
      <selection pane="topRight" activeCell="AX5" sqref="AX5"/>
      <selection pane="bottomLeft" activeCell="AX5" sqref="AX5"/>
      <selection pane="bottomRight" activeCell="M17" sqref="M17"/>
    </sheetView>
  </sheetViews>
  <sheetFormatPr defaultColWidth="0" defaultRowHeight="12" zeroHeight="1" x14ac:dyDescent="0.25"/>
  <cols>
    <col min="1" max="1" width="1.85546875" style="24" customWidth="1"/>
    <col min="2" max="2" width="4.5703125" style="22" customWidth="1"/>
    <col min="3" max="3" width="45.85546875" style="21" customWidth="1"/>
    <col min="4" max="4" width="8.5703125" style="22" customWidth="1"/>
    <col min="5" max="5" width="2.85546875" style="21" customWidth="1"/>
    <col min="6" max="6" width="8.7109375" style="22" customWidth="1"/>
    <col min="7" max="7" width="9.85546875" style="22" customWidth="1"/>
    <col min="8" max="8" width="7.85546875" style="389" customWidth="1"/>
    <col min="9" max="9" width="1.85546875" style="21" customWidth="1"/>
    <col min="10" max="11" width="8.140625" style="21" customWidth="1"/>
    <col min="12" max="48" width="8.140625" style="24" customWidth="1"/>
    <col min="49" max="49" width="2.85546875" style="24" customWidth="1"/>
    <col min="50" max="53" width="7.140625" style="24" customWidth="1"/>
    <col min="54" max="54" width="2.85546875" style="24" customWidth="1"/>
    <col min="55" max="67" width="0" style="24" hidden="1" customWidth="1"/>
    <col min="68" max="16384" width="9.140625" style="24" hidden="1"/>
  </cols>
  <sheetData>
    <row r="1" spans="1:53" s="490" customFormat="1" x14ac:dyDescent="0.25">
      <c r="B1" s="489"/>
      <c r="D1" s="489"/>
      <c r="F1" s="489"/>
      <c r="G1" s="489"/>
      <c r="H1" s="527"/>
    </row>
    <row r="2" spans="1:53" s="490" customFormat="1" ht="15" x14ac:dyDescent="0.25">
      <c r="B2" s="492"/>
      <c r="C2" s="492" t="s">
        <v>182</v>
      </c>
      <c r="D2" s="489"/>
      <c r="F2" s="489"/>
      <c r="G2" s="489"/>
      <c r="H2" s="527"/>
    </row>
    <row r="3" spans="1:53" s="493" customFormat="1" x14ac:dyDescent="0.25">
      <c r="C3" s="494"/>
      <c r="D3" s="494"/>
      <c r="E3" s="494"/>
      <c r="F3" s="494"/>
      <c r="G3" s="494"/>
      <c r="H3" s="495"/>
      <c r="J3" s="493">
        <v>2020</v>
      </c>
      <c r="K3" s="493">
        <f>J3+1</f>
        <v>2021</v>
      </c>
      <c r="L3" s="493">
        <f t="shared" ref="L3:AU3" si="0">YEAR(L4)</f>
        <v>2022</v>
      </c>
      <c r="M3" s="493">
        <f t="shared" si="0"/>
        <v>2022</v>
      </c>
      <c r="N3" s="493">
        <f t="shared" si="0"/>
        <v>2022</v>
      </c>
      <c r="O3" s="493">
        <f t="shared" si="0"/>
        <v>2022</v>
      </c>
      <c r="P3" s="493">
        <f t="shared" si="0"/>
        <v>2022</v>
      </c>
      <c r="Q3" s="493">
        <f t="shared" si="0"/>
        <v>2022</v>
      </c>
      <c r="R3" s="493">
        <f t="shared" si="0"/>
        <v>2022</v>
      </c>
      <c r="S3" s="493">
        <f t="shared" si="0"/>
        <v>2022</v>
      </c>
      <c r="T3" s="493">
        <f t="shared" si="0"/>
        <v>2022</v>
      </c>
      <c r="U3" s="493">
        <f t="shared" si="0"/>
        <v>2022</v>
      </c>
      <c r="V3" s="493">
        <f t="shared" si="0"/>
        <v>2022</v>
      </c>
      <c r="W3" s="493">
        <f t="shared" si="0"/>
        <v>2022</v>
      </c>
      <c r="X3" s="493">
        <f t="shared" si="0"/>
        <v>2023</v>
      </c>
      <c r="Y3" s="493">
        <f t="shared" si="0"/>
        <v>2023</v>
      </c>
      <c r="Z3" s="493">
        <f t="shared" si="0"/>
        <v>2023</v>
      </c>
      <c r="AA3" s="493">
        <f t="shared" si="0"/>
        <v>2023</v>
      </c>
      <c r="AB3" s="493">
        <f t="shared" si="0"/>
        <v>2023</v>
      </c>
      <c r="AC3" s="493">
        <f t="shared" si="0"/>
        <v>2023</v>
      </c>
      <c r="AD3" s="493">
        <f t="shared" si="0"/>
        <v>2023</v>
      </c>
      <c r="AE3" s="493">
        <f t="shared" si="0"/>
        <v>2023</v>
      </c>
      <c r="AF3" s="493">
        <f t="shared" si="0"/>
        <v>2023</v>
      </c>
      <c r="AG3" s="493">
        <f t="shared" si="0"/>
        <v>2023</v>
      </c>
      <c r="AH3" s="493">
        <f t="shared" si="0"/>
        <v>2023</v>
      </c>
      <c r="AI3" s="493">
        <f t="shared" si="0"/>
        <v>2023</v>
      </c>
      <c r="AJ3" s="493">
        <f t="shared" si="0"/>
        <v>2024</v>
      </c>
      <c r="AK3" s="493">
        <f t="shared" si="0"/>
        <v>2024</v>
      </c>
      <c r="AL3" s="493">
        <f t="shared" si="0"/>
        <v>2024</v>
      </c>
      <c r="AM3" s="493">
        <f t="shared" si="0"/>
        <v>2024</v>
      </c>
      <c r="AN3" s="493">
        <f t="shared" si="0"/>
        <v>2024</v>
      </c>
      <c r="AO3" s="493">
        <f t="shared" si="0"/>
        <v>2024</v>
      </c>
      <c r="AP3" s="493">
        <f t="shared" si="0"/>
        <v>2024</v>
      </c>
      <c r="AQ3" s="493">
        <f t="shared" si="0"/>
        <v>2024</v>
      </c>
      <c r="AR3" s="493">
        <f t="shared" si="0"/>
        <v>2024</v>
      </c>
      <c r="AS3" s="493">
        <f t="shared" si="0"/>
        <v>2024</v>
      </c>
      <c r="AT3" s="493">
        <f t="shared" si="0"/>
        <v>2024</v>
      </c>
      <c r="AU3" s="493">
        <f t="shared" si="0"/>
        <v>2024</v>
      </c>
      <c r="AV3" s="493" t="s">
        <v>278</v>
      </c>
      <c r="AY3" s="494"/>
    </row>
    <row r="4" spans="1:53" s="496" customFormat="1" x14ac:dyDescent="0.25">
      <c r="H4" s="497"/>
      <c r="J4" s="498"/>
      <c r="K4" s="498"/>
      <c r="L4" s="498">
        <v>44562</v>
      </c>
      <c r="M4" s="498">
        <f t="shared" ref="M4:AU4" si="1">DATE(YEAR(L4),MONTH(L4)+1,DAY(L4))</f>
        <v>44593</v>
      </c>
      <c r="N4" s="498">
        <f t="shared" si="1"/>
        <v>44621</v>
      </c>
      <c r="O4" s="498">
        <f t="shared" si="1"/>
        <v>44652</v>
      </c>
      <c r="P4" s="498">
        <f t="shared" si="1"/>
        <v>44682</v>
      </c>
      <c r="Q4" s="498">
        <f t="shared" si="1"/>
        <v>44713</v>
      </c>
      <c r="R4" s="498">
        <f t="shared" si="1"/>
        <v>44743</v>
      </c>
      <c r="S4" s="498">
        <f t="shared" si="1"/>
        <v>44774</v>
      </c>
      <c r="T4" s="498">
        <f t="shared" si="1"/>
        <v>44805</v>
      </c>
      <c r="U4" s="498">
        <f t="shared" si="1"/>
        <v>44835</v>
      </c>
      <c r="V4" s="498">
        <f t="shared" si="1"/>
        <v>44866</v>
      </c>
      <c r="W4" s="498">
        <f t="shared" si="1"/>
        <v>44896</v>
      </c>
      <c r="X4" s="498">
        <f t="shared" si="1"/>
        <v>44927</v>
      </c>
      <c r="Y4" s="498">
        <f t="shared" si="1"/>
        <v>44958</v>
      </c>
      <c r="Z4" s="498">
        <f t="shared" si="1"/>
        <v>44986</v>
      </c>
      <c r="AA4" s="498">
        <f t="shared" si="1"/>
        <v>45017</v>
      </c>
      <c r="AB4" s="498">
        <f t="shared" si="1"/>
        <v>45047</v>
      </c>
      <c r="AC4" s="498">
        <f t="shared" si="1"/>
        <v>45078</v>
      </c>
      <c r="AD4" s="498">
        <f t="shared" si="1"/>
        <v>45108</v>
      </c>
      <c r="AE4" s="498">
        <f t="shared" si="1"/>
        <v>45139</v>
      </c>
      <c r="AF4" s="498">
        <f t="shared" si="1"/>
        <v>45170</v>
      </c>
      <c r="AG4" s="498">
        <f t="shared" si="1"/>
        <v>45200</v>
      </c>
      <c r="AH4" s="498">
        <f t="shared" si="1"/>
        <v>45231</v>
      </c>
      <c r="AI4" s="498">
        <f t="shared" si="1"/>
        <v>45261</v>
      </c>
      <c r="AJ4" s="498">
        <f t="shared" si="1"/>
        <v>45292</v>
      </c>
      <c r="AK4" s="498">
        <f t="shared" si="1"/>
        <v>45323</v>
      </c>
      <c r="AL4" s="498">
        <f t="shared" si="1"/>
        <v>45352</v>
      </c>
      <c r="AM4" s="498">
        <f t="shared" si="1"/>
        <v>45383</v>
      </c>
      <c r="AN4" s="498">
        <f t="shared" si="1"/>
        <v>45413</v>
      </c>
      <c r="AO4" s="498">
        <f t="shared" si="1"/>
        <v>45444</v>
      </c>
      <c r="AP4" s="498">
        <f t="shared" si="1"/>
        <v>45474</v>
      </c>
      <c r="AQ4" s="498">
        <f t="shared" si="1"/>
        <v>45505</v>
      </c>
      <c r="AR4" s="498">
        <f t="shared" si="1"/>
        <v>45536</v>
      </c>
      <c r="AS4" s="498">
        <f t="shared" si="1"/>
        <v>45566</v>
      </c>
      <c r="AT4" s="498">
        <f t="shared" si="1"/>
        <v>45597</v>
      </c>
      <c r="AU4" s="498">
        <f t="shared" si="1"/>
        <v>45627</v>
      </c>
      <c r="AV4" s="498" t="s">
        <v>287</v>
      </c>
      <c r="AX4" s="496">
        <v>2022</v>
      </c>
      <c r="AY4" s="496">
        <f t="shared" ref="AY4:AZ4" si="2">AX4+1</f>
        <v>2023</v>
      </c>
      <c r="AZ4" s="496">
        <f t="shared" si="2"/>
        <v>2024</v>
      </c>
      <c r="BA4" s="496" t="s">
        <v>278</v>
      </c>
    </row>
    <row r="5" spans="1:53" s="499" customFormat="1" ht="24" x14ac:dyDescent="0.25">
      <c r="B5" s="484" t="s">
        <v>83</v>
      </c>
      <c r="C5" s="484" t="s">
        <v>114</v>
      </c>
      <c r="D5" s="484" t="s">
        <v>295</v>
      </c>
      <c r="E5" s="484"/>
      <c r="F5" s="484" t="s">
        <v>262</v>
      </c>
      <c r="G5" s="484" t="s">
        <v>263</v>
      </c>
      <c r="H5" s="485" t="s">
        <v>455</v>
      </c>
      <c r="AX5" s="1251" t="s">
        <v>280</v>
      </c>
      <c r="AY5" s="487"/>
    </row>
    <row r="6" spans="1:53" s="21" customFormat="1" x14ac:dyDescent="0.25">
      <c r="B6" s="22"/>
      <c r="D6" s="22"/>
      <c r="F6" s="22"/>
      <c r="G6" s="22"/>
      <c r="H6" s="389"/>
    </row>
    <row r="7" spans="1:53" s="30" customFormat="1" x14ac:dyDescent="0.25">
      <c r="A7" s="517"/>
      <c r="B7" s="488"/>
      <c r="C7" s="518" t="s">
        <v>430</v>
      </c>
      <c r="D7" s="488"/>
      <c r="E7" s="519"/>
      <c r="F7" s="430" t="str">
        <f>'Дорожная карта (кв)'!H12</f>
        <v/>
      </c>
      <c r="G7" s="430" t="str">
        <f>'Дорожная карта (кв)'!I12</f>
        <v/>
      </c>
      <c r="H7" s="1231"/>
      <c r="I7" s="28"/>
      <c r="J7" s="168"/>
      <c r="K7" s="168"/>
      <c r="L7" s="431" t="str">
        <f t="shared" ref="L7:AU7" si="3">IF(AND(L$4&gt;=$F7,L$4&lt;=$G7),"X","")</f>
        <v/>
      </c>
      <c r="M7" s="431" t="str">
        <f t="shared" si="3"/>
        <v/>
      </c>
      <c r="N7" s="431" t="str">
        <f t="shared" si="3"/>
        <v/>
      </c>
      <c r="O7" s="431" t="str">
        <f t="shared" si="3"/>
        <v/>
      </c>
      <c r="P7" s="431" t="str">
        <f t="shared" si="3"/>
        <v/>
      </c>
      <c r="Q7" s="431" t="str">
        <f t="shared" si="3"/>
        <v/>
      </c>
      <c r="R7" s="431" t="str">
        <f t="shared" si="3"/>
        <v/>
      </c>
      <c r="S7" s="431" t="str">
        <f t="shared" si="3"/>
        <v/>
      </c>
      <c r="T7" s="431" t="str">
        <f t="shared" si="3"/>
        <v/>
      </c>
      <c r="U7" s="431" t="str">
        <f t="shared" si="3"/>
        <v/>
      </c>
      <c r="V7" s="431" t="str">
        <f t="shared" si="3"/>
        <v/>
      </c>
      <c r="W7" s="431" t="str">
        <f t="shared" si="3"/>
        <v/>
      </c>
      <c r="X7" s="431" t="str">
        <f t="shared" si="3"/>
        <v/>
      </c>
      <c r="Y7" s="431" t="str">
        <f t="shared" si="3"/>
        <v/>
      </c>
      <c r="Z7" s="431" t="str">
        <f t="shared" si="3"/>
        <v/>
      </c>
      <c r="AA7" s="431" t="str">
        <f t="shared" si="3"/>
        <v/>
      </c>
      <c r="AB7" s="431" t="str">
        <f t="shared" si="3"/>
        <v/>
      </c>
      <c r="AC7" s="431" t="str">
        <f t="shared" si="3"/>
        <v/>
      </c>
      <c r="AD7" s="431" t="str">
        <f t="shared" si="3"/>
        <v/>
      </c>
      <c r="AE7" s="431" t="str">
        <f t="shared" si="3"/>
        <v/>
      </c>
      <c r="AF7" s="431" t="str">
        <f t="shared" si="3"/>
        <v/>
      </c>
      <c r="AG7" s="431" t="str">
        <f t="shared" si="3"/>
        <v/>
      </c>
      <c r="AH7" s="431" t="str">
        <f t="shared" si="3"/>
        <v/>
      </c>
      <c r="AI7" s="431" t="str">
        <f t="shared" si="3"/>
        <v/>
      </c>
      <c r="AJ7" s="431" t="str">
        <f t="shared" si="3"/>
        <v/>
      </c>
      <c r="AK7" s="431" t="str">
        <f t="shared" si="3"/>
        <v/>
      </c>
      <c r="AL7" s="431" t="str">
        <f t="shared" si="3"/>
        <v/>
      </c>
      <c r="AM7" s="431" t="str">
        <f t="shared" si="3"/>
        <v/>
      </c>
      <c r="AN7" s="431" t="str">
        <f t="shared" si="3"/>
        <v/>
      </c>
      <c r="AO7" s="431" t="str">
        <f t="shared" si="3"/>
        <v/>
      </c>
      <c r="AP7" s="431" t="str">
        <f t="shared" si="3"/>
        <v/>
      </c>
      <c r="AQ7" s="431" t="str">
        <f t="shared" si="3"/>
        <v/>
      </c>
      <c r="AR7" s="431" t="str">
        <f t="shared" si="3"/>
        <v/>
      </c>
      <c r="AS7" s="431" t="str">
        <f t="shared" si="3"/>
        <v/>
      </c>
      <c r="AT7" s="431" t="str">
        <f t="shared" si="3"/>
        <v/>
      </c>
      <c r="AU7" s="431" t="str">
        <f t="shared" si="3"/>
        <v/>
      </c>
      <c r="AV7" s="431"/>
    </row>
    <row r="8" spans="1:53" x14ac:dyDescent="0.25"/>
    <row r="9" spans="1:53" s="30" customFormat="1" x14ac:dyDescent="0.25">
      <c r="A9" s="504"/>
      <c r="B9" s="501"/>
      <c r="C9" s="502" t="s">
        <v>186</v>
      </c>
      <c r="D9" s="501"/>
      <c r="E9" s="503"/>
      <c r="F9" s="501"/>
      <c r="G9" s="501"/>
      <c r="H9" s="1232"/>
      <c r="I9" s="21"/>
      <c r="J9" s="21"/>
      <c r="K9" s="21"/>
      <c r="L9" s="580">
        <f t="shared" ref="L9" si="4">SUM(L10:L14)</f>
        <v>0</v>
      </c>
      <c r="M9" s="580">
        <f t="shared" ref="M9" si="5">SUM(M10:M14)</f>
        <v>0</v>
      </c>
      <c r="N9" s="580">
        <f t="shared" ref="N9" si="6">SUM(N10:N14)</f>
        <v>0</v>
      </c>
      <c r="O9" s="580">
        <f t="shared" ref="O9" si="7">SUM(O10:O14)</f>
        <v>0</v>
      </c>
      <c r="P9" s="580">
        <f t="shared" ref="P9" si="8">SUM(P10:P14)</f>
        <v>0</v>
      </c>
      <c r="Q9" s="580">
        <f t="shared" ref="Q9" si="9">SUM(Q10:Q14)</f>
        <v>0</v>
      </c>
      <c r="R9" s="580">
        <f t="shared" ref="R9" si="10">SUM(R10:R14)</f>
        <v>0</v>
      </c>
      <c r="S9" s="580">
        <f t="shared" ref="S9" si="11">SUM(S10:S14)</f>
        <v>0</v>
      </c>
      <c r="T9" s="580">
        <f t="shared" ref="T9" si="12">SUM(T10:T14)</f>
        <v>0</v>
      </c>
      <c r="U9" s="580">
        <f t="shared" ref="U9" si="13">SUM(U10:U14)</f>
        <v>0</v>
      </c>
      <c r="V9" s="580">
        <f t="shared" ref="V9" si="14">SUM(V10:V14)</f>
        <v>0</v>
      </c>
      <c r="W9" s="580">
        <f t="shared" ref="W9" si="15">SUM(W10:W14)</f>
        <v>0</v>
      </c>
      <c r="X9" s="580">
        <f t="shared" ref="X9" si="16">SUM(X10:X14)</f>
        <v>0</v>
      </c>
      <c r="Y9" s="580">
        <f t="shared" ref="Y9" si="17">SUM(Y10:Y14)</f>
        <v>0</v>
      </c>
      <c r="Z9" s="580">
        <f t="shared" ref="Z9" si="18">SUM(Z10:Z14)</f>
        <v>0</v>
      </c>
      <c r="AA9" s="580">
        <f t="shared" ref="AA9" si="19">SUM(AA10:AA14)</f>
        <v>0</v>
      </c>
      <c r="AB9" s="580">
        <f t="shared" ref="AB9" si="20">SUM(AB10:AB14)</f>
        <v>0</v>
      </c>
      <c r="AC9" s="580">
        <f t="shared" ref="AC9" si="21">SUM(AC10:AC14)</f>
        <v>0</v>
      </c>
      <c r="AD9" s="580">
        <f t="shared" ref="AD9" si="22">SUM(AD10:AD14)</f>
        <v>0</v>
      </c>
      <c r="AE9" s="580">
        <f t="shared" ref="AE9" si="23">SUM(AE10:AE14)</f>
        <v>0</v>
      </c>
      <c r="AF9" s="580">
        <f t="shared" ref="AF9" si="24">SUM(AF10:AF14)</f>
        <v>0</v>
      </c>
      <c r="AG9" s="580">
        <f t="shared" ref="AG9" si="25">SUM(AG10:AG14)</f>
        <v>0</v>
      </c>
      <c r="AH9" s="580">
        <f t="shared" ref="AH9" si="26">SUM(AH10:AH14)</f>
        <v>0</v>
      </c>
      <c r="AI9" s="580">
        <f t="shared" ref="AI9" si="27">SUM(AI10:AI14)</f>
        <v>0</v>
      </c>
      <c r="AJ9" s="580">
        <f t="shared" ref="AJ9" si="28">SUM(AJ10:AJ14)</f>
        <v>0</v>
      </c>
      <c r="AK9" s="580">
        <f t="shared" ref="AK9" si="29">SUM(AK10:AK14)</f>
        <v>0</v>
      </c>
      <c r="AL9" s="580">
        <f t="shared" ref="AL9" si="30">SUM(AL10:AL14)</f>
        <v>0</v>
      </c>
      <c r="AM9" s="580">
        <f t="shared" ref="AM9" si="31">SUM(AM10:AM14)</f>
        <v>0</v>
      </c>
      <c r="AN9" s="580">
        <f t="shared" ref="AN9" si="32">SUM(AN10:AN14)</f>
        <v>0</v>
      </c>
      <c r="AO9" s="580">
        <f t="shared" ref="AO9" si="33">SUM(AO10:AO14)</f>
        <v>0</v>
      </c>
      <c r="AP9" s="580">
        <f t="shared" ref="AP9" si="34">SUM(AP10:AP14)</f>
        <v>0</v>
      </c>
      <c r="AQ9" s="580">
        <f t="shared" ref="AQ9" si="35">SUM(AQ10:AQ14)</f>
        <v>0</v>
      </c>
      <c r="AR9" s="580">
        <f t="shared" ref="AR9" si="36">SUM(AR10:AR14)</f>
        <v>0</v>
      </c>
      <c r="AS9" s="580">
        <f t="shared" ref="AS9" si="37">SUM(AS10:AS14)</f>
        <v>0</v>
      </c>
      <c r="AT9" s="580">
        <f t="shared" ref="AT9" si="38">SUM(AT10:AT14)</f>
        <v>0</v>
      </c>
      <c r="AU9" s="580">
        <f t="shared" ref="AU9" si="39">SUM(AU10:AU14)</f>
        <v>0</v>
      </c>
      <c r="AV9" s="580">
        <f t="shared" ref="AV9" si="40">SUM(AV10:AV14)</f>
        <v>0</v>
      </c>
    </row>
    <row r="10" spans="1:53" x14ac:dyDescent="0.25">
      <c r="C10" s="308" t="str">
        <f>Персонал!E9</f>
        <v>наименование должности 1</v>
      </c>
      <c r="D10" s="22" t="s">
        <v>94</v>
      </c>
      <c r="L10" s="604">
        <f>SUMIFS('1.1.1 Трудозат производ перс ФБ'!L:L,'1.1.1 Трудозат производ перс ФБ'!$C:$C,'1.1.2 ФОТ производ перс ФБ'!$C10)</f>
        <v>0</v>
      </c>
      <c r="M10" s="604">
        <f>SUMIFS('1.1.1 Трудозат производ перс ФБ'!M:M,'1.1.1 Трудозат производ перс ФБ'!$C:$C,'1.1.2 ФОТ производ перс ФБ'!$C10)</f>
        <v>0</v>
      </c>
      <c r="N10" s="604">
        <f>SUMIFS('1.1.1 Трудозат производ перс ФБ'!N:N,'1.1.1 Трудозат производ перс ФБ'!$C:$C,'1.1.2 ФОТ производ перс ФБ'!$C10)</f>
        <v>0</v>
      </c>
      <c r="O10" s="604">
        <f>SUMIFS('1.1.1 Трудозат производ перс ФБ'!O:O,'1.1.1 Трудозат производ перс ФБ'!$C:$C,'1.1.2 ФОТ производ перс ФБ'!$C10)</f>
        <v>0</v>
      </c>
      <c r="P10" s="604">
        <f>SUMIFS('1.1.1 Трудозат производ перс ФБ'!P:P,'1.1.1 Трудозат производ перс ФБ'!$C:$C,'1.1.2 ФОТ производ перс ФБ'!$C10)</f>
        <v>0</v>
      </c>
      <c r="Q10" s="604">
        <f>SUMIFS('1.1.1 Трудозат производ перс ФБ'!Q:Q,'1.1.1 Трудозат производ перс ФБ'!$C:$C,'1.1.2 ФОТ производ перс ФБ'!$C10)</f>
        <v>0</v>
      </c>
      <c r="R10" s="604">
        <f>SUMIFS('1.1.1 Трудозат производ перс ФБ'!R:R,'1.1.1 Трудозат производ перс ФБ'!$C:$C,'1.1.2 ФОТ производ перс ФБ'!$C10)</f>
        <v>0</v>
      </c>
      <c r="S10" s="604">
        <f>SUMIFS('1.1.1 Трудозат производ перс ФБ'!S:S,'1.1.1 Трудозат производ перс ФБ'!$C:$C,'1.1.2 ФОТ производ перс ФБ'!$C10)</f>
        <v>0</v>
      </c>
      <c r="T10" s="604">
        <f>SUMIFS('1.1.1 Трудозат производ перс ФБ'!T:T,'1.1.1 Трудозат производ перс ФБ'!$C:$C,'1.1.2 ФОТ производ перс ФБ'!$C10)</f>
        <v>0</v>
      </c>
      <c r="U10" s="604">
        <f>SUMIFS('1.1.1 Трудозат производ перс ФБ'!U:U,'1.1.1 Трудозат производ перс ФБ'!$C:$C,'1.1.2 ФОТ производ перс ФБ'!$C10)</f>
        <v>0</v>
      </c>
      <c r="V10" s="604">
        <f>SUMIFS('1.1.1 Трудозат производ перс ФБ'!V:V,'1.1.1 Трудозат производ перс ФБ'!$C:$C,'1.1.2 ФОТ производ перс ФБ'!$C10)</f>
        <v>0</v>
      </c>
      <c r="W10" s="604">
        <f>SUMIFS('1.1.1 Трудозат производ перс ФБ'!W:W,'1.1.1 Трудозат производ перс ФБ'!$C:$C,'1.1.2 ФОТ производ перс ФБ'!$C10)</f>
        <v>0</v>
      </c>
      <c r="X10" s="604">
        <f>SUMIFS('1.1.1 Трудозат производ перс ФБ'!X:X,'1.1.1 Трудозат производ перс ФБ'!$C:$C,'1.1.2 ФОТ производ перс ФБ'!$C10)</f>
        <v>0</v>
      </c>
      <c r="Y10" s="604">
        <f>SUMIFS('1.1.1 Трудозат производ перс ФБ'!Y:Y,'1.1.1 Трудозат производ перс ФБ'!$C:$C,'1.1.2 ФОТ производ перс ФБ'!$C10)</f>
        <v>0</v>
      </c>
      <c r="Z10" s="604">
        <f>SUMIFS('1.1.1 Трудозат производ перс ФБ'!Z:Z,'1.1.1 Трудозат производ перс ФБ'!$C:$C,'1.1.2 ФОТ производ перс ФБ'!$C10)</f>
        <v>0</v>
      </c>
      <c r="AA10" s="604">
        <f>SUMIFS('1.1.1 Трудозат производ перс ФБ'!AA:AA,'1.1.1 Трудозат производ перс ФБ'!$C:$C,'1.1.2 ФОТ производ перс ФБ'!$C10)</f>
        <v>0</v>
      </c>
      <c r="AB10" s="604">
        <f>SUMIFS('1.1.1 Трудозат производ перс ФБ'!AB:AB,'1.1.1 Трудозат производ перс ФБ'!$C:$C,'1.1.2 ФОТ производ перс ФБ'!$C10)</f>
        <v>0</v>
      </c>
      <c r="AC10" s="604">
        <f>SUMIFS('1.1.1 Трудозат производ перс ФБ'!AC:AC,'1.1.1 Трудозат производ перс ФБ'!$C:$C,'1.1.2 ФОТ производ перс ФБ'!$C10)</f>
        <v>0</v>
      </c>
      <c r="AD10" s="604">
        <f>SUMIFS('1.1.1 Трудозат производ перс ФБ'!AD:AD,'1.1.1 Трудозат производ перс ФБ'!$C:$C,'1.1.2 ФОТ производ перс ФБ'!$C10)</f>
        <v>0</v>
      </c>
      <c r="AE10" s="604">
        <f>SUMIFS('1.1.1 Трудозат производ перс ФБ'!AE:AE,'1.1.1 Трудозат производ перс ФБ'!$C:$C,'1.1.2 ФОТ производ перс ФБ'!$C10)</f>
        <v>0</v>
      </c>
      <c r="AF10" s="604">
        <f>SUMIFS('1.1.1 Трудозат производ перс ФБ'!AF:AF,'1.1.1 Трудозат производ перс ФБ'!$C:$C,'1.1.2 ФОТ производ перс ФБ'!$C10)</f>
        <v>0</v>
      </c>
      <c r="AG10" s="604">
        <f>SUMIFS('1.1.1 Трудозат производ перс ФБ'!AG:AG,'1.1.1 Трудозат производ перс ФБ'!$C:$C,'1.1.2 ФОТ производ перс ФБ'!$C10)</f>
        <v>0</v>
      </c>
      <c r="AH10" s="604">
        <f>SUMIFS('1.1.1 Трудозат производ перс ФБ'!AH:AH,'1.1.1 Трудозат производ перс ФБ'!$C:$C,'1.1.2 ФОТ производ перс ФБ'!$C10)</f>
        <v>0</v>
      </c>
      <c r="AI10" s="604">
        <f>SUMIFS('1.1.1 Трудозат производ перс ФБ'!AI:AI,'1.1.1 Трудозат производ перс ФБ'!$C:$C,'1.1.2 ФОТ производ перс ФБ'!$C10)</f>
        <v>0</v>
      </c>
      <c r="AJ10" s="604">
        <f>SUMIFS('1.1.1 Трудозат производ перс ФБ'!AJ:AJ,'1.1.1 Трудозат производ перс ФБ'!$C:$C,'1.1.2 ФОТ производ перс ФБ'!$C10)</f>
        <v>0</v>
      </c>
      <c r="AK10" s="604">
        <f>SUMIFS('1.1.1 Трудозат производ перс ФБ'!AK:AK,'1.1.1 Трудозат производ перс ФБ'!$C:$C,'1.1.2 ФОТ производ перс ФБ'!$C10)</f>
        <v>0</v>
      </c>
      <c r="AL10" s="604">
        <f>SUMIFS('1.1.1 Трудозат производ перс ФБ'!AL:AL,'1.1.1 Трудозат производ перс ФБ'!$C:$C,'1.1.2 ФОТ производ перс ФБ'!$C10)</f>
        <v>0</v>
      </c>
      <c r="AM10" s="604">
        <f>SUMIFS('1.1.1 Трудозат производ перс ФБ'!AM:AM,'1.1.1 Трудозат производ перс ФБ'!$C:$C,'1.1.2 ФОТ производ перс ФБ'!$C10)</f>
        <v>0</v>
      </c>
      <c r="AN10" s="604">
        <f>SUMIFS('1.1.1 Трудозат производ перс ФБ'!AN:AN,'1.1.1 Трудозат производ перс ФБ'!$C:$C,'1.1.2 ФОТ производ перс ФБ'!$C10)</f>
        <v>0</v>
      </c>
      <c r="AO10" s="604">
        <f>SUMIFS('1.1.1 Трудозат производ перс ФБ'!AO:AO,'1.1.1 Трудозат производ перс ФБ'!$C:$C,'1.1.2 ФОТ производ перс ФБ'!$C10)</f>
        <v>0</v>
      </c>
      <c r="AP10" s="604">
        <f>SUMIFS('1.1.1 Трудозат производ перс ФБ'!AP:AP,'1.1.1 Трудозат производ перс ФБ'!$C:$C,'1.1.2 ФОТ производ перс ФБ'!$C10)</f>
        <v>0</v>
      </c>
      <c r="AQ10" s="604">
        <f>SUMIFS('1.1.1 Трудозат производ перс ФБ'!AQ:AQ,'1.1.1 Трудозат производ перс ФБ'!$C:$C,'1.1.2 ФОТ производ перс ФБ'!$C10)</f>
        <v>0</v>
      </c>
      <c r="AR10" s="604">
        <f>SUMIFS('1.1.1 Трудозат производ перс ФБ'!AR:AR,'1.1.1 Трудозат производ перс ФБ'!$C:$C,'1.1.2 ФОТ производ перс ФБ'!$C10)</f>
        <v>0</v>
      </c>
      <c r="AS10" s="604">
        <f>SUMIFS('1.1.1 Трудозат производ перс ФБ'!AS:AS,'1.1.1 Трудозат производ перс ФБ'!$C:$C,'1.1.2 ФОТ производ перс ФБ'!$C10)</f>
        <v>0</v>
      </c>
      <c r="AT10" s="604">
        <f>SUMIFS('1.1.1 Трудозат производ перс ФБ'!AT:AT,'1.1.1 Трудозат производ перс ФБ'!$C:$C,'1.1.2 ФОТ производ перс ФБ'!$C10)</f>
        <v>0</v>
      </c>
      <c r="AU10" s="604">
        <f>SUMIFS('1.1.1 Трудозат производ перс ФБ'!AU:AU,'1.1.1 Трудозат производ перс ФБ'!$C:$C,'1.1.2 ФОТ производ перс ФБ'!$C10)</f>
        <v>0</v>
      </c>
      <c r="AV10" s="604">
        <f>SUMIFS('1.1.1 Трудозат производ перс ФБ'!AV:AV,'1.1.1 Трудозат производ перс ФБ'!$C:$C,'1.1.2 ФОТ производ перс ФБ'!$C10)</f>
        <v>0</v>
      </c>
      <c r="AX10" s="506">
        <f t="shared" ref="AX10:AZ14" si="41">IFERROR(AVERAGEIFS($L10:$AV10,$L10:$AV10,"&gt;0",$L$3:$AV$3,AX$4),0)</f>
        <v>0</v>
      </c>
      <c r="AY10" s="506">
        <f t="shared" si="41"/>
        <v>0</v>
      </c>
      <c r="AZ10" s="506">
        <f t="shared" si="41"/>
        <v>0</v>
      </c>
      <c r="BA10" s="507"/>
    </row>
    <row r="11" spans="1:53" x14ac:dyDescent="0.25">
      <c r="C11" s="308" t="str">
        <f>Персонал!E10</f>
        <v>наименование должности 2</v>
      </c>
      <c r="D11" s="22" t="s">
        <v>94</v>
      </c>
      <c r="L11" s="604">
        <f>SUMIFS('1.1.1 Трудозат производ перс ФБ'!L:L,'1.1.1 Трудозат производ перс ФБ'!$C:$C,'1.1.2 ФОТ производ перс ФБ'!$C11)</f>
        <v>0</v>
      </c>
      <c r="M11" s="604">
        <f>SUMIFS('1.1.1 Трудозат производ перс ФБ'!M:M,'1.1.1 Трудозат производ перс ФБ'!$C:$C,'1.1.2 ФОТ производ перс ФБ'!$C11)</f>
        <v>0</v>
      </c>
      <c r="N11" s="604">
        <f>SUMIFS('1.1.1 Трудозат производ перс ФБ'!N:N,'1.1.1 Трудозат производ перс ФБ'!$C:$C,'1.1.2 ФОТ производ перс ФБ'!$C11)</f>
        <v>0</v>
      </c>
      <c r="O11" s="604">
        <f>SUMIFS('1.1.1 Трудозат производ перс ФБ'!O:O,'1.1.1 Трудозат производ перс ФБ'!$C:$C,'1.1.2 ФОТ производ перс ФБ'!$C11)</f>
        <v>0</v>
      </c>
      <c r="P11" s="604">
        <f>SUMIFS('1.1.1 Трудозат производ перс ФБ'!P:P,'1.1.1 Трудозат производ перс ФБ'!$C:$C,'1.1.2 ФОТ производ перс ФБ'!$C11)</f>
        <v>0</v>
      </c>
      <c r="Q11" s="604">
        <f>SUMIFS('1.1.1 Трудозат производ перс ФБ'!Q:Q,'1.1.1 Трудозат производ перс ФБ'!$C:$C,'1.1.2 ФОТ производ перс ФБ'!$C11)</f>
        <v>0</v>
      </c>
      <c r="R11" s="604">
        <f>SUMIFS('1.1.1 Трудозат производ перс ФБ'!R:R,'1.1.1 Трудозат производ перс ФБ'!$C:$C,'1.1.2 ФОТ производ перс ФБ'!$C11)</f>
        <v>0</v>
      </c>
      <c r="S11" s="604">
        <f>SUMIFS('1.1.1 Трудозат производ перс ФБ'!S:S,'1.1.1 Трудозат производ перс ФБ'!$C:$C,'1.1.2 ФОТ производ перс ФБ'!$C11)</f>
        <v>0</v>
      </c>
      <c r="T11" s="604">
        <f>SUMIFS('1.1.1 Трудозат производ перс ФБ'!T:T,'1.1.1 Трудозат производ перс ФБ'!$C:$C,'1.1.2 ФОТ производ перс ФБ'!$C11)</f>
        <v>0</v>
      </c>
      <c r="U11" s="604">
        <f>SUMIFS('1.1.1 Трудозат производ перс ФБ'!U:U,'1.1.1 Трудозат производ перс ФБ'!$C:$C,'1.1.2 ФОТ производ перс ФБ'!$C11)</f>
        <v>0</v>
      </c>
      <c r="V11" s="604">
        <f>SUMIFS('1.1.1 Трудозат производ перс ФБ'!V:V,'1.1.1 Трудозат производ перс ФБ'!$C:$C,'1.1.2 ФОТ производ перс ФБ'!$C11)</f>
        <v>0</v>
      </c>
      <c r="W11" s="604">
        <f>SUMIFS('1.1.1 Трудозат производ перс ФБ'!W:W,'1.1.1 Трудозат производ перс ФБ'!$C:$C,'1.1.2 ФОТ производ перс ФБ'!$C11)</f>
        <v>0</v>
      </c>
      <c r="X11" s="604">
        <f>SUMIFS('1.1.1 Трудозат производ перс ФБ'!X:X,'1.1.1 Трудозат производ перс ФБ'!$C:$C,'1.1.2 ФОТ производ перс ФБ'!$C11)</f>
        <v>0</v>
      </c>
      <c r="Y11" s="604">
        <f>SUMIFS('1.1.1 Трудозат производ перс ФБ'!Y:Y,'1.1.1 Трудозат производ перс ФБ'!$C:$C,'1.1.2 ФОТ производ перс ФБ'!$C11)</f>
        <v>0</v>
      </c>
      <c r="Z11" s="604">
        <f>SUMIFS('1.1.1 Трудозат производ перс ФБ'!Z:Z,'1.1.1 Трудозат производ перс ФБ'!$C:$C,'1.1.2 ФОТ производ перс ФБ'!$C11)</f>
        <v>0</v>
      </c>
      <c r="AA11" s="604">
        <f>SUMIFS('1.1.1 Трудозат производ перс ФБ'!AA:AA,'1.1.1 Трудозат производ перс ФБ'!$C:$C,'1.1.2 ФОТ производ перс ФБ'!$C11)</f>
        <v>0</v>
      </c>
      <c r="AB11" s="604">
        <f>SUMIFS('1.1.1 Трудозат производ перс ФБ'!AB:AB,'1.1.1 Трудозат производ перс ФБ'!$C:$C,'1.1.2 ФОТ производ перс ФБ'!$C11)</f>
        <v>0</v>
      </c>
      <c r="AC11" s="604">
        <f>SUMIFS('1.1.1 Трудозат производ перс ФБ'!AC:AC,'1.1.1 Трудозат производ перс ФБ'!$C:$C,'1.1.2 ФОТ производ перс ФБ'!$C11)</f>
        <v>0</v>
      </c>
      <c r="AD11" s="604">
        <f>SUMIFS('1.1.1 Трудозат производ перс ФБ'!AD:AD,'1.1.1 Трудозат производ перс ФБ'!$C:$C,'1.1.2 ФОТ производ перс ФБ'!$C11)</f>
        <v>0</v>
      </c>
      <c r="AE11" s="604">
        <f>SUMIFS('1.1.1 Трудозат производ перс ФБ'!AE:AE,'1.1.1 Трудозат производ перс ФБ'!$C:$C,'1.1.2 ФОТ производ перс ФБ'!$C11)</f>
        <v>0</v>
      </c>
      <c r="AF11" s="604">
        <f>SUMIFS('1.1.1 Трудозат производ перс ФБ'!AF:AF,'1.1.1 Трудозат производ перс ФБ'!$C:$C,'1.1.2 ФОТ производ перс ФБ'!$C11)</f>
        <v>0</v>
      </c>
      <c r="AG11" s="604">
        <f>SUMIFS('1.1.1 Трудозат производ перс ФБ'!AG:AG,'1.1.1 Трудозат производ перс ФБ'!$C:$C,'1.1.2 ФОТ производ перс ФБ'!$C11)</f>
        <v>0</v>
      </c>
      <c r="AH11" s="604">
        <f>SUMIFS('1.1.1 Трудозат производ перс ФБ'!AH:AH,'1.1.1 Трудозат производ перс ФБ'!$C:$C,'1.1.2 ФОТ производ перс ФБ'!$C11)</f>
        <v>0</v>
      </c>
      <c r="AI11" s="604">
        <f>SUMIFS('1.1.1 Трудозат производ перс ФБ'!AI:AI,'1.1.1 Трудозат производ перс ФБ'!$C:$C,'1.1.2 ФОТ производ перс ФБ'!$C11)</f>
        <v>0</v>
      </c>
      <c r="AJ11" s="604">
        <f>SUMIFS('1.1.1 Трудозат производ перс ФБ'!AJ:AJ,'1.1.1 Трудозат производ перс ФБ'!$C:$C,'1.1.2 ФОТ производ перс ФБ'!$C11)</f>
        <v>0</v>
      </c>
      <c r="AK11" s="604">
        <f>SUMIFS('1.1.1 Трудозат производ перс ФБ'!AK:AK,'1.1.1 Трудозат производ перс ФБ'!$C:$C,'1.1.2 ФОТ производ перс ФБ'!$C11)</f>
        <v>0</v>
      </c>
      <c r="AL11" s="604">
        <f>SUMIFS('1.1.1 Трудозат производ перс ФБ'!AL:AL,'1.1.1 Трудозат производ перс ФБ'!$C:$C,'1.1.2 ФОТ производ перс ФБ'!$C11)</f>
        <v>0</v>
      </c>
      <c r="AM11" s="604">
        <f>SUMIFS('1.1.1 Трудозат производ перс ФБ'!AM:AM,'1.1.1 Трудозат производ перс ФБ'!$C:$C,'1.1.2 ФОТ производ перс ФБ'!$C11)</f>
        <v>0</v>
      </c>
      <c r="AN11" s="604">
        <f>SUMIFS('1.1.1 Трудозат производ перс ФБ'!AN:AN,'1.1.1 Трудозат производ перс ФБ'!$C:$C,'1.1.2 ФОТ производ перс ФБ'!$C11)</f>
        <v>0</v>
      </c>
      <c r="AO11" s="604">
        <f>SUMIFS('1.1.1 Трудозат производ перс ФБ'!AO:AO,'1.1.1 Трудозат производ перс ФБ'!$C:$C,'1.1.2 ФОТ производ перс ФБ'!$C11)</f>
        <v>0</v>
      </c>
      <c r="AP11" s="604">
        <f>SUMIFS('1.1.1 Трудозат производ перс ФБ'!AP:AP,'1.1.1 Трудозат производ перс ФБ'!$C:$C,'1.1.2 ФОТ производ перс ФБ'!$C11)</f>
        <v>0</v>
      </c>
      <c r="AQ11" s="604">
        <f>SUMIFS('1.1.1 Трудозат производ перс ФБ'!AQ:AQ,'1.1.1 Трудозат производ перс ФБ'!$C:$C,'1.1.2 ФОТ производ перс ФБ'!$C11)</f>
        <v>0</v>
      </c>
      <c r="AR11" s="604">
        <f>SUMIFS('1.1.1 Трудозат производ перс ФБ'!AR:AR,'1.1.1 Трудозат производ перс ФБ'!$C:$C,'1.1.2 ФОТ производ перс ФБ'!$C11)</f>
        <v>0</v>
      </c>
      <c r="AS11" s="604">
        <f>SUMIFS('1.1.1 Трудозат производ перс ФБ'!AS:AS,'1.1.1 Трудозат производ перс ФБ'!$C:$C,'1.1.2 ФОТ производ перс ФБ'!$C11)</f>
        <v>0</v>
      </c>
      <c r="AT11" s="604">
        <f>SUMIFS('1.1.1 Трудозат производ перс ФБ'!AT:AT,'1.1.1 Трудозат производ перс ФБ'!$C:$C,'1.1.2 ФОТ производ перс ФБ'!$C11)</f>
        <v>0</v>
      </c>
      <c r="AU11" s="604">
        <f>SUMIFS('1.1.1 Трудозат производ перс ФБ'!AU:AU,'1.1.1 Трудозат производ перс ФБ'!$C:$C,'1.1.2 ФОТ производ перс ФБ'!$C11)</f>
        <v>0</v>
      </c>
      <c r="AV11" s="604">
        <f>SUMIFS('1.1.1 Трудозат производ перс ФБ'!AV:AV,'1.1.1 Трудозат производ перс ФБ'!$C:$C,'1.1.2 ФОТ производ перс ФБ'!$C11)</f>
        <v>0</v>
      </c>
      <c r="AX11" s="506">
        <f t="shared" si="41"/>
        <v>0</v>
      </c>
      <c r="AY11" s="506">
        <f t="shared" si="41"/>
        <v>0</v>
      </c>
      <c r="AZ11" s="506">
        <f t="shared" si="41"/>
        <v>0</v>
      </c>
      <c r="BA11" s="507"/>
    </row>
    <row r="12" spans="1:53" x14ac:dyDescent="0.25">
      <c r="C12" s="308" t="str">
        <f>Персонал!E11</f>
        <v>наименование должности 3</v>
      </c>
      <c r="D12" s="22" t="s">
        <v>94</v>
      </c>
      <c r="L12" s="604">
        <f>SUMIFS('1.1.1 Трудозат производ перс ФБ'!L:L,'1.1.1 Трудозат производ перс ФБ'!$C:$C,'1.1.2 ФОТ производ перс ФБ'!$C12)</f>
        <v>0</v>
      </c>
      <c r="M12" s="604">
        <f>SUMIFS('1.1.1 Трудозат производ перс ФБ'!M:M,'1.1.1 Трудозат производ перс ФБ'!$C:$C,'1.1.2 ФОТ производ перс ФБ'!$C12)</f>
        <v>0</v>
      </c>
      <c r="N12" s="604">
        <f>SUMIFS('1.1.1 Трудозат производ перс ФБ'!N:N,'1.1.1 Трудозат производ перс ФБ'!$C:$C,'1.1.2 ФОТ производ перс ФБ'!$C12)</f>
        <v>0</v>
      </c>
      <c r="O12" s="604">
        <f>SUMIFS('1.1.1 Трудозат производ перс ФБ'!O:O,'1.1.1 Трудозат производ перс ФБ'!$C:$C,'1.1.2 ФОТ производ перс ФБ'!$C12)</f>
        <v>0</v>
      </c>
      <c r="P12" s="604">
        <f>SUMIFS('1.1.1 Трудозат производ перс ФБ'!P:P,'1.1.1 Трудозат производ перс ФБ'!$C:$C,'1.1.2 ФОТ производ перс ФБ'!$C12)</f>
        <v>0</v>
      </c>
      <c r="Q12" s="604">
        <f>SUMIFS('1.1.1 Трудозат производ перс ФБ'!Q:Q,'1.1.1 Трудозат производ перс ФБ'!$C:$C,'1.1.2 ФОТ производ перс ФБ'!$C12)</f>
        <v>0</v>
      </c>
      <c r="R12" s="604">
        <f>SUMIFS('1.1.1 Трудозат производ перс ФБ'!R:R,'1.1.1 Трудозат производ перс ФБ'!$C:$C,'1.1.2 ФОТ производ перс ФБ'!$C12)</f>
        <v>0</v>
      </c>
      <c r="S12" s="604">
        <f>SUMIFS('1.1.1 Трудозат производ перс ФБ'!S:S,'1.1.1 Трудозат производ перс ФБ'!$C:$C,'1.1.2 ФОТ производ перс ФБ'!$C12)</f>
        <v>0</v>
      </c>
      <c r="T12" s="604">
        <f>SUMIFS('1.1.1 Трудозат производ перс ФБ'!T:T,'1.1.1 Трудозат производ перс ФБ'!$C:$C,'1.1.2 ФОТ производ перс ФБ'!$C12)</f>
        <v>0</v>
      </c>
      <c r="U12" s="604">
        <f>SUMIFS('1.1.1 Трудозат производ перс ФБ'!U:U,'1.1.1 Трудозат производ перс ФБ'!$C:$C,'1.1.2 ФОТ производ перс ФБ'!$C12)</f>
        <v>0</v>
      </c>
      <c r="V12" s="604">
        <f>SUMIFS('1.1.1 Трудозат производ перс ФБ'!V:V,'1.1.1 Трудозат производ перс ФБ'!$C:$C,'1.1.2 ФОТ производ перс ФБ'!$C12)</f>
        <v>0</v>
      </c>
      <c r="W12" s="604">
        <f>SUMIFS('1.1.1 Трудозат производ перс ФБ'!W:W,'1.1.1 Трудозат производ перс ФБ'!$C:$C,'1.1.2 ФОТ производ перс ФБ'!$C12)</f>
        <v>0</v>
      </c>
      <c r="X12" s="604">
        <f>SUMIFS('1.1.1 Трудозат производ перс ФБ'!X:X,'1.1.1 Трудозат производ перс ФБ'!$C:$C,'1.1.2 ФОТ производ перс ФБ'!$C12)</f>
        <v>0</v>
      </c>
      <c r="Y12" s="604">
        <f>SUMIFS('1.1.1 Трудозат производ перс ФБ'!Y:Y,'1.1.1 Трудозат производ перс ФБ'!$C:$C,'1.1.2 ФОТ производ перс ФБ'!$C12)</f>
        <v>0</v>
      </c>
      <c r="Z12" s="604">
        <f>SUMIFS('1.1.1 Трудозат производ перс ФБ'!Z:Z,'1.1.1 Трудозат производ перс ФБ'!$C:$C,'1.1.2 ФОТ производ перс ФБ'!$C12)</f>
        <v>0</v>
      </c>
      <c r="AA12" s="604">
        <f>SUMIFS('1.1.1 Трудозат производ перс ФБ'!AA:AA,'1.1.1 Трудозат производ перс ФБ'!$C:$C,'1.1.2 ФОТ производ перс ФБ'!$C12)</f>
        <v>0</v>
      </c>
      <c r="AB12" s="604">
        <f>SUMIFS('1.1.1 Трудозат производ перс ФБ'!AB:AB,'1.1.1 Трудозат производ перс ФБ'!$C:$C,'1.1.2 ФОТ производ перс ФБ'!$C12)</f>
        <v>0</v>
      </c>
      <c r="AC12" s="604">
        <f>SUMIFS('1.1.1 Трудозат производ перс ФБ'!AC:AC,'1.1.1 Трудозат производ перс ФБ'!$C:$C,'1.1.2 ФОТ производ перс ФБ'!$C12)</f>
        <v>0</v>
      </c>
      <c r="AD12" s="604">
        <f>SUMIFS('1.1.1 Трудозат производ перс ФБ'!AD:AD,'1.1.1 Трудозат производ перс ФБ'!$C:$C,'1.1.2 ФОТ производ перс ФБ'!$C12)</f>
        <v>0</v>
      </c>
      <c r="AE12" s="604">
        <f>SUMIFS('1.1.1 Трудозат производ перс ФБ'!AE:AE,'1.1.1 Трудозат производ перс ФБ'!$C:$C,'1.1.2 ФОТ производ перс ФБ'!$C12)</f>
        <v>0</v>
      </c>
      <c r="AF12" s="604">
        <f>SUMIFS('1.1.1 Трудозат производ перс ФБ'!AF:AF,'1.1.1 Трудозат производ перс ФБ'!$C:$C,'1.1.2 ФОТ производ перс ФБ'!$C12)</f>
        <v>0</v>
      </c>
      <c r="AG12" s="604">
        <f>SUMIFS('1.1.1 Трудозат производ перс ФБ'!AG:AG,'1.1.1 Трудозат производ перс ФБ'!$C:$C,'1.1.2 ФОТ производ перс ФБ'!$C12)</f>
        <v>0</v>
      </c>
      <c r="AH12" s="604">
        <f>SUMIFS('1.1.1 Трудозат производ перс ФБ'!AH:AH,'1.1.1 Трудозат производ перс ФБ'!$C:$C,'1.1.2 ФОТ производ перс ФБ'!$C12)</f>
        <v>0</v>
      </c>
      <c r="AI12" s="604">
        <f>SUMIFS('1.1.1 Трудозат производ перс ФБ'!AI:AI,'1.1.1 Трудозат производ перс ФБ'!$C:$C,'1.1.2 ФОТ производ перс ФБ'!$C12)</f>
        <v>0</v>
      </c>
      <c r="AJ12" s="604">
        <f>SUMIFS('1.1.1 Трудозат производ перс ФБ'!AJ:AJ,'1.1.1 Трудозат производ перс ФБ'!$C:$C,'1.1.2 ФОТ производ перс ФБ'!$C12)</f>
        <v>0</v>
      </c>
      <c r="AK12" s="604">
        <f>SUMIFS('1.1.1 Трудозат производ перс ФБ'!AK:AK,'1.1.1 Трудозат производ перс ФБ'!$C:$C,'1.1.2 ФОТ производ перс ФБ'!$C12)</f>
        <v>0</v>
      </c>
      <c r="AL12" s="604">
        <f>SUMIFS('1.1.1 Трудозат производ перс ФБ'!AL:AL,'1.1.1 Трудозат производ перс ФБ'!$C:$C,'1.1.2 ФОТ производ перс ФБ'!$C12)</f>
        <v>0</v>
      </c>
      <c r="AM12" s="604">
        <f>SUMIFS('1.1.1 Трудозат производ перс ФБ'!AM:AM,'1.1.1 Трудозат производ перс ФБ'!$C:$C,'1.1.2 ФОТ производ перс ФБ'!$C12)</f>
        <v>0</v>
      </c>
      <c r="AN12" s="604">
        <f>SUMIFS('1.1.1 Трудозат производ перс ФБ'!AN:AN,'1.1.1 Трудозат производ перс ФБ'!$C:$C,'1.1.2 ФОТ производ перс ФБ'!$C12)</f>
        <v>0</v>
      </c>
      <c r="AO12" s="604">
        <f>SUMIFS('1.1.1 Трудозат производ перс ФБ'!AO:AO,'1.1.1 Трудозат производ перс ФБ'!$C:$C,'1.1.2 ФОТ производ перс ФБ'!$C12)</f>
        <v>0</v>
      </c>
      <c r="AP12" s="604">
        <f>SUMIFS('1.1.1 Трудозат производ перс ФБ'!AP:AP,'1.1.1 Трудозат производ перс ФБ'!$C:$C,'1.1.2 ФОТ производ перс ФБ'!$C12)</f>
        <v>0</v>
      </c>
      <c r="AQ12" s="604">
        <f>SUMIFS('1.1.1 Трудозат производ перс ФБ'!AQ:AQ,'1.1.1 Трудозат производ перс ФБ'!$C:$C,'1.1.2 ФОТ производ перс ФБ'!$C12)</f>
        <v>0</v>
      </c>
      <c r="AR12" s="604">
        <f>SUMIFS('1.1.1 Трудозат производ перс ФБ'!AR:AR,'1.1.1 Трудозат производ перс ФБ'!$C:$C,'1.1.2 ФОТ производ перс ФБ'!$C12)</f>
        <v>0</v>
      </c>
      <c r="AS12" s="604">
        <f>SUMIFS('1.1.1 Трудозат производ перс ФБ'!AS:AS,'1.1.1 Трудозат производ перс ФБ'!$C:$C,'1.1.2 ФОТ производ перс ФБ'!$C12)</f>
        <v>0</v>
      </c>
      <c r="AT12" s="604">
        <f>SUMIFS('1.1.1 Трудозат производ перс ФБ'!AT:AT,'1.1.1 Трудозат производ перс ФБ'!$C:$C,'1.1.2 ФОТ производ перс ФБ'!$C12)</f>
        <v>0</v>
      </c>
      <c r="AU12" s="604">
        <f>SUMIFS('1.1.1 Трудозат производ перс ФБ'!AU:AU,'1.1.1 Трудозат производ перс ФБ'!$C:$C,'1.1.2 ФОТ производ перс ФБ'!$C12)</f>
        <v>0</v>
      </c>
      <c r="AV12" s="604">
        <f>SUMIFS('1.1.1 Трудозат производ перс ФБ'!AV:AV,'1.1.1 Трудозат производ перс ФБ'!$C:$C,'1.1.2 ФОТ производ перс ФБ'!$C12)</f>
        <v>0</v>
      </c>
      <c r="AX12" s="506">
        <f t="shared" si="41"/>
        <v>0</v>
      </c>
      <c r="AY12" s="506">
        <f t="shared" si="41"/>
        <v>0</v>
      </c>
      <c r="AZ12" s="506">
        <f t="shared" si="41"/>
        <v>0</v>
      </c>
      <c r="BA12" s="507"/>
    </row>
    <row r="13" spans="1:53" x14ac:dyDescent="0.25">
      <c r="C13" s="308" t="str">
        <f>Персонал!E12</f>
        <v>наименование должности 4</v>
      </c>
      <c r="D13" s="22" t="s">
        <v>94</v>
      </c>
      <c r="L13" s="604">
        <f>SUMIFS('1.1.1 Трудозат производ перс ФБ'!L:L,'1.1.1 Трудозат производ перс ФБ'!$C:$C,'1.1.2 ФОТ производ перс ФБ'!$C13)</f>
        <v>0</v>
      </c>
      <c r="M13" s="604">
        <f>SUMIFS('1.1.1 Трудозат производ перс ФБ'!M:M,'1.1.1 Трудозат производ перс ФБ'!$C:$C,'1.1.2 ФОТ производ перс ФБ'!$C13)</f>
        <v>0</v>
      </c>
      <c r="N13" s="604">
        <f>SUMIFS('1.1.1 Трудозат производ перс ФБ'!N:N,'1.1.1 Трудозат производ перс ФБ'!$C:$C,'1.1.2 ФОТ производ перс ФБ'!$C13)</f>
        <v>0</v>
      </c>
      <c r="O13" s="604">
        <f>SUMIFS('1.1.1 Трудозат производ перс ФБ'!O:O,'1.1.1 Трудозат производ перс ФБ'!$C:$C,'1.1.2 ФОТ производ перс ФБ'!$C13)</f>
        <v>0</v>
      </c>
      <c r="P13" s="604">
        <f>SUMIFS('1.1.1 Трудозат производ перс ФБ'!P:P,'1.1.1 Трудозат производ перс ФБ'!$C:$C,'1.1.2 ФОТ производ перс ФБ'!$C13)</f>
        <v>0</v>
      </c>
      <c r="Q13" s="604">
        <f>SUMIFS('1.1.1 Трудозат производ перс ФБ'!Q:Q,'1.1.1 Трудозат производ перс ФБ'!$C:$C,'1.1.2 ФОТ производ перс ФБ'!$C13)</f>
        <v>0</v>
      </c>
      <c r="R13" s="604">
        <f>SUMIFS('1.1.1 Трудозат производ перс ФБ'!R:R,'1.1.1 Трудозат производ перс ФБ'!$C:$C,'1.1.2 ФОТ производ перс ФБ'!$C13)</f>
        <v>0</v>
      </c>
      <c r="S13" s="604">
        <f>SUMIFS('1.1.1 Трудозат производ перс ФБ'!S:S,'1.1.1 Трудозат производ перс ФБ'!$C:$C,'1.1.2 ФОТ производ перс ФБ'!$C13)</f>
        <v>0</v>
      </c>
      <c r="T13" s="604">
        <f>SUMIFS('1.1.1 Трудозат производ перс ФБ'!T:T,'1.1.1 Трудозат производ перс ФБ'!$C:$C,'1.1.2 ФОТ производ перс ФБ'!$C13)</f>
        <v>0</v>
      </c>
      <c r="U13" s="604">
        <f>SUMIFS('1.1.1 Трудозат производ перс ФБ'!U:U,'1.1.1 Трудозат производ перс ФБ'!$C:$C,'1.1.2 ФОТ производ перс ФБ'!$C13)</f>
        <v>0</v>
      </c>
      <c r="V13" s="604">
        <f>SUMIFS('1.1.1 Трудозат производ перс ФБ'!V:V,'1.1.1 Трудозат производ перс ФБ'!$C:$C,'1.1.2 ФОТ производ перс ФБ'!$C13)</f>
        <v>0</v>
      </c>
      <c r="W13" s="604">
        <f>SUMIFS('1.1.1 Трудозат производ перс ФБ'!W:W,'1.1.1 Трудозат производ перс ФБ'!$C:$C,'1.1.2 ФОТ производ перс ФБ'!$C13)</f>
        <v>0</v>
      </c>
      <c r="X13" s="604">
        <f>SUMIFS('1.1.1 Трудозат производ перс ФБ'!X:X,'1.1.1 Трудозат производ перс ФБ'!$C:$C,'1.1.2 ФОТ производ перс ФБ'!$C13)</f>
        <v>0</v>
      </c>
      <c r="Y13" s="604">
        <f>SUMIFS('1.1.1 Трудозат производ перс ФБ'!Y:Y,'1.1.1 Трудозат производ перс ФБ'!$C:$C,'1.1.2 ФОТ производ перс ФБ'!$C13)</f>
        <v>0</v>
      </c>
      <c r="Z13" s="604">
        <f>SUMIFS('1.1.1 Трудозат производ перс ФБ'!Z:Z,'1.1.1 Трудозат производ перс ФБ'!$C:$C,'1.1.2 ФОТ производ перс ФБ'!$C13)</f>
        <v>0</v>
      </c>
      <c r="AA13" s="604">
        <f>SUMIFS('1.1.1 Трудозат производ перс ФБ'!AA:AA,'1.1.1 Трудозат производ перс ФБ'!$C:$C,'1.1.2 ФОТ производ перс ФБ'!$C13)</f>
        <v>0</v>
      </c>
      <c r="AB13" s="604">
        <f>SUMIFS('1.1.1 Трудозат производ перс ФБ'!AB:AB,'1.1.1 Трудозат производ перс ФБ'!$C:$C,'1.1.2 ФОТ производ перс ФБ'!$C13)</f>
        <v>0</v>
      </c>
      <c r="AC13" s="604">
        <f>SUMIFS('1.1.1 Трудозат производ перс ФБ'!AC:AC,'1.1.1 Трудозат производ перс ФБ'!$C:$C,'1.1.2 ФОТ производ перс ФБ'!$C13)</f>
        <v>0</v>
      </c>
      <c r="AD13" s="604">
        <f>SUMIFS('1.1.1 Трудозат производ перс ФБ'!AD:AD,'1.1.1 Трудозат производ перс ФБ'!$C:$C,'1.1.2 ФОТ производ перс ФБ'!$C13)</f>
        <v>0</v>
      </c>
      <c r="AE13" s="604">
        <f>SUMIFS('1.1.1 Трудозат производ перс ФБ'!AE:AE,'1.1.1 Трудозат производ перс ФБ'!$C:$C,'1.1.2 ФОТ производ перс ФБ'!$C13)</f>
        <v>0</v>
      </c>
      <c r="AF13" s="604">
        <f>SUMIFS('1.1.1 Трудозат производ перс ФБ'!AF:AF,'1.1.1 Трудозат производ перс ФБ'!$C:$C,'1.1.2 ФОТ производ перс ФБ'!$C13)</f>
        <v>0</v>
      </c>
      <c r="AG13" s="604">
        <f>SUMIFS('1.1.1 Трудозат производ перс ФБ'!AG:AG,'1.1.1 Трудозат производ перс ФБ'!$C:$C,'1.1.2 ФОТ производ перс ФБ'!$C13)</f>
        <v>0</v>
      </c>
      <c r="AH13" s="604">
        <f>SUMIFS('1.1.1 Трудозат производ перс ФБ'!AH:AH,'1.1.1 Трудозат производ перс ФБ'!$C:$C,'1.1.2 ФОТ производ перс ФБ'!$C13)</f>
        <v>0</v>
      </c>
      <c r="AI13" s="604">
        <f>SUMIFS('1.1.1 Трудозат производ перс ФБ'!AI:AI,'1.1.1 Трудозат производ перс ФБ'!$C:$C,'1.1.2 ФОТ производ перс ФБ'!$C13)</f>
        <v>0</v>
      </c>
      <c r="AJ13" s="604">
        <f>SUMIFS('1.1.1 Трудозат производ перс ФБ'!AJ:AJ,'1.1.1 Трудозат производ перс ФБ'!$C:$C,'1.1.2 ФОТ производ перс ФБ'!$C13)</f>
        <v>0</v>
      </c>
      <c r="AK13" s="604">
        <f>SUMIFS('1.1.1 Трудозат производ перс ФБ'!AK:AK,'1.1.1 Трудозат производ перс ФБ'!$C:$C,'1.1.2 ФОТ производ перс ФБ'!$C13)</f>
        <v>0</v>
      </c>
      <c r="AL13" s="604">
        <f>SUMIFS('1.1.1 Трудозат производ перс ФБ'!AL:AL,'1.1.1 Трудозат производ перс ФБ'!$C:$C,'1.1.2 ФОТ производ перс ФБ'!$C13)</f>
        <v>0</v>
      </c>
      <c r="AM13" s="604">
        <f>SUMIFS('1.1.1 Трудозат производ перс ФБ'!AM:AM,'1.1.1 Трудозат производ перс ФБ'!$C:$C,'1.1.2 ФОТ производ перс ФБ'!$C13)</f>
        <v>0</v>
      </c>
      <c r="AN13" s="604">
        <f>SUMIFS('1.1.1 Трудозат производ перс ФБ'!AN:AN,'1.1.1 Трудозат производ перс ФБ'!$C:$C,'1.1.2 ФОТ производ перс ФБ'!$C13)</f>
        <v>0</v>
      </c>
      <c r="AO13" s="604">
        <f>SUMIFS('1.1.1 Трудозат производ перс ФБ'!AO:AO,'1.1.1 Трудозат производ перс ФБ'!$C:$C,'1.1.2 ФОТ производ перс ФБ'!$C13)</f>
        <v>0</v>
      </c>
      <c r="AP13" s="604">
        <f>SUMIFS('1.1.1 Трудозат производ перс ФБ'!AP:AP,'1.1.1 Трудозат производ перс ФБ'!$C:$C,'1.1.2 ФОТ производ перс ФБ'!$C13)</f>
        <v>0</v>
      </c>
      <c r="AQ13" s="604">
        <f>SUMIFS('1.1.1 Трудозат производ перс ФБ'!AQ:AQ,'1.1.1 Трудозат производ перс ФБ'!$C:$C,'1.1.2 ФОТ производ перс ФБ'!$C13)</f>
        <v>0</v>
      </c>
      <c r="AR13" s="604">
        <f>SUMIFS('1.1.1 Трудозат производ перс ФБ'!AR:AR,'1.1.1 Трудозат производ перс ФБ'!$C:$C,'1.1.2 ФОТ производ перс ФБ'!$C13)</f>
        <v>0</v>
      </c>
      <c r="AS13" s="604">
        <f>SUMIFS('1.1.1 Трудозат производ перс ФБ'!AS:AS,'1.1.1 Трудозат производ перс ФБ'!$C:$C,'1.1.2 ФОТ производ перс ФБ'!$C13)</f>
        <v>0</v>
      </c>
      <c r="AT13" s="604">
        <f>SUMIFS('1.1.1 Трудозат производ перс ФБ'!AT:AT,'1.1.1 Трудозат производ перс ФБ'!$C:$C,'1.1.2 ФОТ производ перс ФБ'!$C13)</f>
        <v>0</v>
      </c>
      <c r="AU13" s="604">
        <f>SUMIFS('1.1.1 Трудозат производ перс ФБ'!AU:AU,'1.1.1 Трудозат производ перс ФБ'!$C:$C,'1.1.2 ФОТ производ перс ФБ'!$C13)</f>
        <v>0</v>
      </c>
      <c r="AV13" s="604">
        <f>SUMIFS('1.1.1 Трудозат производ перс ФБ'!AV:AV,'1.1.1 Трудозат производ перс ФБ'!$C:$C,'1.1.2 ФОТ производ перс ФБ'!$C13)</f>
        <v>0</v>
      </c>
      <c r="AX13" s="506">
        <f t="shared" si="41"/>
        <v>0</v>
      </c>
      <c r="AY13" s="506">
        <f t="shared" si="41"/>
        <v>0</v>
      </c>
      <c r="AZ13" s="506">
        <f t="shared" si="41"/>
        <v>0</v>
      </c>
      <c r="BA13" s="507"/>
    </row>
    <row r="14" spans="1:53" x14ac:dyDescent="0.25">
      <c r="C14" s="308" t="str">
        <f>Персонал!E13</f>
        <v>наименование должности 5</v>
      </c>
      <c r="D14" s="22" t="s">
        <v>94</v>
      </c>
      <c r="L14" s="604">
        <f>SUMIFS('1.1.1 Трудозат производ перс ФБ'!L:L,'1.1.1 Трудозат производ перс ФБ'!$C:$C,'1.1.2 ФОТ производ перс ФБ'!$C14)</f>
        <v>0</v>
      </c>
      <c r="M14" s="604">
        <f>SUMIFS('1.1.1 Трудозат производ перс ФБ'!M:M,'1.1.1 Трудозат производ перс ФБ'!$C:$C,'1.1.2 ФОТ производ перс ФБ'!$C14)</f>
        <v>0</v>
      </c>
      <c r="N14" s="604">
        <f>SUMIFS('1.1.1 Трудозат производ перс ФБ'!N:N,'1.1.1 Трудозат производ перс ФБ'!$C:$C,'1.1.2 ФОТ производ перс ФБ'!$C14)</f>
        <v>0</v>
      </c>
      <c r="O14" s="604">
        <f>SUMIFS('1.1.1 Трудозат производ перс ФБ'!O:O,'1.1.1 Трудозат производ перс ФБ'!$C:$C,'1.1.2 ФОТ производ перс ФБ'!$C14)</f>
        <v>0</v>
      </c>
      <c r="P14" s="604">
        <f>SUMIFS('1.1.1 Трудозат производ перс ФБ'!P:P,'1.1.1 Трудозат производ перс ФБ'!$C:$C,'1.1.2 ФОТ производ перс ФБ'!$C14)</f>
        <v>0</v>
      </c>
      <c r="Q14" s="604">
        <f>SUMIFS('1.1.1 Трудозат производ перс ФБ'!Q:Q,'1.1.1 Трудозат производ перс ФБ'!$C:$C,'1.1.2 ФОТ производ перс ФБ'!$C14)</f>
        <v>0</v>
      </c>
      <c r="R14" s="604">
        <f>SUMIFS('1.1.1 Трудозат производ перс ФБ'!R:R,'1.1.1 Трудозат производ перс ФБ'!$C:$C,'1.1.2 ФОТ производ перс ФБ'!$C14)</f>
        <v>0</v>
      </c>
      <c r="S14" s="604">
        <f>SUMIFS('1.1.1 Трудозат производ перс ФБ'!S:S,'1.1.1 Трудозат производ перс ФБ'!$C:$C,'1.1.2 ФОТ производ перс ФБ'!$C14)</f>
        <v>0</v>
      </c>
      <c r="T14" s="604">
        <f>SUMIFS('1.1.1 Трудозат производ перс ФБ'!T:T,'1.1.1 Трудозат производ перс ФБ'!$C:$C,'1.1.2 ФОТ производ перс ФБ'!$C14)</f>
        <v>0</v>
      </c>
      <c r="U14" s="604">
        <f>SUMIFS('1.1.1 Трудозат производ перс ФБ'!U:U,'1.1.1 Трудозат производ перс ФБ'!$C:$C,'1.1.2 ФОТ производ перс ФБ'!$C14)</f>
        <v>0</v>
      </c>
      <c r="V14" s="604">
        <f>SUMIFS('1.1.1 Трудозат производ перс ФБ'!V:V,'1.1.1 Трудозат производ перс ФБ'!$C:$C,'1.1.2 ФОТ производ перс ФБ'!$C14)</f>
        <v>0</v>
      </c>
      <c r="W14" s="604">
        <f>SUMIFS('1.1.1 Трудозат производ перс ФБ'!W:W,'1.1.1 Трудозат производ перс ФБ'!$C:$C,'1.1.2 ФОТ производ перс ФБ'!$C14)</f>
        <v>0</v>
      </c>
      <c r="X14" s="604">
        <f>SUMIFS('1.1.1 Трудозат производ перс ФБ'!X:X,'1.1.1 Трудозат производ перс ФБ'!$C:$C,'1.1.2 ФОТ производ перс ФБ'!$C14)</f>
        <v>0</v>
      </c>
      <c r="Y14" s="604">
        <f>SUMIFS('1.1.1 Трудозат производ перс ФБ'!Y:Y,'1.1.1 Трудозат производ перс ФБ'!$C:$C,'1.1.2 ФОТ производ перс ФБ'!$C14)</f>
        <v>0</v>
      </c>
      <c r="Z14" s="604">
        <f>SUMIFS('1.1.1 Трудозат производ перс ФБ'!Z:Z,'1.1.1 Трудозат производ перс ФБ'!$C:$C,'1.1.2 ФОТ производ перс ФБ'!$C14)</f>
        <v>0</v>
      </c>
      <c r="AA14" s="604">
        <f>SUMIFS('1.1.1 Трудозат производ перс ФБ'!AA:AA,'1.1.1 Трудозат производ перс ФБ'!$C:$C,'1.1.2 ФОТ производ перс ФБ'!$C14)</f>
        <v>0</v>
      </c>
      <c r="AB14" s="604">
        <f>SUMIFS('1.1.1 Трудозат производ перс ФБ'!AB:AB,'1.1.1 Трудозат производ перс ФБ'!$C:$C,'1.1.2 ФОТ производ перс ФБ'!$C14)</f>
        <v>0</v>
      </c>
      <c r="AC14" s="604">
        <f>SUMIFS('1.1.1 Трудозат производ перс ФБ'!AC:AC,'1.1.1 Трудозат производ перс ФБ'!$C:$C,'1.1.2 ФОТ производ перс ФБ'!$C14)</f>
        <v>0</v>
      </c>
      <c r="AD14" s="604">
        <f>SUMIFS('1.1.1 Трудозат производ перс ФБ'!AD:AD,'1.1.1 Трудозат производ перс ФБ'!$C:$C,'1.1.2 ФОТ производ перс ФБ'!$C14)</f>
        <v>0</v>
      </c>
      <c r="AE14" s="604">
        <f>SUMIFS('1.1.1 Трудозат производ перс ФБ'!AE:AE,'1.1.1 Трудозат производ перс ФБ'!$C:$C,'1.1.2 ФОТ производ перс ФБ'!$C14)</f>
        <v>0</v>
      </c>
      <c r="AF14" s="604">
        <f>SUMIFS('1.1.1 Трудозат производ перс ФБ'!AF:AF,'1.1.1 Трудозат производ перс ФБ'!$C:$C,'1.1.2 ФОТ производ перс ФБ'!$C14)</f>
        <v>0</v>
      </c>
      <c r="AG14" s="604">
        <f>SUMIFS('1.1.1 Трудозат производ перс ФБ'!AG:AG,'1.1.1 Трудозат производ перс ФБ'!$C:$C,'1.1.2 ФОТ производ перс ФБ'!$C14)</f>
        <v>0</v>
      </c>
      <c r="AH14" s="604">
        <f>SUMIFS('1.1.1 Трудозат производ перс ФБ'!AH:AH,'1.1.1 Трудозат производ перс ФБ'!$C:$C,'1.1.2 ФОТ производ перс ФБ'!$C14)</f>
        <v>0</v>
      </c>
      <c r="AI14" s="604">
        <f>SUMIFS('1.1.1 Трудозат производ перс ФБ'!AI:AI,'1.1.1 Трудозат производ перс ФБ'!$C:$C,'1.1.2 ФОТ производ перс ФБ'!$C14)</f>
        <v>0</v>
      </c>
      <c r="AJ14" s="604">
        <f>SUMIFS('1.1.1 Трудозат производ перс ФБ'!AJ:AJ,'1.1.1 Трудозат производ перс ФБ'!$C:$C,'1.1.2 ФОТ производ перс ФБ'!$C14)</f>
        <v>0</v>
      </c>
      <c r="AK14" s="604">
        <f>SUMIFS('1.1.1 Трудозат производ перс ФБ'!AK:AK,'1.1.1 Трудозат производ перс ФБ'!$C:$C,'1.1.2 ФОТ производ перс ФБ'!$C14)</f>
        <v>0</v>
      </c>
      <c r="AL14" s="604">
        <f>SUMIFS('1.1.1 Трудозат производ перс ФБ'!AL:AL,'1.1.1 Трудозат производ перс ФБ'!$C:$C,'1.1.2 ФОТ производ перс ФБ'!$C14)</f>
        <v>0</v>
      </c>
      <c r="AM14" s="604">
        <f>SUMIFS('1.1.1 Трудозат производ перс ФБ'!AM:AM,'1.1.1 Трудозат производ перс ФБ'!$C:$C,'1.1.2 ФОТ производ перс ФБ'!$C14)</f>
        <v>0</v>
      </c>
      <c r="AN14" s="604">
        <f>SUMIFS('1.1.1 Трудозат производ перс ФБ'!AN:AN,'1.1.1 Трудозат производ перс ФБ'!$C:$C,'1.1.2 ФОТ производ перс ФБ'!$C14)</f>
        <v>0</v>
      </c>
      <c r="AO14" s="604">
        <f>SUMIFS('1.1.1 Трудозат производ перс ФБ'!AO:AO,'1.1.1 Трудозат производ перс ФБ'!$C:$C,'1.1.2 ФОТ производ перс ФБ'!$C14)</f>
        <v>0</v>
      </c>
      <c r="AP14" s="604">
        <f>SUMIFS('1.1.1 Трудозат производ перс ФБ'!AP:AP,'1.1.1 Трудозат производ перс ФБ'!$C:$C,'1.1.2 ФОТ производ перс ФБ'!$C14)</f>
        <v>0</v>
      </c>
      <c r="AQ14" s="604">
        <f>SUMIFS('1.1.1 Трудозат производ перс ФБ'!AQ:AQ,'1.1.1 Трудозат производ перс ФБ'!$C:$C,'1.1.2 ФОТ производ перс ФБ'!$C14)</f>
        <v>0</v>
      </c>
      <c r="AR14" s="604">
        <f>SUMIFS('1.1.1 Трудозат производ перс ФБ'!AR:AR,'1.1.1 Трудозат производ перс ФБ'!$C:$C,'1.1.2 ФОТ производ перс ФБ'!$C14)</f>
        <v>0</v>
      </c>
      <c r="AS14" s="604">
        <f>SUMIFS('1.1.1 Трудозат производ перс ФБ'!AS:AS,'1.1.1 Трудозат производ перс ФБ'!$C:$C,'1.1.2 ФОТ производ перс ФБ'!$C14)</f>
        <v>0</v>
      </c>
      <c r="AT14" s="604">
        <f>SUMIFS('1.1.1 Трудозат производ перс ФБ'!AT:AT,'1.1.1 Трудозат производ перс ФБ'!$C:$C,'1.1.2 ФОТ производ перс ФБ'!$C14)</f>
        <v>0</v>
      </c>
      <c r="AU14" s="604">
        <f>SUMIFS('1.1.1 Трудозат производ перс ФБ'!AU:AU,'1.1.1 Трудозат производ перс ФБ'!$C:$C,'1.1.2 ФОТ производ перс ФБ'!$C14)</f>
        <v>0</v>
      </c>
      <c r="AV14" s="604">
        <f>SUMIFS('1.1.1 Трудозат производ перс ФБ'!AV:AV,'1.1.1 Трудозат производ перс ФБ'!$C:$C,'1.1.2 ФОТ производ перс ФБ'!$C14)</f>
        <v>0</v>
      </c>
      <c r="AX14" s="506">
        <f t="shared" si="41"/>
        <v>0</v>
      </c>
      <c r="AY14" s="506">
        <f t="shared" si="41"/>
        <v>0</v>
      </c>
      <c r="AZ14" s="506">
        <f t="shared" si="41"/>
        <v>0</v>
      </c>
      <c r="BA14" s="507"/>
    </row>
    <row r="15" spans="1:53" x14ac:dyDescent="0.25"/>
    <row r="16" spans="1:53" s="30" customFormat="1" x14ac:dyDescent="0.25">
      <c r="A16" s="500"/>
      <c r="B16" s="357"/>
      <c r="C16" s="358" t="s">
        <v>368</v>
      </c>
      <c r="D16" s="357"/>
      <c r="E16" s="358"/>
      <c r="F16" s="359"/>
      <c r="G16" s="359"/>
      <c r="H16" s="1233"/>
      <c r="I16" s="28"/>
      <c r="J16" s="360"/>
      <c r="K16" s="360"/>
      <c r="L16" s="360"/>
      <c r="M16" s="360"/>
      <c r="N16" s="360"/>
      <c r="O16" s="360"/>
      <c r="P16" s="360"/>
      <c r="Q16" s="360"/>
      <c r="R16" s="360"/>
      <c r="S16" s="360"/>
      <c r="T16" s="360"/>
      <c r="U16" s="360"/>
      <c r="V16" s="360"/>
      <c r="W16" s="360"/>
      <c r="X16" s="360"/>
      <c r="Y16" s="360"/>
      <c r="Z16" s="360"/>
      <c r="AA16" s="360"/>
      <c r="AB16" s="360"/>
      <c r="AC16" s="360"/>
      <c r="AD16" s="360"/>
      <c r="AE16" s="360"/>
      <c r="AF16" s="360"/>
      <c r="AG16" s="360"/>
      <c r="AH16" s="360"/>
      <c r="AI16" s="360"/>
      <c r="AJ16" s="360"/>
      <c r="AK16" s="360"/>
      <c r="AL16" s="360"/>
      <c r="AM16" s="360"/>
      <c r="AN16" s="360"/>
      <c r="AO16" s="360"/>
      <c r="AP16" s="360"/>
      <c r="AQ16" s="360"/>
      <c r="AR16" s="360"/>
      <c r="AS16" s="360"/>
      <c r="AT16" s="360"/>
      <c r="AU16" s="360"/>
      <c r="AV16" s="360"/>
    </row>
    <row r="17" spans="1:48" x14ac:dyDescent="0.25">
      <c r="C17" s="308" t="s">
        <v>273</v>
      </c>
      <c r="D17" s="22" t="s">
        <v>4</v>
      </c>
      <c r="H17" s="1234">
        <f>Персонал!L9</f>
        <v>0</v>
      </c>
      <c r="J17" s="1240"/>
      <c r="K17" s="1240"/>
      <c r="L17" s="1241"/>
      <c r="M17" s="1241"/>
      <c r="N17" s="1241"/>
      <c r="O17" s="1241"/>
      <c r="P17" s="1241"/>
      <c r="Q17" s="1241"/>
      <c r="R17" s="1241"/>
      <c r="S17" s="1241"/>
      <c r="T17" s="1241"/>
      <c r="U17" s="1241"/>
      <c r="V17" s="1241"/>
      <c r="W17" s="1241"/>
      <c r="X17" s="1241"/>
      <c r="Y17" s="1241"/>
      <c r="Z17" s="1241"/>
      <c r="AA17" s="1241"/>
      <c r="AB17" s="1241"/>
      <c r="AC17" s="1241"/>
      <c r="AD17" s="1241"/>
      <c r="AE17" s="1241"/>
      <c r="AF17" s="1241"/>
      <c r="AG17" s="1241"/>
      <c r="AH17" s="1241"/>
      <c r="AI17" s="1241"/>
      <c r="AJ17" s="1241"/>
      <c r="AK17" s="1241"/>
      <c r="AL17" s="1241"/>
      <c r="AM17" s="1241"/>
      <c r="AN17" s="1241"/>
      <c r="AO17" s="1241"/>
      <c r="AP17" s="1241"/>
      <c r="AQ17" s="1241"/>
      <c r="AR17" s="1241"/>
      <c r="AS17" s="1241"/>
      <c r="AT17" s="1241"/>
      <c r="AU17" s="1241"/>
      <c r="AV17" s="1241"/>
    </row>
    <row r="18" spans="1:48" x14ac:dyDescent="0.25">
      <c r="C18" s="308" t="s">
        <v>274</v>
      </c>
      <c r="D18" s="22" t="s">
        <v>4</v>
      </c>
      <c r="H18" s="1235">
        <f>Персонал!L10</f>
        <v>0</v>
      </c>
      <c r="J18" s="1242"/>
      <c r="K18" s="1242"/>
      <c r="L18" s="1243"/>
      <c r="M18" s="1243"/>
      <c r="N18" s="1243"/>
      <c r="O18" s="1243"/>
      <c r="P18" s="1243"/>
      <c r="Q18" s="1243"/>
      <c r="R18" s="1243"/>
      <c r="S18" s="1243"/>
      <c r="T18" s="1243"/>
      <c r="U18" s="1243"/>
      <c r="V18" s="1243"/>
      <c r="W18" s="1243"/>
      <c r="X18" s="1243"/>
      <c r="Y18" s="1243"/>
      <c r="Z18" s="1243"/>
      <c r="AA18" s="1243"/>
      <c r="AB18" s="1243"/>
      <c r="AC18" s="1243"/>
      <c r="AD18" s="1243"/>
      <c r="AE18" s="1243"/>
      <c r="AF18" s="1243"/>
      <c r="AG18" s="1243"/>
      <c r="AH18" s="1243"/>
      <c r="AI18" s="1243"/>
      <c r="AJ18" s="1243"/>
      <c r="AK18" s="1243"/>
      <c r="AL18" s="1243"/>
      <c r="AM18" s="1243"/>
      <c r="AN18" s="1243"/>
      <c r="AO18" s="1243"/>
      <c r="AP18" s="1243"/>
      <c r="AQ18" s="1243"/>
      <c r="AR18" s="1243"/>
      <c r="AS18" s="1243"/>
      <c r="AT18" s="1243"/>
      <c r="AU18" s="1243"/>
      <c r="AV18" s="1243"/>
    </row>
    <row r="19" spans="1:48" x14ac:dyDescent="0.25">
      <c r="C19" s="308" t="s">
        <v>275</v>
      </c>
      <c r="D19" s="22" t="s">
        <v>4</v>
      </c>
      <c r="H19" s="1235">
        <f>Персонал!L11</f>
        <v>0</v>
      </c>
      <c r="J19" s="1242"/>
      <c r="K19" s="1242"/>
      <c r="L19" s="1243"/>
      <c r="M19" s="1243"/>
      <c r="N19" s="1243"/>
      <c r="O19" s="1243"/>
      <c r="P19" s="1243"/>
      <c r="Q19" s="1243"/>
      <c r="R19" s="1243"/>
      <c r="S19" s="1243"/>
      <c r="T19" s="1243"/>
      <c r="U19" s="1243"/>
      <c r="V19" s="1243"/>
      <c r="W19" s="1243"/>
      <c r="X19" s="1243"/>
      <c r="Y19" s="1243"/>
      <c r="Z19" s="1243"/>
      <c r="AA19" s="1243"/>
      <c r="AB19" s="1243"/>
      <c r="AC19" s="1243"/>
      <c r="AD19" s="1243"/>
      <c r="AE19" s="1243"/>
      <c r="AF19" s="1243"/>
      <c r="AG19" s="1243"/>
      <c r="AH19" s="1243"/>
      <c r="AI19" s="1243"/>
      <c r="AJ19" s="1243"/>
      <c r="AK19" s="1243"/>
      <c r="AL19" s="1243"/>
      <c r="AM19" s="1243"/>
      <c r="AN19" s="1243"/>
      <c r="AO19" s="1243"/>
      <c r="AP19" s="1243"/>
      <c r="AQ19" s="1243"/>
      <c r="AR19" s="1243"/>
      <c r="AS19" s="1243"/>
      <c r="AT19" s="1243"/>
      <c r="AU19" s="1243"/>
      <c r="AV19" s="1243"/>
    </row>
    <row r="20" spans="1:48" x14ac:dyDescent="0.25">
      <c r="C20" s="308" t="s">
        <v>276</v>
      </c>
      <c r="D20" s="22" t="s">
        <v>4</v>
      </c>
      <c r="H20" s="1235">
        <f>Персонал!L12</f>
        <v>0</v>
      </c>
      <c r="I20" s="28"/>
      <c r="J20" s="1244"/>
      <c r="K20" s="1244"/>
      <c r="L20" s="1243"/>
      <c r="M20" s="1243"/>
      <c r="N20" s="1243"/>
      <c r="O20" s="1243"/>
      <c r="P20" s="1243"/>
      <c r="Q20" s="1243"/>
      <c r="R20" s="1243"/>
      <c r="S20" s="1243"/>
      <c r="T20" s="1243"/>
      <c r="U20" s="1243"/>
      <c r="V20" s="1243"/>
      <c r="W20" s="1243"/>
      <c r="X20" s="1243"/>
      <c r="Y20" s="1243"/>
      <c r="Z20" s="1243"/>
      <c r="AA20" s="1243"/>
      <c r="AB20" s="1243"/>
      <c r="AC20" s="1243"/>
      <c r="AD20" s="1243"/>
      <c r="AE20" s="1243"/>
      <c r="AF20" s="1243"/>
      <c r="AG20" s="1243"/>
      <c r="AH20" s="1243"/>
      <c r="AI20" s="1243"/>
      <c r="AJ20" s="1243"/>
      <c r="AK20" s="1243"/>
      <c r="AL20" s="1243"/>
      <c r="AM20" s="1243"/>
      <c r="AN20" s="1243"/>
      <c r="AO20" s="1243"/>
      <c r="AP20" s="1243"/>
      <c r="AQ20" s="1243"/>
      <c r="AR20" s="1243"/>
      <c r="AS20" s="1243"/>
      <c r="AT20" s="1243"/>
      <c r="AU20" s="1243"/>
      <c r="AV20" s="1243"/>
    </row>
    <row r="21" spans="1:48" x14ac:dyDescent="0.25">
      <c r="C21" s="308" t="s">
        <v>277</v>
      </c>
      <c r="D21" s="22" t="s">
        <v>4</v>
      </c>
      <c r="H21" s="1235">
        <f>Персонал!L13</f>
        <v>0</v>
      </c>
      <c r="J21" s="1242"/>
      <c r="K21" s="1242"/>
      <c r="L21" s="1243"/>
      <c r="M21" s="1243"/>
      <c r="N21" s="1243"/>
      <c r="O21" s="1243"/>
      <c r="P21" s="1243"/>
      <c r="Q21" s="1243"/>
      <c r="R21" s="1243"/>
      <c r="S21" s="1243"/>
      <c r="T21" s="1243"/>
      <c r="U21" s="1243"/>
      <c r="V21" s="1243"/>
      <c r="W21" s="1243"/>
      <c r="X21" s="1243"/>
      <c r="Y21" s="1243"/>
      <c r="Z21" s="1243"/>
      <c r="AA21" s="1243"/>
      <c r="AB21" s="1243"/>
      <c r="AC21" s="1243"/>
      <c r="AD21" s="1243"/>
      <c r="AE21" s="1243"/>
      <c r="AF21" s="1243"/>
      <c r="AG21" s="1243"/>
      <c r="AH21" s="1243"/>
      <c r="AI21" s="1243"/>
      <c r="AJ21" s="1243"/>
      <c r="AK21" s="1243"/>
      <c r="AL21" s="1243"/>
      <c r="AM21" s="1243"/>
      <c r="AN21" s="1243"/>
      <c r="AO21" s="1243"/>
      <c r="AP21" s="1243"/>
      <c r="AQ21" s="1243"/>
      <c r="AR21" s="1243"/>
      <c r="AS21" s="1243"/>
      <c r="AT21" s="1243"/>
      <c r="AU21" s="1243"/>
      <c r="AV21" s="1243"/>
    </row>
    <row r="22" spans="1:48" x14ac:dyDescent="0.25"/>
    <row r="23" spans="1:48" s="30" customFormat="1" x14ac:dyDescent="0.25">
      <c r="A23" s="504"/>
      <c r="B23" s="501"/>
      <c r="C23" s="502" t="s">
        <v>360</v>
      </c>
      <c r="D23" s="501" t="s">
        <v>4</v>
      </c>
      <c r="E23" s="503"/>
      <c r="F23" s="501"/>
      <c r="G23" s="501"/>
      <c r="H23" s="1232"/>
      <c r="I23" s="21"/>
      <c r="J23" s="21"/>
      <c r="K23" s="21"/>
      <c r="L23" s="1245">
        <f t="shared" ref="L23:AV23" si="42">SUM(L24:L28)</f>
        <v>0</v>
      </c>
      <c r="M23" s="1245">
        <f t="shared" si="42"/>
        <v>0</v>
      </c>
      <c r="N23" s="1245">
        <f t="shared" si="42"/>
        <v>0</v>
      </c>
      <c r="O23" s="1245">
        <f t="shared" si="42"/>
        <v>0</v>
      </c>
      <c r="P23" s="1245">
        <f t="shared" si="42"/>
        <v>0</v>
      </c>
      <c r="Q23" s="1245">
        <f t="shared" si="42"/>
        <v>0</v>
      </c>
      <c r="R23" s="1245">
        <f t="shared" si="42"/>
        <v>0</v>
      </c>
      <c r="S23" s="1245">
        <f t="shared" si="42"/>
        <v>0</v>
      </c>
      <c r="T23" s="1245">
        <f t="shared" si="42"/>
        <v>0</v>
      </c>
      <c r="U23" s="1245">
        <f t="shared" si="42"/>
        <v>0</v>
      </c>
      <c r="V23" s="1245">
        <f t="shared" si="42"/>
        <v>0</v>
      </c>
      <c r="W23" s="1245">
        <f t="shared" si="42"/>
        <v>0</v>
      </c>
      <c r="X23" s="1245">
        <f t="shared" si="42"/>
        <v>0</v>
      </c>
      <c r="Y23" s="1245">
        <f t="shared" si="42"/>
        <v>0</v>
      </c>
      <c r="Z23" s="1245">
        <f t="shared" si="42"/>
        <v>0</v>
      </c>
      <c r="AA23" s="1245">
        <f t="shared" si="42"/>
        <v>0</v>
      </c>
      <c r="AB23" s="1245">
        <f t="shared" si="42"/>
        <v>0</v>
      </c>
      <c r="AC23" s="1245">
        <f t="shared" si="42"/>
        <v>0</v>
      </c>
      <c r="AD23" s="1245">
        <f t="shared" si="42"/>
        <v>0</v>
      </c>
      <c r="AE23" s="1245">
        <f t="shared" si="42"/>
        <v>0</v>
      </c>
      <c r="AF23" s="1245">
        <f t="shared" si="42"/>
        <v>0</v>
      </c>
      <c r="AG23" s="1245">
        <f t="shared" si="42"/>
        <v>0</v>
      </c>
      <c r="AH23" s="1245">
        <f t="shared" si="42"/>
        <v>0</v>
      </c>
      <c r="AI23" s="1245">
        <f t="shared" si="42"/>
        <v>0</v>
      </c>
      <c r="AJ23" s="1245">
        <f t="shared" si="42"/>
        <v>0</v>
      </c>
      <c r="AK23" s="1245">
        <f t="shared" si="42"/>
        <v>0</v>
      </c>
      <c r="AL23" s="1245">
        <f t="shared" si="42"/>
        <v>0</v>
      </c>
      <c r="AM23" s="1245">
        <f t="shared" si="42"/>
        <v>0</v>
      </c>
      <c r="AN23" s="1245">
        <f t="shared" si="42"/>
        <v>0</v>
      </c>
      <c r="AO23" s="1245">
        <f t="shared" si="42"/>
        <v>0</v>
      </c>
      <c r="AP23" s="1245">
        <f t="shared" si="42"/>
        <v>0</v>
      </c>
      <c r="AQ23" s="1245">
        <f t="shared" si="42"/>
        <v>0</v>
      </c>
      <c r="AR23" s="1245">
        <f t="shared" si="42"/>
        <v>0</v>
      </c>
      <c r="AS23" s="1245">
        <f t="shared" si="42"/>
        <v>0</v>
      </c>
      <c r="AT23" s="1245">
        <f t="shared" si="42"/>
        <v>0</v>
      </c>
      <c r="AU23" s="1245">
        <f t="shared" si="42"/>
        <v>0</v>
      </c>
      <c r="AV23" s="1245">
        <f t="shared" si="42"/>
        <v>0</v>
      </c>
    </row>
    <row r="24" spans="1:48" x14ac:dyDescent="0.25">
      <c r="C24" s="308" t="s">
        <v>273</v>
      </c>
      <c r="D24" s="22" t="s">
        <v>4</v>
      </c>
      <c r="L24" s="1246"/>
      <c r="M24" s="1246">
        <f>M10*M17</f>
        <v>0</v>
      </c>
      <c r="N24" s="1246"/>
      <c r="O24" s="1246"/>
      <c r="P24" s="1246"/>
      <c r="Q24" s="1246"/>
      <c r="R24" s="1246"/>
      <c r="S24" s="1246"/>
      <c r="T24" s="1246"/>
      <c r="U24" s="1246"/>
      <c r="V24" s="1246"/>
      <c r="W24" s="1246"/>
      <c r="X24" s="1246"/>
      <c r="Y24" s="1246"/>
      <c r="Z24" s="1246"/>
      <c r="AA24" s="1246"/>
      <c r="AB24" s="1246"/>
      <c r="AC24" s="1246"/>
      <c r="AD24" s="1246"/>
      <c r="AE24" s="1246"/>
      <c r="AF24" s="1246"/>
      <c r="AG24" s="1246"/>
      <c r="AH24" s="1246"/>
      <c r="AI24" s="1246"/>
      <c r="AJ24" s="1246"/>
      <c r="AK24" s="1246"/>
      <c r="AL24" s="1246"/>
      <c r="AM24" s="1246"/>
      <c r="AN24" s="1246"/>
      <c r="AO24" s="1246"/>
      <c r="AP24" s="1246"/>
      <c r="AQ24" s="1246"/>
      <c r="AR24" s="1246"/>
      <c r="AS24" s="1246"/>
      <c r="AT24" s="1246"/>
      <c r="AU24" s="1246"/>
      <c r="AV24" s="1246"/>
    </row>
    <row r="25" spans="1:48" x14ac:dyDescent="0.25">
      <c r="C25" s="308" t="s">
        <v>274</v>
      </c>
      <c r="D25" s="22" t="s">
        <v>4</v>
      </c>
      <c r="L25" s="1246"/>
      <c r="M25" s="1246"/>
      <c r="N25" s="1246"/>
      <c r="O25" s="1246"/>
      <c r="P25" s="1246"/>
      <c r="Q25" s="1246"/>
      <c r="R25" s="1246"/>
      <c r="S25" s="1246"/>
      <c r="T25" s="1246"/>
      <c r="U25" s="1246"/>
      <c r="V25" s="1246"/>
      <c r="W25" s="1246"/>
      <c r="X25" s="1246"/>
      <c r="Y25" s="1246"/>
      <c r="Z25" s="1246"/>
      <c r="AA25" s="1246"/>
      <c r="AB25" s="1246"/>
      <c r="AC25" s="1246"/>
      <c r="AD25" s="1246"/>
      <c r="AE25" s="1246"/>
      <c r="AF25" s="1246"/>
      <c r="AG25" s="1246"/>
      <c r="AH25" s="1246"/>
      <c r="AI25" s="1246"/>
      <c r="AJ25" s="1246"/>
      <c r="AK25" s="1246"/>
      <c r="AL25" s="1246"/>
      <c r="AM25" s="1246"/>
      <c r="AN25" s="1246"/>
      <c r="AO25" s="1246"/>
      <c r="AP25" s="1246"/>
      <c r="AQ25" s="1246"/>
      <c r="AR25" s="1246"/>
      <c r="AS25" s="1246"/>
      <c r="AT25" s="1246"/>
      <c r="AU25" s="1246"/>
      <c r="AV25" s="1246"/>
    </row>
    <row r="26" spans="1:48" x14ac:dyDescent="0.25">
      <c r="C26" s="308" t="s">
        <v>275</v>
      </c>
      <c r="D26" s="22" t="s">
        <v>4</v>
      </c>
      <c r="L26" s="1246"/>
      <c r="M26" s="1246"/>
      <c r="N26" s="1246"/>
      <c r="O26" s="1246"/>
      <c r="P26" s="1246"/>
      <c r="Q26" s="1246"/>
      <c r="R26" s="1246"/>
      <c r="S26" s="1246"/>
      <c r="T26" s="1246"/>
      <c r="U26" s="1246"/>
      <c r="V26" s="1246"/>
      <c r="W26" s="1246"/>
      <c r="X26" s="1246"/>
      <c r="Y26" s="1246"/>
      <c r="Z26" s="1246"/>
      <c r="AA26" s="1246"/>
      <c r="AB26" s="1246"/>
      <c r="AC26" s="1246"/>
      <c r="AD26" s="1246"/>
      <c r="AE26" s="1246"/>
      <c r="AF26" s="1246"/>
      <c r="AG26" s="1246"/>
      <c r="AH26" s="1246"/>
      <c r="AI26" s="1246"/>
      <c r="AJ26" s="1246"/>
      <c r="AK26" s="1246"/>
      <c r="AL26" s="1246"/>
      <c r="AM26" s="1246"/>
      <c r="AN26" s="1246"/>
      <c r="AO26" s="1246"/>
      <c r="AP26" s="1246"/>
      <c r="AQ26" s="1246"/>
      <c r="AR26" s="1246"/>
      <c r="AS26" s="1246"/>
      <c r="AT26" s="1246"/>
      <c r="AU26" s="1246"/>
      <c r="AV26" s="1246"/>
    </row>
    <row r="27" spans="1:48" x14ac:dyDescent="0.25">
      <c r="C27" s="308" t="s">
        <v>276</v>
      </c>
      <c r="D27" s="22" t="s">
        <v>4</v>
      </c>
      <c r="L27" s="1246"/>
      <c r="M27" s="1246"/>
      <c r="N27" s="1246"/>
      <c r="O27" s="1246"/>
      <c r="P27" s="1246"/>
      <c r="Q27" s="1246"/>
      <c r="R27" s="1246"/>
      <c r="S27" s="1246"/>
      <c r="T27" s="1246"/>
      <c r="U27" s="1246"/>
      <c r="V27" s="1246"/>
      <c r="W27" s="1246"/>
      <c r="X27" s="1246"/>
      <c r="Y27" s="1246"/>
      <c r="Z27" s="1246"/>
      <c r="AA27" s="1246"/>
      <c r="AB27" s="1246"/>
      <c r="AC27" s="1246"/>
      <c r="AD27" s="1246"/>
      <c r="AE27" s="1246"/>
      <c r="AF27" s="1246"/>
      <c r="AG27" s="1246"/>
      <c r="AH27" s="1246"/>
      <c r="AI27" s="1246"/>
      <c r="AJ27" s="1246"/>
      <c r="AK27" s="1246"/>
      <c r="AL27" s="1246"/>
      <c r="AM27" s="1246"/>
      <c r="AN27" s="1246"/>
      <c r="AO27" s="1246"/>
      <c r="AP27" s="1246"/>
      <c r="AQ27" s="1246"/>
      <c r="AR27" s="1246"/>
      <c r="AS27" s="1246"/>
      <c r="AT27" s="1246"/>
      <c r="AU27" s="1246"/>
      <c r="AV27" s="1246"/>
    </row>
    <row r="28" spans="1:48" x14ac:dyDescent="0.25">
      <c r="C28" s="308" t="s">
        <v>277</v>
      </c>
      <c r="D28" s="22" t="s">
        <v>4</v>
      </c>
      <c r="L28" s="1246"/>
      <c r="M28" s="1246"/>
      <c r="N28" s="1246"/>
      <c r="O28" s="1246"/>
      <c r="P28" s="1246"/>
      <c r="Q28" s="1246"/>
      <c r="R28" s="1246"/>
      <c r="S28" s="1246"/>
      <c r="T28" s="1246"/>
      <c r="U28" s="1246"/>
      <c r="V28" s="1246"/>
      <c r="W28" s="1246"/>
      <c r="X28" s="1246"/>
      <c r="Y28" s="1246"/>
      <c r="Z28" s="1246"/>
      <c r="AA28" s="1246"/>
      <c r="AB28" s="1246"/>
      <c r="AC28" s="1246"/>
      <c r="AD28" s="1246"/>
      <c r="AE28" s="1246"/>
      <c r="AF28" s="1246"/>
      <c r="AG28" s="1246"/>
      <c r="AH28" s="1246"/>
      <c r="AI28" s="1246"/>
      <c r="AJ28" s="1246"/>
      <c r="AK28" s="1246"/>
      <c r="AL28" s="1246"/>
      <c r="AM28" s="1246"/>
      <c r="AN28" s="1246"/>
      <c r="AO28" s="1246"/>
      <c r="AP28" s="1246"/>
      <c r="AQ28" s="1246"/>
      <c r="AR28" s="1246"/>
      <c r="AS28" s="1246"/>
      <c r="AT28" s="1246"/>
      <c r="AU28" s="1246"/>
      <c r="AV28" s="1246"/>
    </row>
    <row r="29" spans="1:48" x14ac:dyDescent="0.25"/>
    <row r="30" spans="1:48" s="30" customFormat="1" x14ac:dyDescent="0.25">
      <c r="A30" s="501"/>
      <c r="B30" s="501"/>
      <c r="C30" s="502" t="s">
        <v>121</v>
      </c>
      <c r="D30" s="501" t="s">
        <v>4</v>
      </c>
      <c r="E30" s="503"/>
      <c r="F30" s="501"/>
      <c r="G30" s="501"/>
      <c r="H30" s="1232"/>
      <c r="I30" s="21"/>
      <c r="J30" s="21"/>
      <c r="K30" s="21"/>
      <c r="L30" s="1245">
        <f t="shared" ref="L30:AU30" si="43">IFERROR(L23/L9,0)</f>
        <v>0</v>
      </c>
      <c r="M30" s="1245">
        <f t="shared" si="43"/>
        <v>0</v>
      </c>
      <c r="N30" s="1245">
        <f t="shared" si="43"/>
        <v>0</v>
      </c>
      <c r="O30" s="1245">
        <f t="shared" si="43"/>
        <v>0</v>
      </c>
      <c r="P30" s="1245">
        <f t="shared" si="43"/>
        <v>0</v>
      </c>
      <c r="Q30" s="1245">
        <f t="shared" si="43"/>
        <v>0</v>
      </c>
      <c r="R30" s="1245">
        <f t="shared" si="43"/>
        <v>0</v>
      </c>
      <c r="S30" s="1245">
        <f t="shared" si="43"/>
        <v>0</v>
      </c>
      <c r="T30" s="1245">
        <f t="shared" si="43"/>
        <v>0</v>
      </c>
      <c r="U30" s="1245">
        <f t="shared" si="43"/>
        <v>0</v>
      </c>
      <c r="V30" s="1245">
        <f t="shared" si="43"/>
        <v>0</v>
      </c>
      <c r="W30" s="1245">
        <f t="shared" si="43"/>
        <v>0</v>
      </c>
      <c r="X30" s="1245">
        <f t="shared" si="43"/>
        <v>0</v>
      </c>
      <c r="Y30" s="1245">
        <f t="shared" si="43"/>
        <v>0</v>
      </c>
      <c r="Z30" s="1245">
        <f t="shared" si="43"/>
        <v>0</v>
      </c>
      <c r="AA30" s="1245">
        <f t="shared" si="43"/>
        <v>0</v>
      </c>
      <c r="AB30" s="1245">
        <f t="shared" si="43"/>
        <v>0</v>
      </c>
      <c r="AC30" s="1245">
        <f t="shared" si="43"/>
        <v>0</v>
      </c>
      <c r="AD30" s="1245">
        <f t="shared" si="43"/>
        <v>0</v>
      </c>
      <c r="AE30" s="1245">
        <f t="shared" si="43"/>
        <v>0</v>
      </c>
      <c r="AF30" s="1245">
        <f t="shared" si="43"/>
        <v>0</v>
      </c>
      <c r="AG30" s="1245">
        <f t="shared" si="43"/>
        <v>0</v>
      </c>
      <c r="AH30" s="1245">
        <f t="shared" si="43"/>
        <v>0</v>
      </c>
      <c r="AI30" s="1245">
        <f t="shared" si="43"/>
        <v>0</v>
      </c>
      <c r="AJ30" s="1245">
        <f t="shared" si="43"/>
        <v>0</v>
      </c>
      <c r="AK30" s="1245">
        <f t="shared" si="43"/>
        <v>0</v>
      </c>
      <c r="AL30" s="1245">
        <f t="shared" si="43"/>
        <v>0</v>
      </c>
      <c r="AM30" s="1245">
        <f t="shared" si="43"/>
        <v>0</v>
      </c>
      <c r="AN30" s="1245">
        <f t="shared" si="43"/>
        <v>0</v>
      </c>
      <c r="AO30" s="1245">
        <f t="shared" si="43"/>
        <v>0</v>
      </c>
      <c r="AP30" s="1245">
        <f t="shared" si="43"/>
        <v>0</v>
      </c>
      <c r="AQ30" s="1245">
        <f t="shared" si="43"/>
        <v>0</v>
      </c>
      <c r="AR30" s="1245">
        <f t="shared" si="43"/>
        <v>0</v>
      </c>
      <c r="AS30" s="1245">
        <f t="shared" si="43"/>
        <v>0</v>
      </c>
      <c r="AT30" s="1245">
        <f t="shared" si="43"/>
        <v>0</v>
      </c>
      <c r="AU30" s="1245">
        <f t="shared" si="43"/>
        <v>0</v>
      </c>
      <c r="AV30" s="124"/>
    </row>
    <row r="31" spans="1:48" x14ac:dyDescent="0.25"/>
  </sheetData>
  <conditionalFormatting sqref="L7:AV7 L9:AV14 L17:AV21 L23:AV28 L30:AV30">
    <cfRule type="expression" dxfId="33" priority="24">
      <formula>L$7=""</formula>
    </cfRule>
  </conditionalFormatting>
  <pageMargins left="0.25" right="0.25" top="0.75" bottom="0.75" header="0.3" footer="0.3"/>
  <pageSetup paperSize="9" scale="2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59999389629810485"/>
    <pageSetUpPr fitToPage="1"/>
  </sheetPr>
  <dimension ref="A1:BO31"/>
  <sheetViews>
    <sheetView showGridLines="0" view="pageBreakPreview" zoomScale="80" zoomScaleNormal="70" zoomScaleSheetLayoutView="80" workbookViewId="0">
      <pane xSplit="8" ySplit="4" topLeftCell="I5" activePane="bottomRight" state="frozen"/>
      <selection activeCell="AX5" sqref="AX5"/>
      <selection pane="topRight" activeCell="AX5" sqref="AX5"/>
      <selection pane="bottomLeft" activeCell="AX5" sqref="AX5"/>
      <selection pane="bottomRight" activeCell="F5" sqref="F5"/>
    </sheetView>
  </sheetViews>
  <sheetFormatPr defaultColWidth="0" defaultRowHeight="12" zeroHeight="1" x14ac:dyDescent="0.25"/>
  <cols>
    <col min="1" max="1" width="1.85546875" style="21" customWidth="1"/>
    <col min="2" max="2" width="4.5703125" style="22" customWidth="1"/>
    <col min="3" max="3" width="45.85546875" style="21" customWidth="1"/>
    <col min="4" max="4" width="8.5703125" style="22" customWidth="1"/>
    <col min="5" max="5" width="2.85546875" style="21" customWidth="1"/>
    <col min="6" max="6" width="8.7109375" style="21" customWidth="1"/>
    <col min="7" max="7" width="9.85546875" style="21" customWidth="1"/>
    <col min="8" max="8" width="7.85546875" style="389" customWidth="1"/>
    <col min="9" max="9" width="1.85546875" style="21" customWidth="1"/>
    <col min="10" max="11" width="8.140625" style="21" customWidth="1"/>
    <col min="12" max="48" width="8.140625" style="24" customWidth="1"/>
    <col min="49" max="49" width="9.140625" style="24" customWidth="1"/>
    <col min="50" max="53" width="7.140625" style="24" customWidth="1"/>
    <col min="54" max="54" width="2.7109375" style="24" customWidth="1"/>
    <col min="55" max="67" width="0" style="24" hidden="1" customWidth="1"/>
    <col min="68" max="16384" width="9.140625" style="24" hidden="1"/>
  </cols>
  <sheetData>
    <row r="1" spans="1:53" s="490" customFormat="1" x14ac:dyDescent="0.25">
      <c r="B1" s="489"/>
      <c r="D1" s="489"/>
      <c r="F1" s="489"/>
      <c r="G1" s="489"/>
      <c r="H1" s="527"/>
    </row>
    <row r="2" spans="1:53" s="490" customFormat="1" ht="15" x14ac:dyDescent="0.25">
      <c r="B2" s="492"/>
      <c r="C2" s="492" t="s">
        <v>184</v>
      </c>
      <c r="D2" s="489"/>
      <c r="F2" s="489"/>
      <c r="G2" s="489"/>
      <c r="H2" s="527"/>
    </row>
    <row r="3" spans="1:53" s="493" customFormat="1" x14ac:dyDescent="0.25">
      <c r="C3" s="494"/>
      <c r="D3" s="494"/>
      <c r="E3" s="494"/>
      <c r="F3" s="494"/>
      <c r="G3" s="494"/>
      <c r="H3" s="495"/>
      <c r="J3" s="493">
        <v>2020</v>
      </c>
      <c r="K3" s="493">
        <f>J3+1</f>
        <v>2021</v>
      </c>
      <c r="L3" s="493">
        <f t="shared" ref="L3:AU3" si="0">YEAR(L4)</f>
        <v>2022</v>
      </c>
      <c r="M3" s="493">
        <f t="shared" si="0"/>
        <v>2022</v>
      </c>
      <c r="N3" s="493">
        <f t="shared" si="0"/>
        <v>2022</v>
      </c>
      <c r="O3" s="493">
        <f t="shared" si="0"/>
        <v>2022</v>
      </c>
      <c r="P3" s="493">
        <f t="shared" si="0"/>
        <v>2022</v>
      </c>
      <c r="Q3" s="493">
        <f t="shared" si="0"/>
        <v>2022</v>
      </c>
      <c r="R3" s="493">
        <f t="shared" si="0"/>
        <v>2022</v>
      </c>
      <c r="S3" s="493">
        <f t="shared" si="0"/>
        <v>2022</v>
      </c>
      <c r="T3" s="493">
        <f t="shared" si="0"/>
        <v>2022</v>
      </c>
      <c r="U3" s="493">
        <f t="shared" si="0"/>
        <v>2022</v>
      </c>
      <c r="V3" s="493">
        <f t="shared" si="0"/>
        <v>2022</v>
      </c>
      <c r="W3" s="493">
        <f t="shared" si="0"/>
        <v>2022</v>
      </c>
      <c r="X3" s="493">
        <f t="shared" si="0"/>
        <v>2023</v>
      </c>
      <c r="Y3" s="493">
        <f t="shared" si="0"/>
        <v>2023</v>
      </c>
      <c r="Z3" s="493">
        <f t="shared" si="0"/>
        <v>2023</v>
      </c>
      <c r="AA3" s="493">
        <f t="shared" si="0"/>
        <v>2023</v>
      </c>
      <c r="AB3" s="493">
        <f t="shared" si="0"/>
        <v>2023</v>
      </c>
      <c r="AC3" s="493">
        <f t="shared" si="0"/>
        <v>2023</v>
      </c>
      <c r="AD3" s="493">
        <f t="shared" si="0"/>
        <v>2023</v>
      </c>
      <c r="AE3" s="493">
        <f t="shared" si="0"/>
        <v>2023</v>
      </c>
      <c r="AF3" s="493">
        <f t="shared" si="0"/>
        <v>2023</v>
      </c>
      <c r="AG3" s="493">
        <f t="shared" si="0"/>
        <v>2023</v>
      </c>
      <c r="AH3" s="493">
        <f t="shared" si="0"/>
        <v>2023</v>
      </c>
      <c r="AI3" s="493">
        <f t="shared" si="0"/>
        <v>2023</v>
      </c>
      <c r="AJ3" s="493">
        <f t="shared" si="0"/>
        <v>2024</v>
      </c>
      <c r="AK3" s="493">
        <f t="shared" si="0"/>
        <v>2024</v>
      </c>
      <c r="AL3" s="493">
        <f t="shared" si="0"/>
        <v>2024</v>
      </c>
      <c r="AM3" s="493">
        <f t="shared" si="0"/>
        <v>2024</v>
      </c>
      <c r="AN3" s="493">
        <f t="shared" si="0"/>
        <v>2024</v>
      </c>
      <c r="AO3" s="493">
        <f t="shared" si="0"/>
        <v>2024</v>
      </c>
      <c r="AP3" s="493">
        <f t="shared" si="0"/>
        <v>2024</v>
      </c>
      <c r="AQ3" s="493">
        <f t="shared" si="0"/>
        <v>2024</v>
      </c>
      <c r="AR3" s="493">
        <f t="shared" si="0"/>
        <v>2024</v>
      </c>
      <c r="AS3" s="493">
        <f t="shared" si="0"/>
        <v>2024</v>
      </c>
      <c r="AT3" s="493">
        <f t="shared" si="0"/>
        <v>2024</v>
      </c>
      <c r="AU3" s="493">
        <f t="shared" si="0"/>
        <v>2024</v>
      </c>
      <c r="AV3" s="493" t="s">
        <v>278</v>
      </c>
      <c r="AY3" s="494"/>
    </row>
    <row r="4" spans="1:53" s="496" customFormat="1" x14ac:dyDescent="0.25">
      <c r="H4" s="497"/>
      <c r="J4" s="498"/>
      <c r="K4" s="498"/>
      <c r="L4" s="498">
        <v>44562</v>
      </c>
      <c r="M4" s="498">
        <f t="shared" ref="M4:AU4" si="1">DATE(YEAR(L4),MONTH(L4)+1,DAY(L4))</f>
        <v>44593</v>
      </c>
      <c r="N4" s="498">
        <f t="shared" si="1"/>
        <v>44621</v>
      </c>
      <c r="O4" s="498">
        <f t="shared" si="1"/>
        <v>44652</v>
      </c>
      <c r="P4" s="498">
        <f t="shared" si="1"/>
        <v>44682</v>
      </c>
      <c r="Q4" s="498">
        <f t="shared" si="1"/>
        <v>44713</v>
      </c>
      <c r="R4" s="498">
        <f t="shared" si="1"/>
        <v>44743</v>
      </c>
      <c r="S4" s="498">
        <f t="shared" si="1"/>
        <v>44774</v>
      </c>
      <c r="T4" s="498">
        <f t="shared" si="1"/>
        <v>44805</v>
      </c>
      <c r="U4" s="498">
        <f t="shared" si="1"/>
        <v>44835</v>
      </c>
      <c r="V4" s="498">
        <f t="shared" si="1"/>
        <v>44866</v>
      </c>
      <c r="W4" s="498">
        <f t="shared" si="1"/>
        <v>44896</v>
      </c>
      <c r="X4" s="498">
        <f t="shared" si="1"/>
        <v>44927</v>
      </c>
      <c r="Y4" s="498">
        <f t="shared" si="1"/>
        <v>44958</v>
      </c>
      <c r="Z4" s="498">
        <f t="shared" si="1"/>
        <v>44986</v>
      </c>
      <c r="AA4" s="498">
        <f t="shared" si="1"/>
        <v>45017</v>
      </c>
      <c r="AB4" s="498">
        <f t="shared" si="1"/>
        <v>45047</v>
      </c>
      <c r="AC4" s="498">
        <f t="shared" si="1"/>
        <v>45078</v>
      </c>
      <c r="AD4" s="498">
        <f t="shared" si="1"/>
        <v>45108</v>
      </c>
      <c r="AE4" s="498">
        <f t="shared" si="1"/>
        <v>45139</v>
      </c>
      <c r="AF4" s="498">
        <f t="shared" si="1"/>
        <v>45170</v>
      </c>
      <c r="AG4" s="498">
        <f t="shared" si="1"/>
        <v>45200</v>
      </c>
      <c r="AH4" s="498">
        <f t="shared" si="1"/>
        <v>45231</v>
      </c>
      <c r="AI4" s="498">
        <f t="shared" si="1"/>
        <v>45261</v>
      </c>
      <c r="AJ4" s="498">
        <f t="shared" si="1"/>
        <v>45292</v>
      </c>
      <c r="AK4" s="498">
        <f t="shared" si="1"/>
        <v>45323</v>
      </c>
      <c r="AL4" s="498">
        <f t="shared" si="1"/>
        <v>45352</v>
      </c>
      <c r="AM4" s="498">
        <f t="shared" si="1"/>
        <v>45383</v>
      </c>
      <c r="AN4" s="498">
        <f t="shared" si="1"/>
        <v>45413</v>
      </c>
      <c r="AO4" s="498">
        <f t="shared" si="1"/>
        <v>45444</v>
      </c>
      <c r="AP4" s="498">
        <f t="shared" si="1"/>
        <v>45474</v>
      </c>
      <c r="AQ4" s="498">
        <f t="shared" si="1"/>
        <v>45505</v>
      </c>
      <c r="AR4" s="498">
        <f t="shared" si="1"/>
        <v>45536</v>
      </c>
      <c r="AS4" s="498">
        <f t="shared" si="1"/>
        <v>45566</v>
      </c>
      <c r="AT4" s="498">
        <f t="shared" si="1"/>
        <v>45597</v>
      </c>
      <c r="AU4" s="498">
        <f t="shared" si="1"/>
        <v>45627</v>
      </c>
      <c r="AV4" s="498" t="s">
        <v>287</v>
      </c>
      <c r="AX4" s="496">
        <v>2022</v>
      </c>
      <c r="AY4" s="496">
        <f t="shared" ref="AY4:AZ4" si="2">AX4+1</f>
        <v>2023</v>
      </c>
      <c r="AZ4" s="496">
        <f t="shared" si="2"/>
        <v>2024</v>
      </c>
      <c r="BA4" s="496" t="s">
        <v>278</v>
      </c>
    </row>
    <row r="5" spans="1:53" s="1230" customFormat="1" ht="24" x14ac:dyDescent="0.25">
      <c r="B5" s="484"/>
      <c r="C5" s="484" t="s">
        <v>114</v>
      </c>
      <c r="D5" s="484" t="s">
        <v>295</v>
      </c>
      <c r="E5" s="484"/>
      <c r="F5" s="484" t="s">
        <v>262</v>
      </c>
      <c r="G5" s="484" t="s">
        <v>263</v>
      </c>
      <c r="H5" s="485" t="s">
        <v>455</v>
      </c>
      <c r="AX5" s="1251" t="s">
        <v>280</v>
      </c>
      <c r="AY5" s="487"/>
    </row>
    <row r="6" spans="1:53" s="21" customFormat="1" x14ac:dyDescent="0.25">
      <c r="B6" s="22"/>
      <c r="D6" s="22"/>
      <c r="F6" s="22"/>
      <c r="G6" s="22"/>
      <c r="H6" s="389"/>
    </row>
    <row r="7" spans="1:53" s="30" customFormat="1" x14ac:dyDescent="0.25">
      <c r="A7" s="517"/>
      <c r="B7" s="488"/>
      <c r="C7" s="518" t="s">
        <v>411</v>
      </c>
      <c r="D7" s="488"/>
      <c r="E7" s="519"/>
      <c r="F7" s="430" t="str">
        <f>'Дорожная карта (кв)'!H12</f>
        <v/>
      </c>
      <c r="G7" s="430" t="str">
        <f>'Дорожная карта (кв)'!I12</f>
        <v/>
      </c>
      <c r="H7" s="1231"/>
      <c r="I7" s="28"/>
      <c r="J7" s="168"/>
      <c r="K7" s="168"/>
      <c r="L7" s="431" t="str">
        <f t="shared" ref="L7:AU7" si="3">IF(AND(L$4&gt;=$F7,L$4&lt;=$G7),"X","")</f>
        <v/>
      </c>
      <c r="M7" s="431" t="str">
        <f t="shared" si="3"/>
        <v/>
      </c>
      <c r="N7" s="431" t="str">
        <f t="shared" si="3"/>
        <v/>
      </c>
      <c r="O7" s="431" t="str">
        <f t="shared" si="3"/>
        <v/>
      </c>
      <c r="P7" s="431" t="str">
        <f t="shared" si="3"/>
        <v/>
      </c>
      <c r="Q7" s="431" t="str">
        <f t="shared" si="3"/>
        <v/>
      </c>
      <c r="R7" s="431" t="str">
        <f t="shared" si="3"/>
        <v/>
      </c>
      <c r="S7" s="431" t="str">
        <f t="shared" si="3"/>
        <v/>
      </c>
      <c r="T7" s="431" t="str">
        <f t="shared" si="3"/>
        <v/>
      </c>
      <c r="U7" s="431" t="str">
        <f t="shared" si="3"/>
        <v/>
      </c>
      <c r="V7" s="431" t="str">
        <f t="shared" si="3"/>
        <v/>
      </c>
      <c r="W7" s="431" t="str">
        <f t="shared" si="3"/>
        <v/>
      </c>
      <c r="X7" s="431" t="str">
        <f t="shared" si="3"/>
        <v/>
      </c>
      <c r="Y7" s="431" t="str">
        <f t="shared" si="3"/>
        <v/>
      </c>
      <c r="Z7" s="431" t="str">
        <f t="shared" si="3"/>
        <v/>
      </c>
      <c r="AA7" s="431" t="str">
        <f t="shared" si="3"/>
        <v/>
      </c>
      <c r="AB7" s="431" t="str">
        <f t="shared" si="3"/>
        <v/>
      </c>
      <c r="AC7" s="431" t="str">
        <f t="shared" si="3"/>
        <v/>
      </c>
      <c r="AD7" s="431" t="str">
        <f t="shared" si="3"/>
        <v/>
      </c>
      <c r="AE7" s="431" t="str">
        <f t="shared" si="3"/>
        <v/>
      </c>
      <c r="AF7" s="431" t="str">
        <f t="shared" si="3"/>
        <v/>
      </c>
      <c r="AG7" s="431" t="str">
        <f t="shared" si="3"/>
        <v/>
      </c>
      <c r="AH7" s="431" t="str">
        <f t="shared" si="3"/>
        <v/>
      </c>
      <c r="AI7" s="431" t="str">
        <f t="shared" si="3"/>
        <v/>
      </c>
      <c r="AJ7" s="431" t="str">
        <f t="shared" si="3"/>
        <v/>
      </c>
      <c r="AK7" s="431" t="str">
        <f t="shared" si="3"/>
        <v/>
      </c>
      <c r="AL7" s="431" t="str">
        <f t="shared" si="3"/>
        <v/>
      </c>
      <c r="AM7" s="431" t="str">
        <f t="shared" si="3"/>
        <v/>
      </c>
      <c r="AN7" s="431" t="str">
        <f t="shared" si="3"/>
        <v/>
      </c>
      <c r="AO7" s="431" t="str">
        <f t="shared" si="3"/>
        <v/>
      </c>
      <c r="AP7" s="431" t="str">
        <f t="shared" si="3"/>
        <v/>
      </c>
      <c r="AQ7" s="431" t="str">
        <f t="shared" si="3"/>
        <v/>
      </c>
      <c r="AR7" s="431" t="str">
        <f t="shared" si="3"/>
        <v/>
      </c>
      <c r="AS7" s="431" t="str">
        <f t="shared" si="3"/>
        <v/>
      </c>
      <c r="AT7" s="431" t="str">
        <f t="shared" si="3"/>
        <v/>
      </c>
      <c r="AU7" s="431" t="str">
        <f t="shared" si="3"/>
        <v/>
      </c>
      <c r="AV7" s="431"/>
    </row>
    <row r="8" spans="1:53" x14ac:dyDescent="0.25">
      <c r="A8" s="24"/>
      <c r="F8" s="22"/>
      <c r="G8" s="22"/>
    </row>
    <row r="9" spans="1:53" s="30" customFormat="1" x14ac:dyDescent="0.25">
      <c r="A9" s="504"/>
      <c r="B9" s="501"/>
      <c r="C9" s="502" t="s">
        <v>188</v>
      </c>
      <c r="D9" s="501" t="s">
        <v>94</v>
      </c>
      <c r="E9" s="503"/>
      <c r="F9" s="501"/>
      <c r="G9" s="501"/>
      <c r="H9" s="1232"/>
      <c r="I9" s="21"/>
      <c r="J9" s="21"/>
      <c r="K9" s="21"/>
      <c r="L9" s="580">
        <f t="shared" ref="L9:AU9" si="4">SUM(L10:L14)</f>
        <v>0</v>
      </c>
      <c r="M9" s="580">
        <f t="shared" si="4"/>
        <v>0</v>
      </c>
      <c r="N9" s="580">
        <f t="shared" si="4"/>
        <v>0</v>
      </c>
      <c r="O9" s="580">
        <f t="shared" si="4"/>
        <v>0</v>
      </c>
      <c r="P9" s="580">
        <f t="shared" si="4"/>
        <v>0</v>
      </c>
      <c r="Q9" s="580">
        <f t="shared" si="4"/>
        <v>0</v>
      </c>
      <c r="R9" s="580">
        <f t="shared" si="4"/>
        <v>0</v>
      </c>
      <c r="S9" s="580">
        <f t="shared" si="4"/>
        <v>0</v>
      </c>
      <c r="T9" s="580">
        <f t="shared" si="4"/>
        <v>0</v>
      </c>
      <c r="U9" s="580">
        <f t="shared" si="4"/>
        <v>0</v>
      </c>
      <c r="V9" s="580">
        <f t="shared" si="4"/>
        <v>0</v>
      </c>
      <c r="W9" s="580">
        <f t="shared" si="4"/>
        <v>0</v>
      </c>
      <c r="X9" s="580">
        <f t="shared" si="4"/>
        <v>0</v>
      </c>
      <c r="Y9" s="580">
        <f t="shared" si="4"/>
        <v>0</v>
      </c>
      <c r="Z9" s="580">
        <f t="shared" si="4"/>
        <v>0</v>
      </c>
      <c r="AA9" s="580">
        <f t="shared" si="4"/>
        <v>0</v>
      </c>
      <c r="AB9" s="580">
        <f t="shared" si="4"/>
        <v>0</v>
      </c>
      <c r="AC9" s="580">
        <f t="shared" si="4"/>
        <v>0</v>
      </c>
      <c r="AD9" s="580">
        <f t="shared" si="4"/>
        <v>0</v>
      </c>
      <c r="AE9" s="580">
        <f t="shared" si="4"/>
        <v>0</v>
      </c>
      <c r="AF9" s="580">
        <f t="shared" si="4"/>
        <v>0</v>
      </c>
      <c r="AG9" s="580">
        <f t="shared" si="4"/>
        <v>0</v>
      </c>
      <c r="AH9" s="580">
        <f t="shared" si="4"/>
        <v>0</v>
      </c>
      <c r="AI9" s="580">
        <f t="shared" si="4"/>
        <v>0</v>
      </c>
      <c r="AJ9" s="580">
        <f t="shared" si="4"/>
        <v>0</v>
      </c>
      <c r="AK9" s="580">
        <f t="shared" si="4"/>
        <v>0</v>
      </c>
      <c r="AL9" s="580">
        <f t="shared" si="4"/>
        <v>0</v>
      </c>
      <c r="AM9" s="580">
        <f t="shared" si="4"/>
        <v>0</v>
      </c>
      <c r="AN9" s="580">
        <f t="shared" si="4"/>
        <v>0</v>
      </c>
      <c r="AO9" s="580">
        <f t="shared" si="4"/>
        <v>0</v>
      </c>
      <c r="AP9" s="580">
        <f t="shared" si="4"/>
        <v>0</v>
      </c>
      <c r="AQ9" s="580">
        <f t="shared" si="4"/>
        <v>0</v>
      </c>
      <c r="AR9" s="580">
        <f t="shared" si="4"/>
        <v>0</v>
      </c>
      <c r="AS9" s="580">
        <f t="shared" si="4"/>
        <v>0</v>
      </c>
      <c r="AT9" s="580">
        <f t="shared" si="4"/>
        <v>0</v>
      </c>
      <c r="AU9" s="580">
        <f t="shared" si="4"/>
        <v>0</v>
      </c>
      <c r="AV9" s="580"/>
    </row>
    <row r="10" spans="1:53" x14ac:dyDescent="0.25">
      <c r="A10" s="24"/>
      <c r="C10" s="308" t="s">
        <v>282</v>
      </c>
      <c r="D10" s="22" t="s">
        <v>94</v>
      </c>
      <c r="F10" s="22"/>
      <c r="G10" s="22"/>
      <c r="L10" s="604"/>
      <c r="M10" s="604"/>
      <c r="N10" s="604"/>
      <c r="O10" s="604"/>
      <c r="P10" s="604"/>
      <c r="Q10" s="604"/>
      <c r="R10" s="604"/>
      <c r="S10" s="604"/>
      <c r="T10" s="604"/>
      <c r="U10" s="604"/>
      <c r="V10" s="604"/>
      <c r="W10" s="604"/>
      <c r="X10" s="604"/>
      <c r="Y10" s="604"/>
      <c r="Z10" s="604"/>
      <c r="AA10" s="604"/>
      <c r="AB10" s="604"/>
      <c r="AC10" s="604"/>
      <c r="AD10" s="604"/>
      <c r="AE10" s="604"/>
      <c r="AF10" s="604"/>
      <c r="AG10" s="604"/>
      <c r="AH10" s="604"/>
      <c r="AI10" s="604"/>
      <c r="AJ10" s="604"/>
      <c r="AK10" s="604"/>
      <c r="AL10" s="604"/>
      <c r="AM10" s="604"/>
      <c r="AN10" s="604"/>
      <c r="AO10" s="604"/>
      <c r="AP10" s="604"/>
      <c r="AQ10" s="604"/>
      <c r="AR10" s="604"/>
      <c r="AS10" s="604"/>
      <c r="AT10" s="604"/>
      <c r="AU10" s="604"/>
      <c r="AV10" s="604"/>
      <c r="AX10" s="506" t="str">
        <f t="shared" ref="AX10:AZ14" si="5">IFERROR(AVERAGEIFS($L10:$AV10,$L10:$AV10,"&gt;0",$L$3:$AV$3,AX$4),"0")</f>
        <v>0</v>
      </c>
      <c r="AY10" s="506" t="str">
        <f t="shared" si="5"/>
        <v>0</v>
      </c>
      <c r="AZ10" s="506" t="str">
        <f t="shared" si="5"/>
        <v>0</v>
      </c>
      <c r="BA10" s="507"/>
    </row>
    <row r="11" spans="1:53" x14ac:dyDescent="0.25">
      <c r="A11" s="24"/>
      <c r="C11" s="308" t="s">
        <v>283</v>
      </c>
      <c r="D11" s="22" t="s">
        <v>94</v>
      </c>
      <c r="F11" s="22"/>
      <c r="G11" s="22"/>
      <c r="L11" s="604"/>
      <c r="M11" s="604"/>
      <c r="N11" s="604"/>
      <c r="O11" s="604"/>
      <c r="P11" s="604"/>
      <c r="Q11" s="604"/>
      <c r="R11" s="604"/>
      <c r="S11" s="604"/>
      <c r="T11" s="604"/>
      <c r="U11" s="604"/>
      <c r="V11" s="604"/>
      <c r="W11" s="604"/>
      <c r="X11" s="604"/>
      <c r="Y11" s="604"/>
      <c r="Z11" s="604"/>
      <c r="AA11" s="604"/>
      <c r="AB11" s="604"/>
      <c r="AC11" s="604"/>
      <c r="AD11" s="604"/>
      <c r="AE11" s="604"/>
      <c r="AF11" s="604"/>
      <c r="AG11" s="604"/>
      <c r="AH11" s="604"/>
      <c r="AI11" s="604"/>
      <c r="AJ11" s="604"/>
      <c r="AK11" s="604"/>
      <c r="AL11" s="604"/>
      <c r="AM11" s="604"/>
      <c r="AN11" s="604"/>
      <c r="AO11" s="604"/>
      <c r="AP11" s="604"/>
      <c r="AQ11" s="604"/>
      <c r="AR11" s="604"/>
      <c r="AS11" s="604"/>
      <c r="AT11" s="604"/>
      <c r="AU11" s="604"/>
      <c r="AV11" s="604"/>
      <c r="AX11" s="506" t="str">
        <f t="shared" si="5"/>
        <v>0</v>
      </c>
      <c r="AY11" s="506" t="str">
        <f t="shared" si="5"/>
        <v>0</v>
      </c>
      <c r="AZ11" s="506" t="str">
        <f t="shared" si="5"/>
        <v>0</v>
      </c>
      <c r="BA11" s="507"/>
    </row>
    <row r="12" spans="1:53" x14ac:dyDescent="0.25">
      <c r="A12" s="24"/>
      <c r="C12" s="308" t="s">
        <v>284</v>
      </c>
      <c r="D12" s="22" t="s">
        <v>94</v>
      </c>
      <c r="F12" s="22"/>
      <c r="G12" s="22"/>
      <c r="L12" s="604"/>
      <c r="M12" s="604"/>
      <c r="N12" s="604"/>
      <c r="O12" s="604"/>
      <c r="P12" s="604"/>
      <c r="Q12" s="604"/>
      <c r="R12" s="604"/>
      <c r="S12" s="604"/>
      <c r="T12" s="604"/>
      <c r="U12" s="604"/>
      <c r="V12" s="604"/>
      <c r="W12" s="604"/>
      <c r="X12" s="604"/>
      <c r="Y12" s="604"/>
      <c r="Z12" s="604"/>
      <c r="AA12" s="604"/>
      <c r="AB12" s="604"/>
      <c r="AC12" s="604"/>
      <c r="AD12" s="604"/>
      <c r="AE12" s="604"/>
      <c r="AF12" s="604"/>
      <c r="AG12" s="604"/>
      <c r="AH12" s="604"/>
      <c r="AI12" s="604"/>
      <c r="AJ12" s="604"/>
      <c r="AK12" s="604"/>
      <c r="AL12" s="604"/>
      <c r="AM12" s="604"/>
      <c r="AN12" s="604"/>
      <c r="AO12" s="604"/>
      <c r="AP12" s="604"/>
      <c r="AQ12" s="604"/>
      <c r="AR12" s="604"/>
      <c r="AS12" s="604"/>
      <c r="AT12" s="604"/>
      <c r="AU12" s="604"/>
      <c r="AV12" s="604"/>
      <c r="AX12" s="506" t="str">
        <f t="shared" si="5"/>
        <v>0</v>
      </c>
      <c r="AY12" s="506" t="str">
        <f t="shared" si="5"/>
        <v>0</v>
      </c>
      <c r="AZ12" s="506" t="str">
        <f t="shared" si="5"/>
        <v>0</v>
      </c>
      <c r="BA12" s="507"/>
    </row>
    <row r="13" spans="1:53" x14ac:dyDescent="0.25">
      <c r="A13" s="24"/>
      <c r="C13" s="308" t="s">
        <v>285</v>
      </c>
      <c r="D13" s="22" t="s">
        <v>94</v>
      </c>
      <c r="F13" s="22"/>
      <c r="G13" s="22"/>
      <c r="L13" s="604"/>
      <c r="M13" s="604"/>
      <c r="N13" s="604"/>
      <c r="O13" s="604"/>
      <c r="P13" s="604"/>
      <c r="Q13" s="604"/>
      <c r="R13" s="604"/>
      <c r="S13" s="604"/>
      <c r="T13" s="604"/>
      <c r="U13" s="604"/>
      <c r="V13" s="604"/>
      <c r="W13" s="604"/>
      <c r="X13" s="604"/>
      <c r="Y13" s="604"/>
      <c r="Z13" s="604"/>
      <c r="AA13" s="604"/>
      <c r="AB13" s="604"/>
      <c r="AC13" s="604"/>
      <c r="AD13" s="604"/>
      <c r="AE13" s="604"/>
      <c r="AF13" s="604"/>
      <c r="AG13" s="604"/>
      <c r="AH13" s="604"/>
      <c r="AI13" s="604"/>
      <c r="AJ13" s="604"/>
      <c r="AK13" s="604"/>
      <c r="AL13" s="604"/>
      <c r="AM13" s="604"/>
      <c r="AN13" s="604"/>
      <c r="AO13" s="604"/>
      <c r="AP13" s="604"/>
      <c r="AQ13" s="604"/>
      <c r="AR13" s="604"/>
      <c r="AS13" s="604"/>
      <c r="AT13" s="604"/>
      <c r="AU13" s="604"/>
      <c r="AV13" s="604"/>
      <c r="AX13" s="506" t="str">
        <f t="shared" si="5"/>
        <v>0</v>
      </c>
      <c r="AY13" s="506" t="str">
        <f t="shared" si="5"/>
        <v>0</v>
      </c>
      <c r="AZ13" s="506" t="str">
        <f t="shared" si="5"/>
        <v>0</v>
      </c>
      <c r="BA13" s="507"/>
    </row>
    <row r="14" spans="1:53" x14ac:dyDescent="0.25">
      <c r="A14" s="24"/>
      <c r="C14" s="308" t="s">
        <v>286</v>
      </c>
      <c r="D14" s="22" t="s">
        <v>94</v>
      </c>
      <c r="F14" s="22"/>
      <c r="G14" s="22"/>
      <c r="L14" s="604"/>
      <c r="M14" s="604"/>
      <c r="N14" s="604"/>
      <c r="O14" s="604"/>
      <c r="P14" s="604"/>
      <c r="Q14" s="604"/>
      <c r="R14" s="604"/>
      <c r="S14" s="604"/>
      <c r="T14" s="604"/>
      <c r="U14" s="604"/>
      <c r="V14" s="604"/>
      <c r="W14" s="604"/>
      <c r="X14" s="604"/>
      <c r="Y14" s="604"/>
      <c r="Z14" s="604"/>
      <c r="AA14" s="604"/>
      <c r="AB14" s="604"/>
      <c r="AC14" s="604"/>
      <c r="AD14" s="604"/>
      <c r="AE14" s="604"/>
      <c r="AF14" s="604"/>
      <c r="AG14" s="604"/>
      <c r="AH14" s="604"/>
      <c r="AI14" s="604"/>
      <c r="AJ14" s="604"/>
      <c r="AK14" s="604"/>
      <c r="AL14" s="604"/>
      <c r="AM14" s="604"/>
      <c r="AN14" s="604"/>
      <c r="AO14" s="604"/>
      <c r="AP14" s="604"/>
      <c r="AQ14" s="604"/>
      <c r="AR14" s="604"/>
      <c r="AS14" s="604"/>
      <c r="AT14" s="604"/>
      <c r="AU14" s="604"/>
      <c r="AV14" s="604"/>
      <c r="AX14" s="506" t="str">
        <f t="shared" si="5"/>
        <v>0</v>
      </c>
      <c r="AY14" s="506" t="str">
        <f t="shared" si="5"/>
        <v>0</v>
      </c>
      <c r="AZ14" s="506" t="str">
        <f t="shared" si="5"/>
        <v>0</v>
      </c>
      <c r="BA14" s="507"/>
    </row>
    <row r="15" spans="1:53" x14ac:dyDescent="0.25">
      <c r="A15" s="24"/>
      <c r="F15" s="22"/>
      <c r="G15" s="22"/>
    </row>
    <row r="16" spans="1:53" s="30" customFormat="1" x14ac:dyDescent="0.25">
      <c r="A16" s="500"/>
      <c r="B16" s="357"/>
      <c r="C16" s="358" t="s">
        <v>368</v>
      </c>
      <c r="D16" s="357"/>
      <c r="E16" s="358"/>
      <c r="F16" s="359"/>
      <c r="G16" s="359"/>
      <c r="H16" s="1233"/>
      <c r="I16" s="28"/>
      <c r="J16" s="360"/>
      <c r="K16" s="360"/>
      <c r="L16" s="360"/>
      <c r="M16" s="360"/>
      <c r="N16" s="360"/>
      <c r="O16" s="360"/>
      <c r="P16" s="360"/>
      <c r="Q16" s="360"/>
      <c r="R16" s="360"/>
      <c r="S16" s="360"/>
      <c r="T16" s="360"/>
      <c r="U16" s="360"/>
      <c r="V16" s="360"/>
      <c r="W16" s="360"/>
      <c r="X16" s="360"/>
      <c r="Y16" s="360"/>
      <c r="Z16" s="360"/>
      <c r="AA16" s="360"/>
      <c r="AB16" s="360"/>
      <c r="AC16" s="360"/>
      <c r="AD16" s="360"/>
      <c r="AE16" s="360"/>
      <c r="AF16" s="360"/>
      <c r="AG16" s="360"/>
      <c r="AH16" s="360"/>
      <c r="AI16" s="360"/>
      <c r="AJ16" s="360"/>
      <c r="AK16" s="360"/>
      <c r="AL16" s="360"/>
      <c r="AM16" s="360"/>
      <c r="AN16" s="360"/>
      <c r="AO16" s="360"/>
      <c r="AP16" s="360"/>
      <c r="AQ16" s="360"/>
      <c r="AR16" s="360"/>
      <c r="AS16" s="360"/>
      <c r="AT16" s="360"/>
      <c r="AU16" s="360"/>
      <c r="AV16" s="360"/>
    </row>
    <row r="17" spans="1:48" x14ac:dyDescent="0.25">
      <c r="A17" s="24"/>
      <c r="C17" s="308" t="s">
        <v>282</v>
      </c>
      <c r="D17" s="22" t="s">
        <v>4</v>
      </c>
      <c r="F17" s="22"/>
      <c r="G17" s="22"/>
      <c r="H17" s="1234">
        <f>Персонал!L24</f>
        <v>0</v>
      </c>
      <c r="J17" s="1240"/>
      <c r="K17" s="1240"/>
      <c r="L17" s="1241"/>
      <c r="M17" s="1241"/>
      <c r="N17" s="1241"/>
      <c r="O17" s="1241"/>
      <c r="P17" s="1241"/>
      <c r="Q17" s="1241"/>
      <c r="R17" s="1241"/>
      <c r="S17" s="1241"/>
      <c r="T17" s="1241"/>
      <c r="U17" s="1241"/>
      <c r="V17" s="1241"/>
      <c r="W17" s="1241"/>
      <c r="X17" s="1241"/>
      <c r="Y17" s="1241"/>
      <c r="Z17" s="1241"/>
      <c r="AA17" s="1241"/>
      <c r="AB17" s="1241"/>
      <c r="AC17" s="1241"/>
      <c r="AD17" s="1241"/>
      <c r="AE17" s="1241"/>
      <c r="AF17" s="1241"/>
      <c r="AG17" s="1241"/>
      <c r="AH17" s="1241"/>
      <c r="AI17" s="1241"/>
      <c r="AJ17" s="1241"/>
      <c r="AK17" s="1241"/>
      <c r="AL17" s="1241"/>
      <c r="AM17" s="1241"/>
      <c r="AN17" s="1241"/>
      <c r="AO17" s="1241"/>
      <c r="AP17" s="1241"/>
      <c r="AQ17" s="1241"/>
      <c r="AR17" s="1241"/>
      <c r="AS17" s="1241"/>
      <c r="AT17" s="1241"/>
      <c r="AU17" s="1241"/>
      <c r="AV17" s="1241"/>
    </row>
    <row r="18" spans="1:48" x14ac:dyDescent="0.25">
      <c r="A18" s="24"/>
      <c r="C18" s="308" t="s">
        <v>283</v>
      </c>
      <c r="D18" s="22" t="s">
        <v>4</v>
      </c>
      <c r="F18" s="22"/>
      <c r="G18" s="22"/>
      <c r="H18" s="1235">
        <f>Персонал!L25</f>
        <v>0</v>
      </c>
      <c r="J18" s="1242"/>
      <c r="K18" s="1242"/>
      <c r="L18" s="1243"/>
      <c r="M18" s="1243"/>
      <c r="N18" s="1243"/>
      <c r="O18" s="1243"/>
      <c r="P18" s="1243"/>
      <c r="Q18" s="1243"/>
      <c r="R18" s="1243"/>
      <c r="S18" s="1243"/>
      <c r="T18" s="1243"/>
      <c r="U18" s="1243"/>
      <c r="V18" s="1243"/>
      <c r="W18" s="1243"/>
      <c r="X18" s="1243"/>
      <c r="Y18" s="1243"/>
      <c r="Z18" s="1243"/>
      <c r="AA18" s="1243"/>
      <c r="AB18" s="1243"/>
      <c r="AC18" s="1243"/>
      <c r="AD18" s="1243"/>
      <c r="AE18" s="1243"/>
      <c r="AF18" s="1243"/>
      <c r="AG18" s="1243"/>
      <c r="AH18" s="1243"/>
      <c r="AI18" s="1243"/>
      <c r="AJ18" s="1243"/>
      <c r="AK18" s="1243"/>
      <c r="AL18" s="1243"/>
      <c r="AM18" s="1243"/>
      <c r="AN18" s="1243"/>
      <c r="AO18" s="1243"/>
      <c r="AP18" s="1243"/>
      <c r="AQ18" s="1243"/>
      <c r="AR18" s="1243"/>
      <c r="AS18" s="1243"/>
      <c r="AT18" s="1243"/>
      <c r="AU18" s="1243"/>
      <c r="AV18" s="1243"/>
    </row>
    <row r="19" spans="1:48" x14ac:dyDescent="0.25">
      <c r="A19" s="24"/>
      <c r="C19" s="308" t="s">
        <v>284</v>
      </c>
      <c r="D19" s="22" t="s">
        <v>4</v>
      </c>
      <c r="F19" s="22"/>
      <c r="G19" s="22"/>
      <c r="H19" s="1235">
        <f>Персонал!L26</f>
        <v>0</v>
      </c>
      <c r="J19" s="1242"/>
      <c r="K19" s="1242"/>
      <c r="L19" s="1243"/>
      <c r="M19" s="1243"/>
      <c r="N19" s="1243"/>
      <c r="O19" s="1243"/>
      <c r="P19" s="1243"/>
      <c r="Q19" s="1243"/>
      <c r="R19" s="1243"/>
      <c r="S19" s="1243"/>
      <c r="T19" s="1243"/>
      <c r="U19" s="1243"/>
      <c r="V19" s="1243"/>
      <c r="W19" s="1243"/>
      <c r="X19" s="1243"/>
      <c r="Y19" s="1243"/>
      <c r="Z19" s="1243"/>
      <c r="AA19" s="1243"/>
      <c r="AB19" s="1243"/>
      <c r="AC19" s="1243"/>
      <c r="AD19" s="1243"/>
      <c r="AE19" s="1243"/>
      <c r="AF19" s="1243"/>
      <c r="AG19" s="1243"/>
      <c r="AH19" s="1243"/>
      <c r="AI19" s="1243"/>
      <c r="AJ19" s="1243"/>
      <c r="AK19" s="1243"/>
      <c r="AL19" s="1243"/>
      <c r="AM19" s="1243"/>
      <c r="AN19" s="1243"/>
      <c r="AO19" s="1243"/>
      <c r="AP19" s="1243"/>
      <c r="AQ19" s="1243"/>
      <c r="AR19" s="1243"/>
      <c r="AS19" s="1243"/>
      <c r="AT19" s="1243"/>
      <c r="AU19" s="1243"/>
      <c r="AV19" s="1243"/>
    </row>
    <row r="20" spans="1:48" x14ac:dyDescent="0.25">
      <c r="A20" s="24"/>
      <c r="C20" s="308" t="s">
        <v>285</v>
      </c>
      <c r="D20" s="22" t="s">
        <v>4</v>
      </c>
      <c r="F20" s="22"/>
      <c r="G20" s="22"/>
      <c r="H20" s="1235">
        <f>Персонал!L27</f>
        <v>0</v>
      </c>
      <c r="I20" s="28"/>
      <c r="J20" s="1244"/>
      <c r="K20" s="1244"/>
      <c r="L20" s="1243"/>
      <c r="M20" s="1243"/>
      <c r="N20" s="1243"/>
      <c r="O20" s="1243"/>
      <c r="P20" s="1243"/>
      <c r="Q20" s="1243"/>
      <c r="R20" s="1243"/>
      <c r="S20" s="1243"/>
      <c r="T20" s="1243"/>
      <c r="U20" s="1243"/>
      <c r="V20" s="1243"/>
      <c r="W20" s="1243"/>
      <c r="X20" s="1243"/>
      <c r="Y20" s="1243"/>
      <c r="Z20" s="1243"/>
      <c r="AA20" s="1243"/>
      <c r="AB20" s="1243"/>
      <c r="AC20" s="1243"/>
      <c r="AD20" s="1243"/>
      <c r="AE20" s="1243"/>
      <c r="AF20" s="1243"/>
      <c r="AG20" s="1243"/>
      <c r="AH20" s="1243"/>
      <c r="AI20" s="1243"/>
      <c r="AJ20" s="1243"/>
      <c r="AK20" s="1243"/>
      <c r="AL20" s="1243"/>
      <c r="AM20" s="1243"/>
      <c r="AN20" s="1243"/>
      <c r="AO20" s="1243"/>
      <c r="AP20" s="1243"/>
      <c r="AQ20" s="1243"/>
      <c r="AR20" s="1243"/>
      <c r="AS20" s="1243"/>
      <c r="AT20" s="1243"/>
      <c r="AU20" s="1243"/>
      <c r="AV20" s="1243"/>
    </row>
    <row r="21" spans="1:48" x14ac:dyDescent="0.25">
      <c r="A21" s="24"/>
      <c r="C21" s="308" t="s">
        <v>286</v>
      </c>
      <c r="D21" s="22" t="s">
        <v>4</v>
      </c>
      <c r="F21" s="22"/>
      <c r="G21" s="22"/>
      <c r="H21" s="1235">
        <f>Персонал!L28</f>
        <v>0</v>
      </c>
      <c r="J21" s="1242"/>
      <c r="K21" s="1242"/>
      <c r="L21" s="1243"/>
      <c r="M21" s="1243"/>
      <c r="N21" s="1243"/>
      <c r="O21" s="1243"/>
      <c r="P21" s="1243"/>
      <c r="Q21" s="1243"/>
      <c r="R21" s="1243"/>
      <c r="S21" s="1243"/>
      <c r="T21" s="1243"/>
      <c r="U21" s="1243"/>
      <c r="V21" s="1243"/>
      <c r="W21" s="1243"/>
      <c r="X21" s="1243"/>
      <c r="Y21" s="1243"/>
      <c r="Z21" s="1243"/>
      <c r="AA21" s="1243"/>
      <c r="AB21" s="1243"/>
      <c r="AC21" s="1243"/>
      <c r="AD21" s="1243"/>
      <c r="AE21" s="1243"/>
      <c r="AF21" s="1243"/>
      <c r="AG21" s="1243"/>
      <c r="AH21" s="1243"/>
      <c r="AI21" s="1243"/>
      <c r="AJ21" s="1243"/>
      <c r="AK21" s="1243"/>
      <c r="AL21" s="1243"/>
      <c r="AM21" s="1243"/>
      <c r="AN21" s="1243"/>
      <c r="AO21" s="1243"/>
      <c r="AP21" s="1243"/>
      <c r="AQ21" s="1243"/>
      <c r="AR21" s="1243"/>
      <c r="AS21" s="1243"/>
      <c r="AT21" s="1243"/>
      <c r="AU21" s="1243"/>
      <c r="AV21" s="1243"/>
    </row>
    <row r="22" spans="1:48" x14ac:dyDescent="0.25">
      <c r="A22" s="24"/>
      <c r="F22" s="22"/>
      <c r="G22" s="22"/>
    </row>
    <row r="23" spans="1:48" s="30" customFormat="1" x14ac:dyDescent="0.25">
      <c r="A23" s="504"/>
      <c r="B23" s="501"/>
      <c r="C23" s="502" t="s">
        <v>97</v>
      </c>
      <c r="D23" s="501" t="s">
        <v>4</v>
      </c>
      <c r="E23" s="503"/>
      <c r="F23" s="501"/>
      <c r="G23" s="501"/>
      <c r="H23" s="1232"/>
      <c r="I23" s="21"/>
      <c r="J23" s="21"/>
      <c r="K23" s="21"/>
      <c r="L23" s="1245">
        <f t="shared" ref="L23:AU23" si="6">SUM(L24:L28)</f>
        <v>0</v>
      </c>
      <c r="M23" s="1245">
        <f t="shared" si="6"/>
        <v>0</v>
      </c>
      <c r="N23" s="1245">
        <f t="shared" si="6"/>
        <v>0</v>
      </c>
      <c r="O23" s="1245">
        <f t="shared" si="6"/>
        <v>0</v>
      </c>
      <c r="P23" s="1245">
        <f t="shared" si="6"/>
        <v>0</v>
      </c>
      <c r="Q23" s="1245">
        <f t="shared" si="6"/>
        <v>0</v>
      </c>
      <c r="R23" s="1245">
        <f t="shared" si="6"/>
        <v>0</v>
      </c>
      <c r="S23" s="1245">
        <f t="shared" si="6"/>
        <v>0</v>
      </c>
      <c r="T23" s="1245">
        <f t="shared" si="6"/>
        <v>0</v>
      </c>
      <c r="U23" s="1245">
        <f t="shared" si="6"/>
        <v>0</v>
      </c>
      <c r="V23" s="1245">
        <f t="shared" si="6"/>
        <v>0</v>
      </c>
      <c r="W23" s="1245">
        <f t="shared" si="6"/>
        <v>0</v>
      </c>
      <c r="X23" s="1245">
        <f t="shared" si="6"/>
        <v>0</v>
      </c>
      <c r="Y23" s="1245">
        <f t="shared" si="6"/>
        <v>0</v>
      </c>
      <c r="Z23" s="1245">
        <f t="shared" si="6"/>
        <v>0</v>
      </c>
      <c r="AA23" s="1245">
        <f t="shared" si="6"/>
        <v>0</v>
      </c>
      <c r="AB23" s="1245">
        <f t="shared" si="6"/>
        <v>0</v>
      </c>
      <c r="AC23" s="1245">
        <f t="shared" si="6"/>
        <v>0</v>
      </c>
      <c r="AD23" s="1245">
        <f t="shared" si="6"/>
        <v>0</v>
      </c>
      <c r="AE23" s="1245">
        <f t="shared" si="6"/>
        <v>0</v>
      </c>
      <c r="AF23" s="1245">
        <f t="shared" si="6"/>
        <v>0</v>
      </c>
      <c r="AG23" s="1245">
        <f t="shared" si="6"/>
        <v>0</v>
      </c>
      <c r="AH23" s="1245">
        <f t="shared" si="6"/>
        <v>0</v>
      </c>
      <c r="AI23" s="1245">
        <f t="shared" si="6"/>
        <v>0</v>
      </c>
      <c r="AJ23" s="1245">
        <f t="shared" si="6"/>
        <v>0</v>
      </c>
      <c r="AK23" s="1245">
        <f t="shared" si="6"/>
        <v>0</v>
      </c>
      <c r="AL23" s="1245">
        <f t="shared" si="6"/>
        <v>0</v>
      </c>
      <c r="AM23" s="1245">
        <f t="shared" si="6"/>
        <v>0</v>
      </c>
      <c r="AN23" s="1245">
        <f t="shared" si="6"/>
        <v>0</v>
      </c>
      <c r="AO23" s="1245">
        <f t="shared" si="6"/>
        <v>0</v>
      </c>
      <c r="AP23" s="1245">
        <f t="shared" si="6"/>
        <v>0</v>
      </c>
      <c r="AQ23" s="1245">
        <f t="shared" si="6"/>
        <v>0</v>
      </c>
      <c r="AR23" s="1245">
        <f t="shared" si="6"/>
        <v>0</v>
      </c>
      <c r="AS23" s="1245">
        <f t="shared" si="6"/>
        <v>0</v>
      </c>
      <c r="AT23" s="1245">
        <f t="shared" si="6"/>
        <v>0</v>
      </c>
      <c r="AU23" s="1245">
        <f t="shared" si="6"/>
        <v>0</v>
      </c>
      <c r="AV23" s="1245"/>
    </row>
    <row r="24" spans="1:48" x14ac:dyDescent="0.25">
      <c r="A24" s="24"/>
      <c r="C24" s="308" t="s">
        <v>282</v>
      </c>
      <c r="D24" s="22" t="s">
        <v>4</v>
      </c>
      <c r="F24" s="22"/>
      <c r="G24" s="22"/>
      <c r="L24" s="1246"/>
      <c r="M24" s="1246"/>
      <c r="N24" s="1246"/>
      <c r="O24" s="1246"/>
      <c r="P24" s="1246"/>
      <c r="Q24" s="1246"/>
      <c r="R24" s="1246"/>
      <c r="S24" s="1246"/>
      <c r="T24" s="1246"/>
      <c r="U24" s="1246"/>
      <c r="V24" s="1246"/>
      <c r="W24" s="1246"/>
      <c r="X24" s="1246"/>
      <c r="Y24" s="1246"/>
      <c r="Z24" s="1246"/>
      <c r="AA24" s="1246"/>
      <c r="AB24" s="1246"/>
      <c r="AC24" s="1246"/>
      <c r="AD24" s="1246"/>
      <c r="AE24" s="1246"/>
      <c r="AF24" s="1246"/>
      <c r="AG24" s="1246"/>
      <c r="AH24" s="1246"/>
      <c r="AI24" s="1246"/>
      <c r="AJ24" s="1246"/>
      <c r="AK24" s="1246"/>
      <c r="AL24" s="1246"/>
      <c r="AM24" s="1246"/>
      <c r="AN24" s="1246"/>
      <c r="AO24" s="1246"/>
      <c r="AP24" s="1246"/>
      <c r="AQ24" s="1246"/>
      <c r="AR24" s="1246"/>
      <c r="AS24" s="1246"/>
      <c r="AT24" s="1246"/>
      <c r="AU24" s="1246"/>
      <c r="AV24" s="1246"/>
    </row>
    <row r="25" spans="1:48" x14ac:dyDescent="0.25">
      <c r="A25" s="24"/>
      <c r="C25" s="308" t="s">
        <v>283</v>
      </c>
      <c r="D25" s="22" t="s">
        <v>4</v>
      </c>
      <c r="F25" s="22"/>
      <c r="G25" s="22"/>
      <c r="L25" s="1246"/>
      <c r="M25" s="1246"/>
      <c r="N25" s="1246"/>
      <c r="O25" s="1246"/>
      <c r="P25" s="1246"/>
      <c r="Q25" s="1246"/>
      <c r="R25" s="1246"/>
      <c r="S25" s="1246"/>
      <c r="T25" s="1246"/>
      <c r="U25" s="1246"/>
      <c r="V25" s="1246"/>
      <c r="W25" s="1246"/>
      <c r="X25" s="1246"/>
      <c r="Y25" s="1246"/>
      <c r="Z25" s="1246"/>
      <c r="AA25" s="1246"/>
      <c r="AB25" s="1246"/>
      <c r="AC25" s="1246"/>
      <c r="AD25" s="1246"/>
      <c r="AE25" s="1246"/>
      <c r="AF25" s="1246"/>
      <c r="AG25" s="1246"/>
      <c r="AH25" s="1246"/>
      <c r="AI25" s="1246"/>
      <c r="AJ25" s="1246"/>
      <c r="AK25" s="1246"/>
      <c r="AL25" s="1246"/>
      <c r="AM25" s="1246"/>
      <c r="AN25" s="1246"/>
      <c r="AO25" s="1246"/>
      <c r="AP25" s="1246"/>
      <c r="AQ25" s="1246"/>
      <c r="AR25" s="1246"/>
      <c r="AS25" s="1246"/>
      <c r="AT25" s="1246"/>
      <c r="AU25" s="1246"/>
      <c r="AV25" s="1246"/>
    </row>
    <row r="26" spans="1:48" x14ac:dyDescent="0.25">
      <c r="A26" s="24"/>
      <c r="C26" s="308" t="s">
        <v>284</v>
      </c>
      <c r="D26" s="22" t="s">
        <v>4</v>
      </c>
      <c r="F26" s="22"/>
      <c r="G26" s="22"/>
      <c r="L26" s="1246"/>
      <c r="M26" s="1246"/>
      <c r="N26" s="1246"/>
      <c r="O26" s="1246"/>
      <c r="P26" s="1246"/>
      <c r="Q26" s="1246"/>
      <c r="R26" s="1246"/>
      <c r="S26" s="1246"/>
      <c r="T26" s="1246"/>
      <c r="U26" s="1246"/>
      <c r="V26" s="1246"/>
      <c r="W26" s="1246"/>
      <c r="X26" s="1246"/>
      <c r="Y26" s="1246"/>
      <c r="Z26" s="1246"/>
      <c r="AA26" s="1246"/>
      <c r="AB26" s="1246"/>
      <c r="AC26" s="1246"/>
      <c r="AD26" s="1246"/>
      <c r="AE26" s="1246"/>
      <c r="AF26" s="1246"/>
      <c r="AG26" s="1246"/>
      <c r="AH26" s="1246"/>
      <c r="AI26" s="1246"/>
      <c r="AJ26" s="1246"/>
      <c r="AK26" s="1246"/>
      <c r="AL26" s="1246"/>
      <c r="AM26" s="1246"/>
      <c r="AN26" s="1246"/>
      <c r="AO26" s="1246"/>
      <c r="AP26" s="1246"/>
      <c r="AQ26" s="1246"/>
      <c r="AR26" s="1246"/>
      <c r="AS26" s="1246"/>
      <c r="AT26" s="1246"/>
      <c r="AU26" s="1246"/>
      <c r="AV26" s="1246"/>
    </row>
    <row r="27" spans="1:48" x14ac:dyDescent="0.25">
      <c r="A27" s="24"/>
      <c r="C27" s="308" t="s">
        <v>285</v>
      </c>
      <c r="D27" s="22" t="s">
        <v>4</v>
      </c>
      <c r="F27" s="22"/>
      <c r="G27" s="22"/>
      <c r="L27" s="1246"/>
      <c r="M27" s="1246"/>
      <c r="N27" s="1246"/>
      <c r="O27" s="1246"/>
      <c r="P27" s="1246"/>
      <c r="Q27" s="1246"/>
      <c r="R27" s="1246"/>
      <c r="S27" s="1246"/>
      <c r="T27" s="1246"/>
      <c r="U27" s="1246"/>
      <c r="V27" s="1246"/>
      <c r="W27" s="1246"/>
      <c r="X27" s="1246"/>
      <c r="Y27" s="1246"/>
      <c r="Z27" s="1246"/>
      <c r="AA27" s="1246"/>
      <c r="AB27" s="1246"/>
      <c r="AC27" s="1246"/>
      <c r="AD27" s="1246"/>
      <c r="AE27" s="1246"/>
      <c r="AF27" s="1246"/>
      <c r="AG27" s="1246"/>
      <c r="AH27" s="1246"/>
      <c r="AI27" s="1246"/>
      <c r="AJ27" s="1246"/>
      <c r="AK27" s="1246"/>
      <c r="AL27" s="1246"/>
      <c r="AM27" s="1246"/>
      <c r="AN27" s="1246"/>
      <c r="AO27" s="1246"/>
      <c r="AP27" s="1246"/>
      <c r="AQ27" s="1246"/>
      <c r="AR27" s="1246"/>
      <c r="AS27" s="1246"/>
      <c r="AT27" s="1246"/>
      <c r="AU27" s="1246"/>
      <c r="AV27" s="1246"/>
    </row>
    <row r="28" spans="1:48" x14ac:dyDescent="0.25">
      <c r="A28" s="24"/>
      <c r="C28" s="308" t="s">
        <v>286</v>
      </c>
      <c r="D28" s="22" t="s">
        <v>4</v>
      </c>
      <c r="F28" s="22"/>
      <c r="G28" s="22"/>
      <c r="L28" s="1246"/>
      <c r="M28" s="1246"/>
      <c r="N28" s="1246"/>
      <c r="O28" s="1246"/>
      <c r="P28" s="1246"/>
      <c r="Q28" s="1246"/>
      <c r="R28" s="1246"/>
      <c r="S28" s="1246"/>
      <c r="T28" s="1246"/>
      <c r="U28" s="1246"/>
      <c r="V28" s="1246"/>
      <c r="W28" s="1246"/>
      <c r="X28" s="1246"/>
      <c r="Y28" s="1246"/>
      <c r="Z28" s="1246"/>
      <c r="AA28" s="1246"/>
      <c r="AB28" s="1246"/>
      <c r="AC28" s="1246"/>
      <c r="AD28" s="1246"/>
      <c r="AE28" s="1246"/>
      <c r="AF28" s="1246"/>
      <c r="AG28" s="1246"/>
      <c r="AH28" s="1246"/>
      <c r="AI28" s="1246"/>
      <c r="AJ28" s="1246"/>
      <c r="AK28" s="1246"/>
      <c r="AL28" s="1246"/>
      <c r="AM28" s="1246"/>
      <c r="AN28" s="1246"/>
      <c r="AO28" s="1246"/>
      <c r="AP28" s="1246"/>
      <c r="AQ28" s="1246"/>
      <c r="AR28" s="1246"/>
      <c r="AS28" s="1246"/>
      <c r="AT28" s="1246"/>
      <c r="AU28" s="1246"/>
      <c r="AV28" s="1246"/>
    </row>
    <row r="29" spans="1:48" x14ac:dyDescent="0.25">
      <c r="A29" s="24"/>
      <c r="F29" s="22"/>
      <c r="G29" s="22"/>
    </row>
    <row r="30" spans="1:48" s="30" customFormat="1" x14ac:dyDescent="0.25">
      <c r="A30" s="501"/>
      <c r="B30" s="501"/>
      <c r="C30" s="502" t="s">
        <v>122</v>
      </c>
      <c r="D30" s="501" t="s">
        <v>4</v>
      </c>
      <c r="E30" s="503"/>
      <c r="F30" s="501"/>
      <c r="G30" s="501"/>
      <c r="H30" s="1232"/>
      <c r="I30" s="21"/>
      <c r="J30" s="21"/>
      <c r="K30" s="21"/>
      <c r="L30" s="1245">
        <f t="shared" ref="L30:AU30" si="7">IFERROR(L23/L9,0)</f>
        <v>0</v>
      </c>
      <c r="M30" s="1245">
        <f t="shared" si="7"/>
        <v>0</v>
      </c>
      <c r="N30" s="1245">
        <f t="shared" si="7"/>
        <v>0</v>
      </c>
      <c r="O30" s="1245">
        <f t="shared" si="7"/>
        <v>0</v>
      </c>
      <c r="P30" s="1245">
        <f t="shared" si="7"/>
        <v>0</v>
      </c>
      <c r="Q30" s="1245">
        <f t="shared" si="7"/>
        <v>0</v>
      </c>
      <c r="R30" s="1245">
        <f t="shared" si="7"/>
        <v>0</v>
      </c>
      <c r="S30" s="1245">
        <f t="shared" si="7"/>
        <v>0</v>
      </c>
      <c r="T30" s="1245">
        <f t="shared" si="7"/>
        <v>0</v>
      </c>
      <c r="U30" s="1245">
        <f t="shared" si="7"/>
        <v>0</v>
      </c>
      <c r="V30" s="1245">
        <f t="shared" si="7"/>
        <v>0</v>
      </c>
      <c r="W30" s="1245">
        <f t="shared" si="7"/>
        <v>0</v>
      </c>
      <c r="X30" s="1245">
        <f t="shared" si="7"/>
        <v>0</v>
      </c>
      <c r="Y30" s="1245">
        <f t="shared" si="7"/>
        <v>0</v>
      </c>
      <c r="Z30" s="1245">
        <f t="shared" si="7"/>
        <v>0</v>
      </c>
      <c r="AA30" s="1245">
        <f t="shared" si="7"/>
        <v>0</v>
      </c>
      <c r="AB30" s="1245">
        <f t="shared" si="7"/>
        <v>0</v>
      </c>
      <c r="AC30" s="1245">
        <f t="shared" si="7"/>
        <v>0</v>
      </c>
      <c r="AD30" s="1245">
        <f t="shared" si="7"/>
        <v>0</v>
      </c>
      <c r="AE30" s="1245">
        <f t="shared" si="7"/>
        <v>0</v>
      </c>
      <c r="AF30" s="1245">
        <f t="shared" si="7"/>
        <v>0</v>
      </c>
      <c r="AG30" s="1245">
        <f t="shared" si="7"/>
        <v>0</v>
      </c>
      <c r="AH30" s="1245">
        <f t="shared" si="7"/>
        <v>0</v>
      </c>
      <c r="AI30" s="1245">
        <f t="shared" si="7"/>
        <v>0</v>
      </c>
      <c r="AJ30" s="1245">
        <f t="shared" si="7"/>
        <v>0</v>
      </c>
      <c r="AK30" s="1245">
        <f t="shared" si="7"/>
        <v>0</v>
      </c>
      <c r="AL30" s="1245">
        <f t="shared" si="7"/>
        <v>0</v>
      </c>
      <c r="AM30" s="1245">
        <f t="shared" si="7"/>
        <v>0</v>
      </c>
      <c r="AN30" s="1245">
        <f t="shared" si="7"/>
        <v>0</v>
      </c>
      <c r="AO30" s="1245">
        <f t="shared" si="7"/>
        <v>0</v>
      </c>
      <c r="AP30" s="1245">
        <f t="shared" si="7"/>
        <v>0</v>
      </c>
      <c r="AQ30" s="1245">
        <f t="shared" si="7"/>
        <v>0</v>
      </c>
      <c r="AR30" s="1245">
        <f t="shared" si="7"/>
        <v>0</v>
      </c>
      <c r="AS30" s="1245">
        <f t="shared" si="7"/>
        <v>0</v>
      </c>
      <c r="AT30" s="1245">
        <f t="shared" si="7"/>
        <v>0</v>
      </c>
      <c r="AU30" s="1245">
        <f t="shared" si="7"/>
        <v>0</v>
      </c>
      <c r="AV30" s="124"/>
    </row>
    <row r="31" spans="1:48" x14ac:dyDescent="0.25"/>
  </sheetData>
  <conditionalFormatting sqref="L7:AV7 L9:AV14 L17:AV21 L23:AV28 L30:AV30">
    <cfRule type="expression" dxfId="32" priority="2">
      <formula>L$7=""</formula>
    </cfRule>
  </conditionalFormatting>
  <pageMargins left="0.25" right="0.25" top="0.75" bottom="0.75" header="0.3" footer="0.3"/>
  <pageSetup paperSize="9" scale="2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59999389629810485"/>
    <pageSetUpPr fitToPage="1"/>
  </sheetPr>
  <dimension ref="A1:BN113"/>
  <sheetViews>
    <sheetView showGridLines="0" view="pageBreakPreview" zoomScale="85" zoomScaleNormal="50" zoomScaleSheetLayoutView="85" workbookViewId="0">
      <pane xSplit="5" ySplit="4" topLeftCell="F5" activePane="bottomRight" state="frozen"/>
      <selection activeCell="P68" sqref="P68"/>
      <selection pane="topRight" activeCell="P68" sqref="P68"/>
      <selection pane="bottomLeft" activeCell="P68" sqref="P68"/>
      <selection pane="bottomRight" activeCell="N12" sqref="N12"/>
    </sheetView>
  </sheetViews>
  <sheetFormatPr defaultColWidth="0" defaultRowHeight="12" x14ac:dyDescent="0.25"/>
  <cols>
    <col min="1" max="1" width="2.140625" style="21" customWidth="1"/>
    <col min="2" max="2" width="5.85546875" style="389" customWidth="1"/>
    <col min="3" max="3" width="58" style="21" customWidth="1"/>
    <col min="4" max="4" width="12" style="22" customWidth="1"/>
    <col min="5" max="5" width="15" style="22" customWidth="1"/>
    <col min="6" max="6" width="1.28515625" style="21" customWidth="1"/>
    <col min="7" max="9" width="9.140625" style="167" customWidth="1"/>
    <col min="10" max="10" width="1.28515625" style="22" customWidth="1"/>
    <col min="11" max="11" width="11.28515625" style="168" customWidth="1"/>
    <col min="12" max="12" width="17.28515625" style="167" customWidth="1"/>
    <col min="13" max="13" width="1.28515625" style="21" customWidth="1"/>
    <col min="14" max="17" width="9.5703125" style="167" customWidth="1"/>
    <col min="18" max="18" width="10.5703125" style="167" customWidth="1"/>
    <col min="19" max="19" width="1.28515625" style="21" customWidth="1"/>
    <col min="20" max="22" width="28.42578125" style="24" customWidth="1"/>
    <col min="23" max="23" width="2.7109375" style="24" customWidth="1"/>
    <col min="24" max="66" width="0" style="24" hidden="1" customWidth="1"/>
    <col min="67" max="16384" width="9.140625" style="24" hidden="1"/>
  </cols>
  <sheetData>
    <row r="1" spans="1:61" s="490" customFormat="1" x14ac:dyDescent="0.25">
      <c r="B1" s="527"/>
      <c r="D1" s="489"/>
      <c r="E1" s="489"/>
      <c r="F1" s="489"/>
      <c r="G1" s="491"/>
    </row>
    <row r="2" spans="1:61" s="490" customFormat="1" ht="20.25" customHeight="1" x14ac:dyDescent="0.25">
      <c r="B2" s="528"/>
      <c r="C2" s="492" t="s">
        <v>132</v>
      </c>
      <c r="D2" s="489"/>
      <c r="E2" s="489"/>
      <c r="F2" s="489"/>
      <c r="G2" s="491"/>
    </row>
    <row r="3" spans="1:61" s="493" customFormat="1" x14ac:dyDescent="0.25">
      <c r="B3" s="497"/>
      <c r="C3" s="521"/>
      <c r="D3" s="521"/>
      <c r="E3" s="521"/>
      <c r="F3" s="521"/>
      <c r="G3" s="522"/>
      <c r="H3" s="496"/>
      <c r="I3" s="496"/>
      <c r="J3" s="496"/>
      <c r="K3" s="496"/>
      <c r="L3" s="496"/>
      <c r="M3" s="496"/>
      <c r="S3" s="496"/>
      <c r="T3" s="496"/>
      <c r="U3" s="496"/>
      <c r="V3" s="496"/>
      <c r="BG3" s="523"/>
      <c r="BI3" s="494"/>
    </row>
    <row r="4" spans="1:61" s="26" customFormat="1" ht="42.75" customHeight="1" x14ac:dyDescent="0.25">
      <c r="A4" s="356"/>
      <c r="B4" s="620" t="s">
        <v>83</v>
      </c>
      <c r="C4" s="621" t="s">
        <v>114</v>
      </c>
      <c r="D4" s="621" t="s">
        <v>295</v>
      </c>
      <c r="E4" s="622" t="s">
        <v>218</v>
      </c>
      <c r="G4" s="623" t="s">
        <v>204</v>
      </c>
      <c r="H4" s="621" t="s">
        <v>205</v>
      </c>
      <c r="I4" s="622" t="s">
        <v>206</v>
      </c>
      <c r="K4" s="623" t="s">
        <v>207</v>
      </c>
      <c r="L4" s="622" t="s">
        <v>435</v>
      </c>
      <c r="N4" s="646">
        <v>2022</v>
      </c>
      <c r="O4" s="484">
        <f t="shared" ref="O4:P4" si="0">N4+1</f>
        <v>2023</v>
      </c>
      <c r="P4" s="484">
        <f t="shared" si="0"/>
        <v>2024</v>
      </c>
      <c r="Q4" s="484" t="s">
        <v>278</v>
      </c>
      <c r="R4" s="533" t="s">
        <v>88</v>
      </c>
      <c r="T4" s="623" t="s">
        <v>436</v>
      </c>
      <c r="U4" s="621" t="s">
        <v>437</v>
      </c>
      <c r="V4" s="622" t="s">
        <v>438</v>
      </c>
    </row>
    <row r="5" spans="1:61" s="21" customFormat="1" x14ac:dyDescent="0.25">
      <c r="B5" s="389"/>
      <c r="D5" s="22"/>
      <c r="E5" s="22"/>
      <c r="G5" s="22"/>
      <c r="H5" s="22"/>
      <c r="I5" s="22"/>
      <c r="J5" s="22"/>
      <c r="K5" s="121"/>
      <c r="L5" s="22"/>
      <c r="N5" s="22"/>
      <c r="O5" s="22"/>
      <c r="P5" s="22"/>
      <c r="Q5" s="22"/>
      <c r="R5" s="22"/>
    </row>
    <row r="6" spans="1:61" ht="15" customHeight="1" x14ac:dyDescent="0.25">
      <c r="B6" s="532" t="s">
        <v>356</v>
      </c>
      <c r="C6" s="144" t="s">
        <v>107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8" spans="1:61" s="30" customFormat="1" x14ac:dyDescent="0.25">
      <c r="A8" s="28"/>
      <c r="B8" s="530"/>
      <c r="C8" s="28" t="s">
        <v>199</v>
      </c>
      <c r="D8" s="121"/>
      <c r="E8" s="121"/>
      <c r="F8" s="28"/>
      <c r="G8" s="168"/>
      <c r="H8" s="168"/>
      <c r="I8" s="168"/>
      <c r="J8" s="121"/>
      <c r="K8" s="168"/>
      <c r="L8" s="168"/>
      <c r="M8" s="28"/>
      <c r="N8" s="168"/>
      <c r="O8" s="168"/>
      <c r="P8" s="168"/>
      <c r="Q8" s="168"/>
      <c r="R8" s="168"/>
      <c r="S8" s="28"/>
    </row>
    <row r="9" spans="1:61" ht="27.75" customHeight="1" x14ac:dyDescent="0.25">
      <c r="C9" s="546" t="s">
        <v>208</v>
      </c>
      <c r="D9" s="547" t="s">
        <v>209</v>
      </c>
      <c r="E9" s="548"/>
      <c r="G9" s="549"/>
      <c r="H9" s="550"/>
      <c r="I9" s="551"/>
      <c r="K9" s="552">
        <f>IFERROR(AVERAGE(G9:I9),0)</f>
        <v>0</v>
      </c>
      <c r="L9" s="553">
        <f>IFERROR(_xlfn.STDEV.S(G9:I9)/K9,0)</f>
        <v>0</v>
      </c>
      <c r="N9" s="549">
        <f>K9</f>
        <v>0</v>
      </c>
      <c r="O9" s="550">
        <f>N9*(1+Предпосылки!I$24)</f>
        <v>0</v>
      </c>
      <c r="P9" s="550">
        <f>O9*(1+Предпосылки!J$24)</f>
        <v>0</v>
      </c>
      <c r="Q9" s="551"/>
      <c r="R9" s="168"/>
      <c r="T9" s="554"/>
      <c r="U9" s="555"/>
      <c r="V9" s="556"/>
    </row>
    <row r="11" spans="1:61" ht="15" customHeight="1" x14ac:dyDescent="0.25">
      <c r="C11" s="560" t="s">
        <v>201</v>
      </c>
      <c r="D11" s="561" t="s">
        <v>34</v>
      </c>
      <c r="E11" s="563"/>
      <c r="N11" s="571">
        <f>Предпосылки!H40</f>
        <v>5.75</v>
      </c>
      <c r="O11" s="572">
        <f>Предпосылки!I40</f>
        <v>5.75</v>
      </c>
      <c r="P11" s="572">
        <f>Предпосылки!J40</f>
        <v>5.75</v>
      </c>
      <c r="Q11" s="573"/>
    </row>
    <row r="12" spans="1:61" ht="15" customHeight="1" x14ac:dyDescent="0.25">
      <c r="C12" s="564" t="s">
        <v>200</v>
      </c>
      <c r="D12" s="565" t="s">
        <v>94</v>
      </c>
      <c r="E12" s="567"/>
      <c r="N12" s="574"/>
      <c r="O12" s="575"/>
      <c r="P12" s="575"/>
      <c r="Q12" s="576"/>
    </row>
    <row r="13" spans="1:61" s="30" customFormat="1" ht="15" customHeight="1" x14ac:dyDescent="0.25">
      <c r="A13" s="28"/>
      <c r="B13" s="530"/>
      <c r="C13" s="557" t="s">
        <v>203</v>
      </c>
      <c r="D13" s="558" t="s">
        <v>34</v>
      </c>
      <c r="E13" s="559"/>
      <c r="F13" s="28"/>
      <c r="G13" s="168"/>
      <c r="H13" s="168"/>
      <c r="I13" s="168"/>
      <c r="J13" s="121"/>
      <c r="K13" s="168"/>
      <c r="L13" s="168"/>
      <c r="M13" s="28"/>
      <c r="N13" s="568">
        <f t="shared" ref="N13:O13" si="1">N11*N12</f>
        <v>0</v>
      </c>
      <c r="O13" s="569">
        <f t="shared" si="1"/>
        <v>0</v>
      </c>
      <c r="P13" s="569">
        <f t="shared" ref="P13" si="2">P11*P12</f>
        <v>0</v>
      </c>
      <c r="Q13" s="570"/>
      <c r="R13" s="168"/>
      <c r="S13" s="28"/>
    </row>
    <row r="15" spans="1:61" s="30" customFormat="1" ht="15.75" customHeight="1" thickBot="1" x14ac:dyDescent="0.3">
      <c r="A15" s="28"/>
      <c r="B15" s="530"/>
      <c r="C15" s="743" t="s">
        <v>202</v>
      </c>
      <c r="D15" s="744" t="s">
        <v>4</v>
      </c>
      <c r="E15" s="745"/>
      <c r="F15" s="28"/>
      <c r="G15" s="168"/>
      <c r="H15" s="168"/>
      <c r="I15" s="168"/>
      <c r="J15" s="121"/>
      <c r="K15" s="168"/>
      <c r="L15" s="168"/>
      <c r="M15" s="28"/>
      <c r="N15" s="708">
        <f>N9*N13</f>
        <v>0</v>
      </c>
      <c r="O15" s="709">
        <f>O9*O13</f>
        <v>0</v>
      </c>
      <c r="P15" s="709">
        <f>P9*P13</f>
        <v>0</v>
      </c>
      <c r="Q15" s="709"/>
      <c r="R15" s="746">
        <f>SUM(N15:Q15)</f>
        <v>0</v>
      </c>
      <c r="S15" s="28"/>
    </row>
    <row r="17" spans="1:22" ht="15" customHeight="1" x14ac:dyDescent="0.25">
      <c r="B17" s="532" t="s">
        <v>376</v>
      </c>
      <c r="C17" s="144" t="s">
        <v>136</v>
      </c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9" spans="1:22" s="30" customFormat="1" x14ac:dyDescent="0.25">
      <c r="A19" s="28"/>
      <c r="B19" s="530"/>
      <c r="C19" s="28" t="s">
        <v>210</v>
      </c>
      <c r="D19" s="121"/>
      <c r="E19" s="121"/>
      <c r="F19" s="28"/>
      <c r="G19" s="168"/>
      <c r="H19" s="168"/>
      <c r="I19" s="168"/>
      <c r="J19" s="121"/>
      <c r="K19" s="168"/>
      <c r="L19" s="168"/>
      <c r="M19" s="28"/>
      <c r="N19" s="168"/>
      <c r="O19" s="168"/>
      <c r="P19" s="168"/>
      <c r="Q19" s="168"/>
      <c r="R19" s="168"/>
      <c r="S19" s="28"/>
    </row>
    <row r="20" spans="1:22" ht="15" customHeight="1" x14ac:dyDescent="0.25">
      <c r="B20" s="582">
        <v>1</v>
      </c>
      <c r="C20" s="583" t="s">
        <v>123</v>
      </c>
      <c r="D20" s="584" t="s">
        <v>4</v>
      </c>
      <c r="E20" s="563"/>
      <c r="G20" s="571"/>
      <c r="H20" s="572"/>
      <c r="I20" s="573"/>
      <c r="K20" s="598">
        <f>IFERROR(AVERAGE(G20:I20),0)</f>
        <v>0</v>
      </c>
      <c r="L20" s="599">
        <f>IFERROR(_xlfn.STDEV.S(G20:I20)/K20,0)</f>
        <v>0</v>
      </c>
      <c r="N20" s="571">
        <f>K20</f>
        <v>0</v>
      </c>
      <c r="O20" s="572">
        <f>N20*(1+Предпосылки!I$24)</f>
        <v>0</v>
      </c>
      <c r="P20" s="572">
        <f>O20*(1+Предпосылки!K$24)</f>
        <v>0</v>
      </c>
      <c r="Q20" s="573"/>
      <c r="R20" s="168"/>
      <c r="T20" s="607"/>
      <c r="U20" s="608"/>
      <c r="V20" s="609"/>
    </row>
    <row r="21" spans="1:22" ht="15" customHeight="1" x14ac:dyDescent="0.25">
      <c r="B21" s="585">
        <f>B20+1</f>
        <v>2</v>
      </c>
      <c r="C21" s="534" t="s">
        <v>123</v>
      </c>
      <c r="D21" s="535" t="s">
        <v>4</v>
      </c>
      <c r="E21" s="586"/>
      <c r="G21" s="596"/>
      <c r="H21" s="506"/>
      <c r="I21" s="597"/>
      <c r="K21" s="600">
        <f>IFERROR(AVERAGE(G21:I21),0)</f>
        <v>0</v>
      </c>
      <c r="L21" s="601">
        <f>IFERROR(_xlfn.STDEV.S(G21:I21)/K21,0)</f>
        <v>0</v>
      </c>
      <c r="N21" s="596">
        <f>K21</f>
        <v>0</v>
      </c>
      <c r="O21" s="506">
        <f>N21*(1+Предпосылки!I$24)</f>
        <v>0</v>
      </c>
      <c r="P21" s="506">
        <f>O21*(1+Предпосылки!K$24)</f>
        <v>0</v>
      </c>
      <c r="Q21" s="597"/>
      <c r="R21" s="168"/>
      <c r="T21" s="610"/>
      <c r="U21" s="507"/>
      <c r="V21" s="611"/>
    </row>
    <row r="22" spans="1:22" ht="15" customHeight="1" x14ac:dyDescent="0.25">
      <c r="B22" s="585">
        <f t="shared" ref="B22:B24" si="3">B21+1</f>
        <v>3</v>
      </c>
      <c r="C22" s="534" t="s">
        <v>123</v>
      </c>
      <c r="D22" s="535" t="s">
        <v>4</v>
      </c>
      <c r="E22" s="586"/>
      <c r="G22" s="596"/>
      <c r="H22" s="506"/>
      <c r="I22" s="597"/>
      <c r="K22" s="600">
        <f t="shared" ref="K22:K24" si="4">IFERROR(AVERAGE(G22:I22),0)</f>
        <v>0</v>
      </c>
      <c r="L22" s="601">
        <f t="shared" ref="L22:L24" si="5">IFERROR(_xlfn.STDEV.S(G22:I22)/K22,0)</f>
        <v>0</v>
      </c>
      <c r="N22" s="596">
        <f t="shared" ref="N22:N24" si="6">K22</f>
        <v>0</v>
      </c>
      <c r="O22" s="506">
        <f>N22*(1+Предпосылки!I$24)</f>
        <v>0</v>
      </c>
      <c r="P22" s="506">
        <f>O22*(1+Предпосылки!K$24)</f>
        <v>0</v>
      </c>
      <c r="Q22" s="597"/>
      <c r="R22" s="168"/>
      <c r="T22" s="610"/>
      <c r="U22" s="507"/>
      <c r="V22" s="611"/>
    </row>
    <row r="23" spans="1:22" ht="15" customHeight="1" x14ac:dyDescent="0.25">
      <c r="B23" s="585">
        <f t="shared" si="3"/>
        <v>4</v>
      </c>
      <c r="C23" s="534" t="s">
        <v>123</v>
      </c>
      <c r="D23" s="535" t="s">
        <v>4</v>
      </c>
      <c r="E23" s="586"/>
      <c r="G23" s="596"/>
      <c r="H23" s="506"/>
      <c r="I23" s="597"/>
      <c r="K23" s="600">
        <f t="shared" si="4"/>
        <v>0</v>
      </c>
      <c r="L23" s="601">
        <f t="shared" si="5"/>
        <v>0</v>
      </c>
      <c r="N23" s="596">
        <f t="shared" si="6"/>
        <v>0</v>
      </c>
      <c r="O23" s="506">
        <f>N23*(1+Предпосылки!I$24)</f>
        <v>0</v>
      </c>
      <c r="P23" s="506">
        <f>O23*(1+Предпосылки!K$24)</f>
        <v>0</v>
      </c>
      <c r="Q23" s="597"/>
      <c r="R23" s="168"/>
      <c r="T23" s="610"/>
      <c r="U23" s="507"/>
      <c r="V23" s="611"/>
    </row>
    <row r="24" spans="1:22" ht="15" customHeight="1" x14ac:dyDescent="0.25">
      <c r="B24" s="590">
        <f t="shared" si="3"/>
        <v>5</v>
      </c>
      <c r="C24" s="540" t="s">
        <v>123</v>
      </c>
      <c r="D24" s="591" t="s">
        <v>4</v>
      </c>
      <c r="E24" s="592"/>
      <c r="G24" s="574"/>
      <c r="H24" s="575"/>
      <c r="I24" s="576"/>
      <c r="K24" s="602">
        <f t="shared" si="4"/>
        <v>0</v>
      </c>
      <c r="L24" s="603">
        <f t="shared" si="5"/>
        <v>0</v>
      </c>
      <c r="N24" s="596">
        <f t="shared" si="6"/>
        <v>0</v>
      </c>
      <c r="O24" s="545">
        <f>N24*(1+Предпосылки!I$24)</f>
        <v>0</v>
      </c>
      <c r="P24" s="545">
        <f>O24*(1+Предпосылки!K$24)</f>
        <v>0</v>
      </c>
      <c r="Q24" s="606"/>
      <c r="R24" s="168"/>
      <c r="T24" s="612"/>
      <c r="U24" s="613"/>
      <c r="V24" s="614"/>
    </row>
    <row r="25" spans="1:22" s="30" customFormat="1" ht="15" customHeight="1" x14ac:dyDescent="0.25">
      <c r="A25" s="28"/>
      <c r="B25" s="593"/>
      <c r="C25" s="594" t="s">
        <v>211</v>
      </c>
      <c r="D25" s="595" t="s">
        <v>4</v>
      </c>
      <c r="E25" s="559"/>
      <c r="F25" s="28"/>
      <c r="G25" s="168"/>
      <c r="H25" s="168"/>
      <c r="I25" s="168"/>
      <c r="J25" s="121"/>
      <c r="K25" s="168"/>
      <c r="L25" s="170"/>
      <c r="M25" s="28"/>
      <c r="N25" s="568">
        <f t="shared" ref="N25:O25" si="7">SUM(N20:N24)</f>
        <v>0</v>
      </c>
      <c r="O25" s="569">
        <f t="shared" si="7"/>
        <v>0</v>
      </c>
      <c r="P25" s="569">
        <f t="shared" ref="P25" si="8">SUM(P20:P24)</f>
        <v>0</v>
      </c>
      <c r="Q25" s="570"/>
      <c r="R25" s="168"/>
      <c r="S25" s="28"/>
    </row>
    <row r="27" spans="1:22" s="30" customFormat="1" ht="15" customHeight="1" x14ac:dyDescent="0.25">
      <c r="A27" s="28"/>
      <c r="B27" s="530"/>
      <c r="C27" s="615" t="s">
        <v>212</v>
      </c>
      <c r="D27" s="616" t="s">
        <v>94</v>
      </c>
      <c r="E27" s="617"/>
      <c r="F27" s="28"/>
      <c r="G27" s="168"/>
      <c r="H27" s="168"/>
      <c r="I27" s="168"/>
      <c r="J27" s="121"/>
      <c r="K27" s="168"/>
      <c r="L27" s="168"/>
      <c r="M27" s="28"/>
      <c r="N27" s="552"/>
      <c r="O27" s="618"/>
      <c r="P27" s="618"/>
      <c r="Q27" s="619"/>
      <c r="R27" s="168"/>
      <c r="S27" s="28"/>
    </row>
    <row r="29" spans="1:22" s="30" customFormat="1" ht="15.75" customHeight="1" thickBot="1" x14ac:dyDescent="0.3">
      <c r="A29" s="28"/>
      <c r="B29" s="530"/>
      <c r="C29" s="743" t="s">
        <v>312</v>
      </c>
      <c r="D29" s="744" t="s">
        <v>4</v>
      </c>
      <c r="E29" s="745"/>
      <c r="F29" s="28"/>
      <c r="G29" s="168"/>
      <c r="H29" s="168"/>
      <c r="I29" s="168"/>
      <c r="J29" s="121"/>
      <c r="K29" s="168"/>
      <c r="L29" s="168"/>
      <c r="M29" s="28"/>
      <c r="N29" s="708">
        <f>N25*N27</f>
        <v>0</v>
      </c>
      <c r="O29" s="709">
        <f>IF((O27-N27)&gt;0,(O27-N27)*O25,0)</f>
        <v>0</v>
      </c>
      <c r="P29" s="709">
        <f>IF((P27-O27)&gt;0,(P27-O27)*P25,0)</f>
        <v>0</v>
      </c>
      <c r="Q29" s="709"/>
      <c r="R29" s="746">
        <f>SUM(N29:Q29)</f>
        <v>0</v>
      </c>
      <c r="S29" s="28"/>
    </row>
    <row r="31" spans="1:22" ht="15" customHeight="1" x14ac:dyDescent="0.25">
      <c r="B31" s="532" t="s">
        <v>377</v>
      </c>
      <c r="C31" s="144" t="s">
        <v>130</v>
      </c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3" spans="1:22" s="30" customFormat="1" x14ac:dyDescent="0.25">
      <c r="A33" s="28"/>
      <c r="B33" s="530"/>
      <c r="C33" s="28" t="s">
        <v>213</v>
      </c>
      <c r="D33" s="121"/>
      <c r="E33" s="121"/>
      <c r="F33" s="28"/>
      <c r="G33" s="168"/>
      <c r="H33" s="168"/>
      <c r="I33" s="168"/>
      <c r="J33" s="121"/>
      <c r="K33" s="168"/>
      <c r="L33" s="168"/>
      <c r="M33" s="28"/>
      <c r="N33" s="168"/>
      <c r="O33" s="168"/>
      <c r="P33" s="168"/>
      <c r="Q33" s="168"/>
      <c r="R33" s="168"/>
      <c r="S33" s="28"/>
    </row>
    <row r="34" spans="1:22" ht="15" customHeight="1" x14ac:dyDescent="0.25">
      <c r="B34" s="582">
        <v>1</v>
      </c>
      <c r="C34" s="583" t="s">
        <v>214</v>
      </c>
      <c r="D34" s="584" t="s">
        <v>4</v>
      </c>
      <c r="E34" s="563"/>
      <c r="G34" s="571"/>
      <c r="H34" s="572"/>
      <c r="I34" s="573"/>
      <c r="K34" s="598">
        <f>IFERROR(AVERAGE(G34:I34),0)</f>
        <v>0</v>
      </c>
      <c r="L34" s="599">
        <f>IFERROR(_xlfn.STDEV.S(G34:I34)/K34,0)</f>
        <v>0</v>
      </c>
      <c r="N34" s="571">
        <f>K34</f>
        <v>0</v>
      </c>
      <c r="O34" s="572">
        <f>N34*(1+Предпосылки!I$24)</f>
        <v>0</v>
      </c>
      <c r="P34" s="572">
        <f>O34*(1+Предпосылки!K$24)</f>
        <v>0</v>
      </c>
      <c r="Q34" s="573"/>
      <c r="R34" s="168"/>
      <c r="T34" s="607"/>
      <c r="U34" s="608"/>
      <c r="V34" s="609"/>
    </row>
    <row r="35" spans="1:22" ht="15" customHeight="1" x14ac:dyDescent="0.25">
      <c r="B35" s="585">
        <f>B34+1</f>
        <v>2</v>
      </c>
      <c r="C35" s="534" t="s">
        <v>214</v>
      </c>
      <c r="D35" s="535" t="s">
        <v>4</v>
      </c>
      <c r="E35" s="586"/>
      <c r="G35" s="596"/>
      <c r="H35" s="506"/>
      <c r="I35" s="597"/>
      <c r="K35" s="600">
        <f>IFERROR(AVERAGE(G35:I35),0)</f>
        <v>0</v>
      </c>
      <c r="L35" s="601">
        <f>IFERROR(_xlfn.STDEV.S(G35:I35)/K35,0)</f>
        <v>0</v>
      </c>
      <c r="N35" s="596">
        <f>K35</f>
        <v>0</v>
      </c>
      <c r="O35" s="506">
        <f>N35*(1+Предпосылки!I$24)</f>
        <v>0</v>
      </c>
      <c r="P35" s="506">
        <f>O35*(1+Предпосылки!K$24)</f>
        <v>0</v>
      </c>
      <c r="Q35" s="597"/>
      <c r="R35" s="168"/>
      <c r="T35" s="610"/>
      <c r="U35" s="507"/>
      <c r="V35" s="611"/>
    </row>
    <row r="36" spans="1:22" ht="15" customHeight="1" x14ac:dyDescent="0.25">
      <c r="B36" s="590">
        <f t="shared" ref="B36" si="9">B35+1</f>
        <v>3</v>
      </c>
      <c r="C36" s="540" t="s">
        <v>214</v>
      </c>
      <c r="D36" s="591" t="s">
        <v>4</v>
      </c>
      <c r="E36" s="592"/>
      <c r="G36" s="574"/>
      <c r="H36" s="575"/>
      <c r="I36" s="576"/>
      <c r="K36" s="602">
        <f t="shared" ref="K36" si="10">IFERROR(AVERAGE(G36:I36),0)</f>
        <v>0</v>
      </c>
      <c r="L36" s="603">
        <f t="shared" ref="L36" si="11">IFERROR(_xlfn.STDEV.S(G36:I36)/K36,0)</f>
        <v>0</v>
      </c>
      <c r="N36" s="596">
        <f>K36</f>
        <v>0</v>
      </c>
      <c r="O36" s="545">
        <f>N36*(1+Предпосылки!I$24)</f>
        <v>0</v>
      </c>
      <c r="P36" s="545">
        <f>O36*(1+Предпосылки!K$24)</f>
        <v>0</v>
      </c>
      <c r="Q36" s="606"/>
      <c r="R36" s="168"/>
      <c r="T36" s="612"/>
      <c r="U36" s="613"/>
      <c r="V36" s="614"/>
    </row>
    <row r="37" spans="1:22" s="30" customFormat="1" ht="15" customHeight="1" x14ac:dyDescent="0.25">
      <c r="A37" s="28"/>
      <c r="B37" s="593"/>
      <c r="C37" s="594" t="s">
        <v>462</v>
      </c>
      <c r="D37" s="595" t="s">
        <v>4</v>
      </c>
      <c r="E37" s="559"/>
      <c r="F37" s="28"/>
      <c r="G37" s="168"/>
      <c r="H37" s="168"/>
      <c r="I37" s="168"/>
      <c r="J37" s="121"/>
      <c r="K37" s="168"/>
      <c r="L37" s="170"/>
      <c r="M37" s="28"/>
      <c r="N37" s="568">
        <f>SUM(N34:N36)</f>
        <v>0</v>
      </c>
      <c r="O37" s="569">
        <f>SUM(O34:O36)</f>
        <v>0</v>
      </c>
      <c r="P37" s="569">
        <f>SUM(P34:P36)</f>
        <v>0</v>
      </c>
      <c r="Q37" s="570"/>
      <c r="R37" s="168"/>
      <c r="S37" s="28"/>
    </row>
    <row r="39" spans="1:22" s="30" customFormat="1" ht="15" customHeight="1" x14ac:dyDescent="0.25">
      <c r="A39" s="28"/>
      <c r="B39" s="530"/>
      <c r="C39" s="615" t="s">
        <v>227</v>
      </c>
      <c r="D39" s="616" t="s">
        <v>228</v>
      </c>
      <c r="E39" s="617"/>
      <c r="F39" s="28"/>
      <c r="G39" s="168"/>
      <c r="H39" s="168"/>
      <c r="I39" s="168"/>
      <c r="J39" s="121"/>
      <c r="K39" s="168"/>
      <c r="L39" s="168"/>
      <c r="M39" s="28"/>
      <c r="N39" s="552"/>
      <c r="O39" s="618"/>
      <c r="P39" s="618"/>
      <c r="Q39" s="619"/>
      <c r="R39" s="168"/>
      <c r="S39" s="28"/>
    </row>
    <row r="41" spans="1:22" s="30" customFormat="1" ht="15.75" customHeight="1" thickBot="1" x14ac:dyDescent="0.3">
      <c r="A41" s="28"/>
      <c r="B41" s="530"/>
      <c r="C41" s="743" t="s">
        <v>215</v>
      </c>
      <c r="D41" s="744" t="s">
        <v>4</v>
      </c>
      <c r="E41" s="745"/>
      <c r="F41" s="28"/>
      <c r="G41" s="168"/>
      <c r="H41" s="168"/>
      <c r="I41" s="168"/>
      <c r="J41" s="121"/>
      <c r="K41" s="168"/>
      <c r="L41" s="168"/>
      <c r="M41" s="28"/>
      <c r="N41" s="708">
        <f>N37*N39</f>
        <v>0</v>
      </c>
      <c r="O41" s="709">
        <f t="shared" ref="O41:P41" si="12">O37*O39</f>
        <v>0</v>
      </c>
      <c r="P41" s="709">
        <f t="shared" si="12"/>
        <v>0</v>
      </c>
      <c r="Q41" s="709"/>
      <c r="R41" s="746">
        <f>SUM(N41:Q41)</f>
        <v>0</v>
      </c>
      <c r="S41" s="28"/>
    </row>
    <row r="43" spans="1:22" ht="15" customHeight="1" x14ac:dyDescent="0.25">
      <c r="B43" s="532" t="s">
        <v>378</v>
      </c>
      <c r="C43" s="144" t="s">
        <v>129</v>
      </c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5" spans="1:22" s="30" customFormat="1" x14ac:dyDescent="0.25">
      <c r="A45" s="28"/>
      <c r="B45" s="530"/>
      <c r="C45" s="28" t="s">
        <v>216</v>
      </c>
      <c r="D45" s="121"/>
      <c r="E45" s="121"/>
      <c r="F45" s="28"/>
      <c r="G45" s="168"/>
      <c r="H45" s="168"/>
      <c r="I45" s="168"/>
      <c r="J45" s="121"/>
      <c r="K45" s="168"/>
      <c r="L45" s="168"/>
      <c r="M45" s="28"/>
      <c r="N45" s="168"/>
      <c r="O45" s="168"/>
      <c r="P45" s="168"/>
      <c r="Q45" s="168"/>
      <c r="R45" s="168"/>
      <c r="S45" s="28"/>
    </row>
    <row r="46" spans="1:22" ht="18.75" customHeight="1" x14ac:dyDescent="0.25">
      <c r="C46" s="546" t="s">
        <v>217</v>
      </c>
      <c r="D46" s="547" t="s">
        <v>4</v>
      </c>
      <c r="E46" s="548"/>
      <c r="G46" s="549"/>
      <c r="H46" s="550"/>
      <c r="I46" s="551"/>
      <c r="K46" s="552">
        <f>IFERROR(AVERAGE(G46:I46),0)</f>
        <v>0</v>
      </c>
      <c r="L46" s="553">
        <f>IFERROR(_xlfn.STDEV.S(G46:I46)/K46,0)</f>
        <v>0</v>
      </c>
      <c r="N46" s="549">
        <f>K46</f>
        <v>0</v>
      </c>
      <c r="O46" s="550">
        <f t="shared" ref="O46:P46" si="13">L46</f>
        <v>0</v>
      </c>
      <c r="P46" s="550">
        <f t="shared" si="13"/>
        <v>0</v>
      </c>
      <c r="Q46" s="551"/>
      <c r="R46" s="168"/>
      <c r="T46" s="554"/>
      <c r="U46" s="555"/>
      <c r="V46" s="556"/>
    </row>
    <row r="48" spans="1:22" s="30" customFormat="1" ht="15.75" customHeight="1" thickBot="1" x14ac:dyDescent="0.3">
      <c r="A48" s="28"/>
      <c r="B48" s="530"/>
      <c r="C48" s="743" t="s">
        <v>219</v>
      </c>
      <c r="D48" s="744" t="s">
        <v>4</v>
      </c>
      <c r="E48" s="745"/>
      <c r="F48" s="28"/>
      <c r="G48" s="168"/>
      <c r="H48" s="168"/>
      <c r="I48" s="168"/>
      <c r="J48" s="121"/>
      <c r="K48" s="168"/>
      <c r="L48" s="168"/>
      <c r="M48" s="28"/>
      <c r="N48" s="708">
        <f t="shared" ref="N48:O48" si="14">N46</f>
        <v>0</v>
      </c>
      <c r="O48" s="709">
        <f t="shared" si="14"/>
        <v>0</v>
      </c>
      <c r="P48" s="709">
        <f t="shared" ref="P48" si="15">P46</f>
        <v>0</v>
      </c>
      <c r="Q48" s="709"/>
      <c r="R48" s="746">
        <f>SUM(N48:Q48)</f>
        <v>0</v>
      </c>
      <c r="S48" s="28"/>
    </row>
    <row r="50" spans="1:22" ht="15" customHeight="1" x14ac:dyDescent="0.25">
      <c r="B50" s="532" t="s">
        <v>379</v>
      </c>
      <c r="C50" s="144" t="s">
        <v>101</v>
      </c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2" spans="1:22" s="30" customFormat="1" x14ac:dyDescent="0.25">
      <c r="A52" s="28"/>
      <c r="B52" s="530" t="s">
        <v>431</v>
      </c>
      <c r="C52" s="28" t="s">
        <v>229</v>
      </c>
      <c r="D52" s="121"/>
      <c r="E52" s="121"/>
      <c r="F52" s="28"/>
      <c r="G52" s="168"/>
      <c r="H52" s="168"/>
      <c r="I52" s="168"/>
      <c r="J52" s="121"/>
      <c r="K52" s="168"/>
      <c r="L52" s="168"/>
      <c r="M52" s="28"/>
      <c r="N52" s="168"/>
      <c r="O52" s="168"/>
      <c r="P52" s="168"/>
      <c r="Q52" s="168"/>
      <c r="R52" s="168"/>
      <c r="S52" s="28"/>
    </row>
    <row r="53" spans="1:22" x14ac:dyDescent="0.25">
      <c r="C53" s="546" t="s">
        <v>133</v>
      </c>
      <c r="D53" s="547" t="s">
        <v>13</v>
      </c>
      <c r="E53" s="548"/>
      <c r="N53" s="549"/>
      <c r="O53" s="550"/>
      <c r="P53" s="550"/>
      <c r="Q53" s="551"/>
    </row>
    <row r="54" spans="1:22" s="30" customFormat="1" x14ac:dyDescent="0.25">
      <c r="A54" s="28"/>
      <c r="B54" s="530"/>
      <c r="C54" s="28"/>
      <c r="D54" s="121"/>
      <c r="E54" s="121"/>
      <c r="F54" s="28"/>
      <c r="G54" s="168"/>
      <c r="H54" s="168"/>
      <c r="I54" s="168"/>
      <c r="J54" s="121"/>
      <c r="K54" s="168"/>
      <c r="L54" s="168"/>
      <c r="M54" s="28"/>
      <c r="N54" s="168"/>
      <c r="O54" s="168"/>
      <c r="P54" s="168"/>
      <c r="Q54" s="168"/>
      <c r="R54" s="168"/>
      <c r="S54" s="28"/>
    </row>
    <row r="55" spans="1:22" ht="24" x14ac:dyDescent="0.25">
      <c r="C55" s="624" t="s">
        <v>70</v>
      </c>
      <c r="D55" s="584" t="s">
        <v>4</v>
      </c>
      <c r="E55" s="563"/>
      <c r="G55" s="571"/>
      <c r="H55" s="572"/>
      <c r="I55" s="573"/>
      <c r="K55" s="598">
        <f>IFERROR(AVERAGE(G55:I55),0)</f>
        <v>0</v>
      </c>
      <c r="L55" s="599">
        <f>IFERROR(_xlfn.STDEV.S(G55:I55)/K55,0)</f>
        <v>0</v>
      </c>
      <c r="N55" s="571">
        <f>Предпосылки!H64</f>
        <v>5.4287272</v>
      </c>
      <c r="O55" s="572">
        <f>Предпосылки!I64</f>
        <v>5.6458762880000002</v>
      </c>
      <c r="P55" s="572">
        <f>Предпосылки!J64</f>
        <v>5.87171133952</v>
      </c>
      <c r="Q55" s="573"/>
      <c r="R55" s="168"/>
      <c r="T55" s="607"/>
      <c r="U55" s="608"/>
      <c r="V55" s="609"/>
    </row>
    <row r="56" spans="1:22" x14ac:dyDescent="0.25">
      <c r="C56" s="625" t="s">
        <v>230</v>
      </c>
      <c r="D56" s="535" t="s">
        <v>4</v>
      </c>
      <c r="E56" s="586"/>
      <c r="G56" s="574"/>
      <c r="H56" s="575"/>
      <c r="I56" s="576"/>
      <c r="K56" s="602">
        <f>IFERROR(AVERAGE(G56:I56),0)</f>
        <v>0</v>
      </c>
      <c r="L56" s="603">
        <f>IFERROR(_xlfn.STDEV.S(G56:I56)/K56,0)</f>
        <v>0</v>
      </c>
      <c r="N56" s="596">
        <f>Предпосылки!H65</f>
        <v>3.4789560000000002</v>
      </c>
      <c r="O56" s="506">
        <f>Предпосылки!I65</f>
        <v>3.6181142400000001</v>
      </c>
      <c r="P56" s="506">
        <f>Предпосылки!J65</f>
        <v>3.7628388096000003</v>
      </c>
      <c r="Q56" s="597"/>
      <c r="R56" s="168"/>
      <c r="T56" s="610"/>
      <c r="U56" s="507"/>
      <c r="V56" s="611"/>
    </row>
    <row r="57" spans="1:22" x14ac:dyDescent="0.25">
      <c r="C57" s="627" t="s">
        <v>74</v>
      </c>
      <c r="D57" s="591" t="s">
        <v>4</v>
      </c>
      <c r="E57" s="592"/>
      <c r="L57" s="171"/>
      <c r="N57" s="605">
        <f>Предпосылки!H66</f>
        <v>0.7</v>
      </c>
      <c r="O57" s="545">
        <f>Предпосылки!I66</f>
        <v>0.7</v>
      </c>
      <c r="P57" s="545">
        <f>Предпосылки!J66</f>
        <v>0.7</v>
      </c>
      <c r="Q57" s="606"/>
      <c r="R57" s="168"/>
      <c r="T57" s="612"/>
      <c r="U57" s="613"/>
      <c r="V57" s="614"/>
    </row>
    <row r="58" spans="1:22" s="30" customFormat="1" ht="15" customHeight="1" x14ac:dyDescent="0.25">
      <c r="A58" s="28"/>
      <c r="B58" s="530"/>
      <c r="C58" s="557" t="s">
        <v>231</v>
      </c>
      <c r="D58" s="595" t="s">
        <v>4</v>
      </c>
      <c r="E58" s="559"/>
      <c r="F58" s="28"/>
      <c r="G58" s="168"/>
      <c r="H58" s="168"/>
      <c r="I58" s="168"/>
      <c r="J58" s="121"/>
      <c r="K58" s="168"/>
      <c r="L58" s="170"/>
      <c r="M58" s="28"/>
      <c r="N58" s="568">
        <f>N55+(N53-1)*N56+N53*N57</f>
        <v>1.9497711999999998</v>
      </c>
      <c r="O58" s="569">
        <f t="shared" ref="O58:Q58" si="16">O55+(O53-1)*O56+O53*O57</f>
        <v>2.027762048</v>
      </c>
      <c r="P58" s="569">
        <f t="shared" si="16"/>
        <v>2.1088725299199997</v>
      </c>
      <c r="Q58" s="570">
        <f t="shared" si="16"/>
        <v>0</v>
      </c>
      <c r="R58" s="168"/>
      <c r="S58" s="28"/>
    </row>
    <row r="60" spans="1:22" s="30" customFormat="1" ht="16.5" customHeight="1" x14ac:dyDescent="0.25">
      <c r="A60" s="28"/>
      <c r="B60" s="530"/>
      <c r="C60" s="615" t="s">
        <v>232</v>
      </c>
      <c r="D60" s="628" t="s">
        <v>103</v>
      </c>
      <c r="E60" s="617"/>
      <c r="F60" s="28"/>
      <c r="G60" s="168"/>
      <c r="H60" s="168"/>
      <c r="I60" s="168"/>
      <c r="J60" s="121"/>
      <c r="K60" s="168"/>
      <c r="L60" s="168"/>
      <c r="M60" s="28"/>
      <c r="N60" s="552"/>
      <c r="O60" s="618"/>
      <c r="P60" s="618"/>
      <c r="Q60" s="619"/>
      <c r="R60" s="168"/>
      <c r="S60" s="28"/>
    </row>
    <row r="61" spans="1:22" s="30" customFormat="1" ht="16.5" customHeight="1" x14ac:dyDescent="0.25">
      <c r="A61" s="28"/>
      <c r="B61" s="530"/>
      <c r="C61" s="539"/>
      <c r="D61" s="26"/>
      <c r="E61" s="121"/>
      <c r="F61" s="28"/>
      <c r="G61" s="168"/>
      <c r="H61" s="168"/>
      <c r="I61" s="168"/>
      <c r="J61" s="121"/>
      <c r="K61" s="168"/>
      <c r="L61" s="168"/>
      <c r="M61" s="28"/>
      <c r="N61" s="168"/>
      <c r="O61" s="168"/>
      <c r="P61" s="168"/>
      <c r="Q61" s="168"/>
      <c r="R61" s="168"/>
      <c r="S61" s="28"/>
    </row>
    <row r="62" spans="1:22" s="30" customFormat="1" ht="15.75" customHeight="1" x14ac:dyDescent="0.25">
      <c r="A62" s="28"/>
      <c r="B62" s="530"/>
      <c r="C62" s="577" t="s">
        <v>433</v>
      </c>
      <c r="D62" s="501" t="s">
        <v>4</v>
      </c>
      <c r="E62" s="578"/>
      <c r="F62" s="28"/>
      <c r="G62" s="168"/>
      <c r="H62" s="168"/>
      <c r="I62" s="168"/>
      <c r="J62" s="121"/>
      <c r="K62" s="168"/>
      <c r="L62" s="168"/>
      <c r="M62" s="28"/>
      <c r="N62" s="579">
        <f>N58*N60</f>
        <v>0</v>
      </c>
      <c r="O62" s="580">
        <f t="shared" ref="O62:P62" si="17">O58*O60</f>
        <v>0</v>
      </c>
      <c r="P62" s="580">
        <f t="shared" si="17"/>
        <v>0</v>
      </c>
      <c r="Q62" s="580"/>
      <c r="R62" s="581">
        <f>SUM(N62:Q62)</f>
        <v>0</v>
      </c>
      <c r="S62" s="28"/>
    </row>
    <row r="63" spans="1:22" x14ac:dyDescent="0.25">
      <c r="B63" s="629"/>
      <c r="C63" s="630"/>
      <c r="D63" s="631"/>
      <c r="E63" s="631"/>
      <c r="G63" s="632"/>
      <c r="H63" s="632"/>
      <c r="I63" s="632"/>
      <c r="K63" s="360"/>
      <c r="L63" s="632"/>
      <c r="N63" s="632"/>
      <c r="O63" s="632"/>
      <c r="P63" s="632"/>
      <c r="Q63" s="632"/>
      <c r="R63" s="632"/>
      <c r="T63" s="634"/>
      <c r="U63" s="634"/>
      <c r="V63" s="634"/>
    </row>
    <row r="65" spans="1:22" s="30" customFormat="1" x14ac:dyDescent="0.25">
      <c r="A65" s="28"/>
      <c r="B65" s="530" t="s">
        <v>432</v>
      </c>
      <c r="C65" s="28" t="s">
        <v>233</v>
      </c>
      <c r="D65" s="121"/>
      <c r="E65" s="121"/>
      <c r="F65" s="28"/>
      <c r="G65" s="168"/>
      <c r="H65" s="168"/>
      <c r="I65" s="168"/>
      <c r="J65" s="121"/>
      <c r="K65" s="168"/>
      <c r="L65" s="168"/>
      <c r="M65" s="28"/>
      <c r="N65" s="168"/>
      <c r="O65" s="168"/>
      <c r="P65" s="168"/>
      <c r="Q65" s="168"/>
      <c r="R65" s="168"/>
      <c r="S65" s="28"/>
    </row>
    <row r="66" spans="1:22" x14ac:dyDescent="0.25">
      <c r="C66" s="546" t="s">
        <v>134</v>
      </c>
      <c r="D66" s="547" t="s">
        <v>13</v>
      </c>
      <c r="E66" s="548"/>
      <c r="N66" s="549"/>
      <c r="O66" s="550"/>
      <c r="P66" s="550"/>
      <c r="Q66" s="551"/>
    </row>
    <row r="67" spans="1:22" s="30" customFormat="1" x14ac:dyDescent="0.25">
      <c r="A67" s="28"/>
      <c r="B67" s="530"/>
      <c r="C67" s="28"/>
      <c r="D67" s="121"/>
      <c r="E67" s="121"/>
      <c r="F67" s="28"/>
      <c r="G67" s="168"/>
      <c r="H67" s="168"/>
      <c r="I67" s="168"/>
      <c r="J67" s="121"/>
      <c r="K67" s="168"/>
      <c r="L67" s="168"/>
      <c r="M67" s="28"/>
      <c r="N67" s="168"/>
      <c r="O67" s="168"/>
      <c r="P67" s="168"/>
      <c r="Q67" s="168"/>
      <c r="R67" s="168"/>
      <c r="S67" s="28"/>
    </row>
    <row r="68" spans="1:22" x14ac:dyDescent="0.25">
      <c r="C68" s="624" t="s">
        <v>77</v>
      </c>
      <c r="D68" s="584" t="s">
        <v>4</v>
      </c>
      <c r="E68" s="563"/>
      <c r="L68" s="170"/>
      <c r="N68" s="571">
        <f t="shared" ref="N68:O68" si="18">N69*N70</f>
        <v>19.119977198399997</v>
      </c>
      <c r="O68" s="572">
        <f t="shared" si="18"/>
        <v>19.884776286335999</v>
      </c>
      <c r="P68" s="572">
        <f t="shared" ref="P68" si="19">P69*P70</f>
        <v>20.680167337789438</v>
      </c>
      <c r="Q68" s="573"/>
      <c r="R68" s="168"/>
      <c r="T68" s="607"/>
      <c r="U68" s="608"/>
      <c r="V68" s="609"/>
    </row>
    <row r="69" spans="1:22" s="166" customFormat="1" ht="22.5" x14ac:dyDescent="0.25">
      <c r="A69" s="165"/>
      <c r="B69" s="541"/>
      <c r="C69" s="635" t="s">
        <v>70</v>
      </c>
      <c r="D69" s="542" t="s">
        <v>4</v>
      </c>
      <c r="E69" s="636"/>
      <c r="F69" s="165"/>
      <c r="G69" s="637"/>
      <c r="H69" s="638"/>
      <c r="I69" s="639"/>
      <c r="J69" s="173"/>
      <c r="K69" s="640">
        <f>IFERROR(AVERAGE(G69:I69),0)</f>
        <v>0</v>
      </c>
      <c r="L69" s="641">
        <f>IFERROR(_xlfn.STDEV.S(G69:I69)/K69,0)</f>
        <v>0</v>
      </c>
      <c r="M69" s="165"/>
      <c r="N69" s="642">
        <f>Предпосылки!H69</f>
        <v>5.4287272</v>
      </c>
      <c r="O69" s="543">
        <f>Предпосылки!I69</f>
        <v>5.6458762880000002</v>
      </c>
      <c r="P69" s="543">
        <f>Предпосылки!J69</f>
        <v>5.87171133952</v>
      </c>
      <c r="Q69" s="643"/>
      <c r="R69" s="169"/>
      <c r="S69" s="165"/>
      <c r="T69" s="644"/>
      <c r="U69" s="544"/>
      <c r="V69" s="645"/>
    </row>
    <row r="70" spans="1:22" s="166" customFormat="1" ht="11.25" x14ac:dyDescent="0.25">
      <c r="A70" s="165"/>
      <c r="B70" s="541"/>
      <c r="C70" s="635" t="s">
        <v>234</v>
      </c>
      <c r="D70" s="542" t="s">
        <v>235</v>
      </c>
      <c r="E70" s="636"/>
      <c r="F70" s="165"/>
      <c r="G70" s="172"/>
      <c r="H70" s="172"/>
      <c r="I70" s="172"/>
      <c r="J70" s="173"/>
      <c r="K70" s="169"/>
      <c r="L70" s="174"/>
      <c r="M70" s="165"/>
      <c r="N70" s="642">
        <f>Предпосылки!H70</f>
        <v>3.5219999999999998</v>
      </c>
      <c r="O70" s="543">
        <f>Предпосылки!I70</f>
        <v>3.5219999999999998</v>
      </c>
      <c r="P70" s="543">
        <f>Предпосылки!J70</f>
        <v>3.5219999999999998</v>
      </c>
      <c r="Q70" s="643"/>
      <c r="R70" s="169"/>
      <c r="S70" s="165"/>
      <c r="T70" s="644"/>
      <c r="U70" s="544"/>
      <c r="V70" s="645"/>
    </row>
    <row r="71" spans="1:22" x14ac:dyDescent="0.25">
      <c r="C71" s="625" t="s">
        <v>80</v>
      </c>
      <c r="D71" s="535" t="s">
        <v>4</v>
      </c>
      <c r="E71" s="586"/>
      <c r="G71" s="549"/>
      <c r="H71" s="550"/>
      <c r="I71" s="551"/>
      <c r="K71" s="552">
        <f>IFERROR(AVERAGE(G71:I71),0)</f>
        <v>0</v>
      </c>
      <c r="L71" s="553">
        <f>IFERROR(_xlfn.STDEV.S(G71:I71)/K71,0)</f>
        <v>0</v>
      </c>
      <c r="N71" s="596">
        <f>Предпосылки!H71</f>
        <v>6.4738749999999996</v>
      </c>
      <c r="O71" s="506">
        <f>Предпосылки!I71</f>
        <v>6.7328299999999999</v>
      </c>
      <c r="P71" s="506">
        <f>Предпосылки!J71</f>
        <v>7.0021431999999999</v>
      </c>
      <c r="Q71" s="597"/>
      <c r="R71" s="168"/>
      <c r="T71" s="610"/>
      <c r="U71" s="507"/>
      <c r="V71" s="611"/>
    </row>
    <row r="72" spans="1:22" x14ac:dyDescent="0.25">
      <c r="C72" s="626" t="s">
        <v>82</v>
      </c>
      <c r="D72" s="589" t="s">
        <v>4</v>
      </c>
      <c r="E72" s="567"/>
      <c r="L72" s="170"/>
      <c r="N72" s="574">
        <f>Предпосылки!H72</f>
        <v>2.5</v>
      </c>
      <c r="O72" s="575">
        <f>Предпосылки!I72</f>
        <v>2.5</v>
      </c>
      <c r="P72" s="575">
        <f>Предпосылки!J72</f>
        <v>2.5</v>
      </c>
      <c r="Q72" s="576"/>
      <c r="R72" s="168"/>
      <c r="T72" s="612"/>
      <c r="U72" s="613"/>
      <c r="V72" s="614"/>
    </row>
    <row r="73" spans="1:22" s="30" customFormat="1" ht="15" customHeight="1" x14ac:dyDescent="0.25">
      <c r="A73" s="28"/>
      <c r="B73" s="530"/>
      <c r="C73" s="557" t="s">
        <v>237</v>
      </c>
      <c r="D73" s="595" t="s">
        <v>4</v>
      </c>
      <c r="E73" s="559"/>
      <c r="F73" s="28"/>
      <c r="G73" s="168"/>
      <c r="H73" s="168"/>
      <c r="I73" s="168"/>
      <c r="J73" s="121"/>
      <c r="K73" s="168"/>
      <c r="L73" s="170"/>
      <c r="M73" s="28"/>
      <c r="N73" s="568">
        <f>N68+(N66-1)*N71+N66*N72</f>
        <v>12.646102198399998</v>
      </c>
      <c r="O73" s="569">
        <f t="shared" ref="O73:Q73" si="20">O68+(O66-1)*O71+O66*O72</f>
        <v>13.151946286335999</v>
      </c>
      <c r="P73" s="569">
        <f t="shared" si="20"/>
        <v>13.678024137789439</v>
      </c>
      <c r="Q73" s="570">
        <f t="shared" si="20"/>
        <v>0</v>
      </c>
      <c r="R73" s="168"/>
      <c r="S73" s="28"/>
    </row>
    <row r="75" spans="1:22" s="30" customFormat="1" ht="16.5" customHeight="1" x14ac:dyDescent="0.25">
      <c r="A75" s="28"/>
      <c r="B75" s="530"/>
      <c r="C75" s="615" t="s">
        <v>238</v>
      </c>
      <c r="D75" s="628" t="s">
        <v>103</v>
      </c>
      <c r="E75" s="617"/>
      <c r="F75" s="28"/>
      <c r="G75" s="168"/>
      <c r="H75" s="168"/>
      <c r="I75" s="168"/>
      <c r="J75" s="121"/>
      <c r="K75" s="168"/>
      <c r="L75" s="168"/>
      <c r="M75" s="28"/>
      <c r="N75" s="552"/>
      <c r="O75" s="618"/>
      <c r="P75" s="618"/>
      <c r="Q75" s="619"/>
      <c r="R75" s="168"/>
      <c r="S75" s="28"/>
    </row>
    <row r="76" spans="1:22" s="30" customFormat="1" ht="16.5" customHeight="1" x14ac:dyDescent="0.25">
      <c r="A76" s="28"/>
      <c r="B76" s="530"/>
      <c r="C76" s="539"/>
      <c r="D76" s="26"/>
      <c r="E76" s="121"/>
      <c r="F76" s="28"/>
      <c r="G76" s="168"/>
      <c r="H76" s="168"/>
      <c r="I76" s="168"/>
      <c r="J76" s="121"/>
      <c r="K76" s="168"/>
      <c r="L76" s="168"/>
      <c r="M76" s="28"/>
      <c r="N76" s="168"/>
      <c r="O76" s="168"/>
      <c r="P76" s="168"/>
      <c r="Q76" s="168"/>
      <c r="R76" s="168"/>
      <c r="S76" s="28"/>
    </row>
    <row r="77" spans="1:22" s="30" customFormat="1" ht="15.75" customHeight="1" x14ac:dyDescent="0.25">
      <c r="A77" s="28"/>
      <c r="B77" s="530"/>
      <c r="C77" s="577" t="s">
        <v>434</v>
      </c>
      <c r="D77" s="501" t="s">
        <v>4</v>
      </c>
      <c r="E77" s="578"/>
      <c r="F77" s="28"/>
      <c r="G77" s="168"/>
      <c r="H77" s="168"/>
      <c r="I77" s="168"/>
      <c r="J77" s="121"/>
      <c r="K77" s="168"/>
      <c r="L77" s="168"/>
      <c r="M77" s="28"/>
      <c r="N77" s="579">
        <f>N73*N75</f>
        <v>0</v>
      </c>
      <c r="O77" s="580">
        <f t="shared" ref="O77:P77" si="21">O73*O75</f>
        <v>0</v>
      </c>
      <c r="P77" s="580">
        <f t="shared" si="21"/>
        <v>0</v>
      </c>
      <c r="Q77" s="580"/>
      <c r="R77" s="581">
        <f>SUM(N77:Q77)</f>
        <v>0</v>
      </c>
      <c r="S77" s="28"/>
    </row>
    <row r="78" spans="1:22" x14ac:dyDescent="0.25">
      <c r="B78" s="629"/>
      <c r="C78" s="630"/>
      <c r="D78" s="631"/>
      <c r="E78" s="631"/>
      <c r="G78" s="632"/>
      <c r="H78" s="632"/>
      <c r="I78" s="632"/>
      <c r="K78" s="360"/>
      <c r="L78" s="632"/>
      <c r="N78" s="633"/>
      <c r="O78" s="633"/>
      <c r="P78" s="633"/>
      <c r="Q78" s="633"/>
      <c r="R78" s="633"/>
      <c r="T78" s="634"/>
      <c r="U78" s="634"/>
      <c r="V78" s="634"/>
    </row>
    <row r="80" spans="1:22" s="30" customFormat="1" ht="15.75" customHeight="1" thickBot="1" x14ac:dyDescent="0.3">
      <c r="A80" s="28"/>
      <c r="B80" s="530"/>
      <c r="C80" s="743" t="s">
        <v>236</v>
      </c>
      <c r="D80" s="744" t="s">
        <v>4</v>
      </c>
      <c r="E80" s="745"/>
      <c r="F80" s="28"/>
      <c r="G80" s="168"/>
      <c r="H80" s="168"/>
      <c r="I80" s="168"/>
      <c r="J80" s="121"/>
      <c r="K80" s="168"/>
      <c r="L80" s="168"/>
      <c r="M80" s="28"/>
      <c r="N80" s="708">
        <f>N62+N77</f>
        <v>0</v>
      </c>
      <c r="O80" s="709">
        <f t="shared" ref="O80:P80" si="22">O62+O77</f>
        <v>0</v>
      </c>
      <c r="P80" s="709">
        <f t="shared" si="22"/>
        <v>0</v>
      </c>
      <c r="Q80" s="709"/>
      <c r="R80" s="746">
        <f>SUM(N80:Q80)</f>
        <v>0</v>
      </c>
      <c r="S80" s="28"/>
    </row>
    <row r="82" spans="1:22" ht="15" customHeight="1" x14ac:dyDescent="0.25">
      <c r="B82" s="532" t="s">
        <v>380</v>
      </c>
      <c r="C82" s="144" t="s">
        <v>110</v>
      </c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</row>
    <row r="84" spans="1:22" s="30" customFormat="1" x14ac:dyDescent="0.25">
      <c r="A84" s="28"/>
      <c r="B84" s="530"/>
      <c r="C84" s="28" t="s">
        <v>220</v>
      </c>
      <c r="D84" s="121"/>
      <c r="E84" s="121"/>
      <c r="F84" s="28"/>
      <c r="G84" s="168"/>
      <c r="H84" s="168"/>
      <c r="I84" s="168"/>
      <c r="J84" s="121"/>
      <c r="K84" s="168"/>
      <c r="L84" s="168"/>
      <c r="M84" s="28"/>
      <c r="N84" s="168"/>
      <c r="O84" s="168"/>
      <c r="P84" s="168"/>
      <c r="Q84" s="168"/>
      <c r="R84" s="168"/>
      <c r="S84" s="28"/>
    </row>
    <row r="85" spans="1:22" ht="15" customHeight="1" x14ac:dyDescent="0.25">
      <c r="B85" s="582">
        <v>1</v>
      </c>
      <c r="C85" s="583" t="s">
        <v>221</v>
      </c>
      <c r="D85" s="584" t="s">
        <v>4</v>
      </c>
      <c r="E85" s="563"/>
      <c r="G85" s="571"/>
      <c r="H85" s="572"/>
      <c r="I85" s="573"/>
      <c r="K85" s="598">
        <f>IFERROR(AVERAGE(G85:I85),0)</f>
        <v>0</v>
      </c>
      <c r="L85" s="599">
        <f>IFERROR(_xlfn.STDEV.S(G85:I85)/K85,0)</f>
        <v>0</v>
      </c>
      <c r="N85" s="571">
        <f>K85</f>
        <v>0</v>
      </c>
      <c r="O85" s="572">
        <f>N85*(1+Предпосылки!I$24)</f>
        <v>0</v>
      </c>
      <c r="P85" s="572">
        <f>O85*(1+Предпосылки!K$24)</f>
        <v>0</v>
      </c>
      <c r="Q85" s="573"/>
      <c r="R85" s="168"/>
      <c r="T85" s="607"/>
      <c r="U85" s="608"/>
      <c r="V85" s="609"/>
    </row>
    <row r="86" spans="1:22" ht="15" customHeight="1" x14ac:dyDescent="0.25">
      <c r="B86" s="585">
        <f>B85+1</f>
        <v>2</v>
      </c>
      <c r="C86" s="534" t="s">
        <v>221</v>
      </c>
      <c r="D86" s="535" t="s">
        <v>4</v>
      </c>
      <c r="E86" s="586"/>
      <c r="G86" s="596"/>
      <c r="H86" s="506"/>
      <c r="I86" s="597"/>
      <c r="K86" s="600">
        <f>IFERROR(AVERAGE(G86:I86),0)</f>
        <v>0</v>
      </c>
      <c r="L86" s="601">
        <f>IFERROR(_xlfn.STDEV.S(G86:I86)/K86,0)</f>
        <v>0</v>
      </c>
      <c r="N86" s="596">
        <f>K86</f>
        <v>0</v>
      </c>
      <c r="O86" s="506">
        <f>N86*(1+Предпосылки!I$24)</f>
        <v>0</v>
      </c>
      <c r="P86" s="506">
        <f>O86*(1+Предпосылки!K$24)</f>
        <v>0</v>
      </c>
      <c r="Q86" s="597"/>
      <c r="R86" s="168"/>
      <c r="T86" s="610"/>
      <c r="U86" s="507"/>
      <c r="V86" s="611"/>
    </row>
    <row r="87" spans="1:22" ht="15" customHeight="1" x14ac:dyDescent="0.25">
      <c r="B87" s="587">
        <f t="shared" ref="B87" si="23">B86+1</f>
        <v>3</v>
      </c>
      <c r="C87" s="588" t="s">
        <v>221</v>
      </c>
      <c r="D87" s="589" t="s">
        <v>4</v>
      </c>
      <c r="E87" s="567"/>
      <c r="G87" s="574"/>
      <c r="H87" s="575"/>
      <c r="I87" s="576"/>
      <c r="K87" s="602">
        <f t="shared" ref="K87" si="24">IFERROR(AVERAGE(G87:I87),0)</f>
        <v>0</v>
      </c>
      <c r="L87" s="603">
        <f t="shared" ref="L87" si="25">IFERROR(_xlfn.STDEV.S(G87:I87)/K87,0)</f>
        <v>0</v>
      </c>
      <c r="N87" s="596">
        <f>K87</f>
        <v>0</v>
      </c>
      <c r="O87" s="545">
        <f>N87*(1+Предпосылки!I$24)</f>
        <v>0</v>
      </c>
      <c r="P87" s="545">
        <f>O87*(1+Предпосылки!K$24)</f>
        <v>0</v>
      </c>
      <c r="Q87" s="606"/>
      <c r="R87" s="168"/>
      <c r="T87" s="612"/>
      <c r="U87" s="613"/>
      <c r="V87" s="614"/>
    </row>
    <row r="88" spans="1:22" s="30" customFormat="1" ht="15" customHeight="1" x14ac:dyDescent="0.25">
      <c r="A88" s="28"/>
      <c r="B88" s="593"/>
      <c r="C88" s="594" t="s">
        <v>463</v>
      </c>
      <c r="D88" s="595" t="s">
        <v>4</v>
      </c>
      <c r="E88" s="559"/>
      <c r="F88" s="28"/>
      <c r="G88" s="168"/>
      <c r="H88" s="168"/>
      <c r="I88" s="168"/>
      <c r="J88" s="121"/>
      <c r="K88" s="168"/>
      <c r="L88" s="170"/>
      <c r="M88" s="28"/>
      <c r="N88" s="568">
        <f>SUM(N85:N87)</f>
        <v>0</v>
      </c>
      <c r="O88" s="569">
        <f>SUM(O85:O87)</f>
        <v>0</v>
      </c>
      <c r="P88" s="569">
        <f>SUM(P85:P87)</f>
        <v>0</v>
      </c>
      <c r="Q88" s="570"/>
      <c r="R88" s="168"/>
      <c r="S88" s="28"/>
    </row>
    <row r="90" spans="1:22" s="30" customFormat="1" ht="15" customHeight="1" x14ac:dyDescent="0.25">
      <c r="A90" s="28"/>
      <c r="B90" s="530"/>
      <c r="C90" s="615" t="s">
        <v>135</v>
      </c>
      <c r="D90" s="616" t="s">
        <v>94</v>
      </c>
      <c r="E90" s="617"/>
      <c r="F90" s="28"/>
      <c r="G90" s="168"/>
      <c r="H90" s="168"/>
      <c r="I90" s="168"/>
      <c r="J90" s="121"/>
      <c r="K90" s="168"/>
      <c r="L90" s="168"/>
      <c r="M90" s="28"/>
      <c r="N90" s="552"/>
      <c r="O90" s="618"/>
      <c r="P90" s="618"/>
      <c r="Q90" s="619"/>
      <c r="R90" s="168"/>
      <c r="S90" s="28"/>
    </row>
    <row r="92" spans="1:22" s="30" customFormat="1" ht="15" customHeight="1" x14ac:dyDescent="0.25">
      <c r="A92" s="28"/>
      <c r="B92" s="530"/>
      <c r="C92" s="615" t="s">
        <v>298</v>
      </c>
      <c r="D92" s="616" t="s">
        <v>313</v>
      </c>
      <c r="E92" s="617"/>
      <c r="F92" s="28"/>
      <c r="G92" s="549"/>
      <c r="H92" s="550"/>
      <c r="I92" s="551"/>
      <c r="J92" s="22"/>
      <c r="K92" s="552">
        <f t="shared" ref="K92" si="26">IFERROR(AVERAGE(G92:I92),0)</f>
        <v>0</v>
      </c>
      <c r="L92" s="553">
        <f t="shared" ref="L92" si="27">IFERROR(_xlfn.STDEV.S(G92:I92)/K92,0)</f>
        <v>0</v>
      </c>
      <c r="M92" s="28"/>
      <c r="N92" s="552"/>
      <c r="O92" s="618"/>
      <c r="P92" s="618"/>
      <c r="Q92" s="619"/>
      <c r="R92" s="168"/>
      <c r="S92" s="28"/>
    </row>
    <row r="94" spans="1:22" s="30" customFormat="1" ht="15.75" customHeight="1" thickBot="1" x14ac:dyDescent="0.3">
      <c r="A94" s="28"/>
      <c r="B94" s="530"/>
      <c r="C94" s="743" t="s">
        <v>223</v>
      </c>
      <c r="D94" s="744" t="s">
        <v>4</v>
      </c>
      <c r="E94" s="745"/>
      <c r="F94" s="28"/>
      <c r="G94" s="168"/>
      <c r="H94" s="168"/>
      <c r="I94" s="168"/>
      <c r="J94" s="121"/>
      <c r="K94" s="168"/>
      <c r="L94" s="168"/>
      <c r="M94" s="28"/>
      <c r="N94" s="708">
        <f>N88*N90+N92</f>
        <v>0</v>
      </c>
      <c r="O94" s="709">
        <f>O88*O90+O92</f>
        <v>0</v>
      </c>
      <c r="P94" s="709">
        <f>P88*P90+P92</f>
        <v>0</v>
      </c>
      <c r="Q94" s="709"/>
      <c r="R94" s="746">
        <f>SUM(N94:Q94)</f>
        <v>0</v>
      </c>
      <c r="S94" s="28"/>
    </row>
    <row r="96" spans="1:22" ht="15" customHeight="1" x14ac:dyDescent="0.25">
      <c r="B96" s="532" t="s">
        <v>381</v>
      </c>
      <c r="C96" s="144" t="s">
        <v>111</v>
      </c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</row>
    <row r="98" spans="1:22" s="30" customFormat="1" ht="15" customHeight="1" x14ac:dyDescent="0.25">
      <c r="A98" s="28"/>
      <c r="B98" s="530"/>
      <c r="C98" s="557" t="s">
        <v>222</v>
      </c>
      <c r="D98" s="595" t="s">
        <v>4</v>
      </c>
      <c r="E98" s="559"/>
      <c r="F98" s="28"/>
      <c r="G98" s="168"/>
      <c r="H98" s="168"/>
      <c r="I98" s="168"/>
      <c r="J98" s="121"/>
      <c r="K98" s="168"/>
      <c r="L98" s="168"/>
      <c r="M98" s="28"/>
      <c r="N98" s="552">
        <f>Предпосылки!H45</f>
        <v>3.6902246385714284</v>
      </c>
      <c r="O98" s="618">
        <f>Предпосылки!I45</f>
        <v>3.7966656717142855</v>
      </c>
      <c r="P98" s="618">
        <f>Предпосылки!J45</f>
        <v>3.9485322985828573</v>
      </c>
      <c r="Q98" s="619"/>
      <c r="R98" s="168"/>
      <c r="S98" s="28"/>
    </row>
    <row r="100" spans="1:22" s="30" customFormat="1" ht="15" customHeight="1" x14ac:dyDescent="0.25">
      <c r="A100" s="28"/>
      <c r="B100" s="530"/>
      <c r="C100" s="615" t="s">
        <v>135</v>
      </c>
      <c r="D100" s="616" t="s">
        <v>94</v>
      </c>
      <c r="E100" s="617"/>
      <c r="F100" s="28"/>
      <c r="G100" s="168"/>
      <c r="H100" s="168"/>
      <c r="I100" s="168"/>
      <c r="J100" s="121"/>
      <c r="K100" s="168"/>
      <c r="L100" s="168"/>
      <c r="M100" s="28"/>
      <c r="N100" s="552"/>
      <c r="O100" s="618"/>
      <c r="P100" s="618"/>
      <c r="Q100" s="619"/>
      <c r="R100" s="168"/>
      <c r="S100" s="28"/>
    </row>
    <row r="102" spans="1:22" s="30" customFormat="1" ht="15.75" customHeight="1" thickBot="1" x14ac:dyDescent="0.3">
      <c r="A102" s="28"/>
      <c r="B102" s="530"/>
      <c r="C102" s="743" t="s">
        <v>427</v>
      </c>
      <c r="D102" s="744" t="s">
        <v>4</v>
      </c>
      <c r="E102" s="745"/>
      <c r="F102" s="28"/>
      <c r="G102" s="168"/>
      <c r="H102" s="168"/>
      <c r="I102" s="168"/>
      <c r="J102" s="121"/>
      <c r="K102" s="168"/>
      <c r="L102" s="168"/>
      <c r="M102" s="28"/>
      <c r="N102" s="708">
        <f t="shared" ref="N102:O102" si="28">N98*N100</f>
        <v>0</v>
      </c>
      <c r="O102" s="709">
        <f t="shared" si="28"/>
        <v>0</v>
      </c>
      <c r="P102" s="709">
        <f t="shared" ref="P102" si="29">P98*P100</f>
        <v>0</v>
      </c>
      <c r="Q102" s="709"/>
      <c r="R102" s="746">
        <f>SUM(N102:Q102)</f>
        <v>0</v>
      </c>
      <c r="S102" s="28"/>
    </row>
    <row r="104" spans="1:22" ht="15" customHeight="1" x14ac:dyDescent="0.25">
      <c r="B104" s="532" t="s">
        <v>131</v>
      </c>
      <c r="C104" s="144" t="s">
        <v>112</v>
      </c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</row>
    <row r="106" spans="1:22" s="30" customFormat="1" x14ac:dyDescent="0.25">
      <c r="A106" s="28"/>
      <c r="B106" s="530"/>
      <c r="C106" s="28" t="s">
        <v>224</v>
      </c>
      <c r="D106" s="121"/>
      <c r="E106" s="121"/>
      <c r="F106" s="28"/>
      <c r="G106" s="168"/>
      <c r="H106" s="168"/>
      <c r="I106" s="168"/>
      <c r="J106" s="121"/>
      <c r="K106" s="168"/>
      <c r="L106" s="168"/>
      <c r="M106" s="28"/>
      <c r="N106" s="168"/>
      <c r="O106" s="168"/>
      <c r="P106" s="168"/>
      <c r="Q106" s="168"/>
      <c r="R106" s="168"/>
      <c r="S106" s="28"/>
    </row>
    <row r="107" spans="1:22" ht="14.25" customHeight="1" x14ac:dyDescent="0.25">
      <c r="B107" s="582">
        <v>1</v>
      </c>
      <c r="C107" s="583" t="s">
        <v>154</v>
      </c>
      <c r="D107" s="584" t="s">
        <v>4</v>
      </c>
      <c r="E107" s="563"/>
      <c r="G107" s="571"/>
      <c r="H107" s="572"/>
      <c r="I107" s="573"/>
      <c r="K107" s="598">
        <f>IFERROR(AVERAGE(G107:I107),0)</f>
        <v>0</v>
      </c>
      <c r="L107" s="599">
        <f>IFERROR(_xlfn.STDEV.S(G107:I107)/K107,0)</f>
        <v>0</v>
      </c>
      <c r="N107" s="571">
        <f>K107</f>
        <v>0</v>
      </c>
      <c r="O107" s="572">
        <f>N107*(1+Предпосылки!I$24)</f>
        <v>0</v>
      </c>
      <c r="P107" s="572">
        <f>O107*(1+Предпосылки!K$24)</f>
        <v>0</v>
      </c>
      <c r="Q107" s="573"/>
    </row>
    <row r="108" spans="1:22" ht="14.25" customHeight="1" x14ac:dyDescent="0.25">
      <c r="B108" s="585">
        <f>B107+1</f>
        <v>2</v>
      </c>
      <c r="C108" s="534" t="s">
        <v>154</v>
      </c>
      <c r="D108" s="535" t="s">
        <v>4</v>
      </c>
      <c r="E108" s="586"/>
      <c r="G108" s="596"/>
      <c r="H108" s="506"/>
      <c r="I108" s="597"/>
      <c r="K108" s="600">
        <f>IFERROR(AVERAGE(G108:I108),0)</f>
        <v>0</v>
      </c>
      <c r="L108" s="601">
        <f>IFERROR(_xlfn.STDEV.S(G108:I108)/K108,0)</f>
        <v>0</v>
      </c>
      <c r="N108" s="596">
        <f>K108</f>
        <v>0</v>
      </c>
      <c r="O108" s="506">
        <f>N108*(1+Предпосылки!I$24)</f>
        <v>0</v>
      </c>
      <c r="P108" s="506">
        <f>O108*(1+Предпосылки!K$24)</f>
        <v>0</v>
      </c>
      <c r="Q108" s="597"/>
    </row>
    <row r="109" spans="1:22" ht="14.25" customHeight="1" x14ac:dyDescent="0.25">
      <c r="B109" s="587">
        <f>B108+1</f>
        <v>3</v>
      </c>
      <c r="C109" s="588" t="s">
        <v>154</v>
      </c>
      <c r="D109" s="589" t="s">
        <v>4</v>
      </c>
      <c r="E109" s="567"/>
      <c r="G109" s="574"/>
      <c r="H109" s="575"/>
      <c r="I109" s="576"/>
      <c r="K109" s="602">
        <f t="shared" ref="K109" si="30">IFERROR(AVERAGE(G109:I109),0)</f>
        <v>0</v>
      </c>
      <c r="L109" s="603">
        <f t="shared" ref="L109" si="31">IFERROR(_xlfn.STDEV.S(G109:I109)/K109,0)</f>
        <v>0</v>
      </c>
      <c r="N109" s="574">
        <f>K109</f>
        <v>0</v>
      </c>
      <c r="O109" s="575">
        <f>N109*(1+Предпосылки!I$24)</f>
        <v>0</v>
      </c>
      <c r="P109" s="575">
        <f>O109*(1+Предпосылки!K$24)</f>
        <v>0</v>
      </c>
      <c r="Q109" s="576"/>
    </row>
    <row r="111" spans="1:22" s="30" customFormat="1" ht="15" customHeight="1" x14ac:dyDescent="0.25">
      <c r="A111" s="28"/>
      <c r="B111" s="530"/>
      <c r="C111" s="615" t="s">
        <v>135</v>
      </c>
      <c r="D111" s="616" t="s">
        <v>94</v>
      </c>
      <c r="E111" s="617"/>
      <c r="F111" s="28"/>
      <c r="G111" s="168"/>
      <c r="H111" s="168"/>
      <c r="I111" s="168"/>
      <c r="J111" s="121"/>
      <c r="K111" s="168"/>
      <c r="L111" s="168"/>
      <c r="M111" s="28"/>
      <c r="N111" s="552"/>
      <c r="O111" s="618"/>
      <c r="P111" s="618"/>
      <c r="Q111" s="619"/>
      <c r="R111" s="168"/>
      <c r="S111" s="28"/>
    </row>
    <row r="113" spans="1:19" s="30" customFormat="1" ht="15.75" customHeight="1" thickBot="1" x14ac:dyDescent="0.3">
      <c r="A113" s="28"/>
      <c r="B113" s="530"/>
      <c r="C113" s="743" t="s">
        <v>226</v>
      </c>
      <c r="D113" s="744" t="s">
        <v>4</v>
      </c>
      <c r="E113" s="745"/>
      <c r="F113" s="28"/>
      <c r="G113" s="168"/>
      <c r="H113" s="168"/>
      <c r="I113" s="168"/>
      <c r="J113" s="121"/>
      <c r="K113" s="168"/>
      <c r="L113" s="168"/>
      <c r="M113" s="28"/>
      <c r="N113" s="708">
        <f t="shared" ref="N113:O113" si="32">SUM(N107:N109)</f>
        <v>0</v>
      </c>
      <c r="O113" s="709">
        <f t="shared" si="32"/>
        <v>0</v>
      </c>
      <c r="P113" s="709">
        <f t="shared" ref="P113" si="33">SUM(P107:P109)</f>
        <v>0</v>
      </c>
      <c r="Q113" s="709"/>
      <c r="R113" s="746">
        <f>SUM(N113:Q113)</f>
        <v>0</v>
      </c>
      <c r="S113" s="28"/>
    </row>
  </sheetData>
  <conditionalFormatting sqref="K9:L9 K20:L24 K34:L36 K55:L56 K69:L69 K71:L71 K85:L87">
    <cfRule type="expression" dxfId="31" priority="4">
      <formula>$L9&gt;33%</formula>
    </cfRule>
  </conditionalFormatting>
  <conditionalFormatting sqref="K46:L46">
    <cfRule type="expression" dxfId="30" priority="1">
      <formula>$L46&gt;33%</formula>
    </cfRule>
  </conditionalFormatting>
  <conditionalFormatting sqref="K92:L92">
    <cfRule type="expression" dxfId="29" priority="3">
      <formula>$L92&gt;33%</formula>
    </cfRule>
  </conditionalFormatting>
  <conditionalFormatting sqref="K107:L109">
    <cfRule type="expression" dxfId="28" priority="2">
      <formula>$L107&gt;33%</formula>
    </cfRule>
  </conditionalFormatting>
  <pageMargins left="0.25" right="0.25" top="0.75" bottom="0.75" header="0.3" footer="0.3"/>
  <pageSetup paperSize="9" scale="34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A1:BP57"/>
  <sheetViews>
    <sheetView showGridLines="0" view="pageBreakPreview" zoomScale="85" zoomScaleNormal="70" zoomScaleSheetLayoutView="85" workbookViewId="0">
      <pane xSplit="5" ySplit="4" topLeftCell="H26" activePane="bottomRight" state="frozen"/>
      <selection activeCell="P12" sqref="P12"/>
      <selection pane="topRight" activeCell="P12" sqref="P12"/>
      <selection pane="bottomLeft" activeCell="P12" sqref="P12"/>
      <selection pane="bottomRight" activeCell="C51" sqref="C51"/>
    </sheetView>
  </sheetViews>
  <sheetFormatPr defaultColWidth="0" defaultRowHeight="12" x14ac:dyDescent="0.25"/>
  <cols>
    <col min="1" max="1" width="3.5703125" style="24" customWidth="1"/>
    <col min="2" max="2" width="5" style="22" bestFit="1" customWidth="1"/>
    <col min="3" max="3" width="58" style="21" customWidth="1"/>
    <col min="4" max="4" width="12" style="22" customWidth="1"/>
    <col min="5" max="5" width="15" style="22" customWidth="1"/>
    <col min="6" max="6" width="1.28515625" style="21" customWidth="1"/>
    <col min="7" max="7" width="28.28515625" style="167" customWidth="1"/>
    <col min="8" max="11" width="29.85546875" style="167" customWidth="1"/>
    <col min="12" max="12" width="1.28515625" style="22" customWidth="1"/>
    <col min="13" max="13" width="12.28515625" style="168" customWidth="1"/>
    <col min="14" max="14" width="13.42578125" style="167" customWidth="1"/>
    <col min="15" max="15" width="1.28515625" style="21" customWidth="1"/>
    <col min="16" max="19" width="9.5703125" style="167" customWidth="1"/>
    <col min="20" max="20" width="10.5703125" style="651" customWidth="1"/>
    <col min="21" max="21" width="2.28515625" style="24" customWidth="1"/>
    <col min="22" max="68" width="0" style="24" hidden="1" customWidth="1"/>
    <col min="69" max="16384" width="9.140625" style="24" hidden="1"/>
  </cols>
  <sheetData>
    <row r="1" spans="1:59" s="490" customFormat="1" x14ac:dyDescent="0.25">
      <c r="B1" s="527"/>
      <c r="D1" s="489"/>
      <c r="E1" s="489"/>
      <c r="F1" s="489"/>
      <c r="G1" s="491"/>
      <c r="T1" s="647"/>
    </row>
    <row r="2" spans="1:59" s="490" customFormat="1" ht="20.25" customHeight="1" x14ac:dyDescent="0.25">
      <c r="B2" s="528"/>
      <c r="C2" s="492" t="s">
        <v>270</v>
      </c>
      <c r="D2" s="489"/>
      <c r="E2" s="489"/>
      <c r="F2" s="489"/>
      <c r="G2" s="491"/>
      <c r="T2" s="647"/>
    </row>
    <row r="3" spans="1:59" s="493" customFormat="1" x14ac:dyDescent="0.25">
      <c r="B3" s="497"/>
      <c r="C3" s="521"/>
      <c r="D3" s="521"/>
      <c r="E3" s="521"/>
      <c r="F3" s="521"/>
      <c r="G3" s="522"/>
      <c r="H3" s="496"/>
      <c r="I3" s="496"/>
      <c r="J3" s="496"/>
      <c r="K3" s="496"/>
      <c r="L3" s="496"/>
      <c r="M3" s="496"/>
      <c r="N3" s="496"/>
      <c r="O3" s="496"/>
      <c r="P3" s="496"/>
      <c r="Q3" s="496"/>
      <c r="R3" s="496"/>
      <c r="S3" s="496"/>
      <c r="T3" s="652"/>
      <c r="BE3" s="523"/>
      <c r="BG3" s="494"/>
    </row>
    <row r="4" spans="1:59" s="26" customFormat="1" ht="37.5" customHeight="1" x14ac:dyDescent="0.25">
      <c r="B4" s="524" t="s">
        <v>83</v>
      </c>
      <c r="C4" s="525" t="s">
        <v>114</v>
      </c>
      <c r="D4" s="525" t="s">
        <v>295</v>
      </c>
      <c r="E4" s="526" t="s">
        <v>218</v>
      </c>
      <c r="G4" s="524" t="s">
        <v>456</v>
      </c>
      <c r="H4" s="525" t="s">
        <v>457</v>
      </c>
      <c r="I4" s="845" t="s">
        <v>458</v>
      </c>
      <c r="J4" s="845" t="s">
        <v>459</v>
      </c>
      <c r="K4" s="526" t="s">
        <v>460</v>
      </c>
      <c r="M4" s="524" t="s">
        <v>207</v>
      </c>
      <c r="N4" s="526" t="s">
        <v>435</v>
      </c>
      <c r="P4" s="646">
        <v>2022</v>
      </c>
      <c r="Q4" s="484">
        <f t="shared" ref="Q4:R4" si="0">P4+1</f>
        <v>2023</v>
      </c>
      <c r="R4" s="484">
        <f t="shared" si="0"/>
        <v>2024</v>
      </c>
      <c r="S4" s="653" t="s">
        <v>278</v>
      </c>
      <c r="T4" s="533" t="s">
        <v>88</v>
      </c>
    </row>
    <row r="5" spans="1:59" s="21" customFormat="1" x14ac:dyDescent="0.25">
      <c r="B5" s="22"/>
      <c r="D5" s="22"/>
      <c r="E5" s="22"/>
      <c r="G5" s="22"/>
      <c r="H5" s="22"/>
      <c r="I5" s="22"/>
      <c r="J5" s="22"/>
      <c r="K5" s="22"/>
      <c r="L5" s="22"/>
      <c r="M5" s="121"/>
      <c r="N5" s="22"/>
      <c r="P5" s="22"/>
      <c r="Q5" s="22"/>
      <c r="R5" s="22"/>
      <c r="S5" s="22"/>
      <c r="T5" s="649"/>
    </row>
    <row r="6" spans="1:59" s="728" customFormat="1" ht="15.75" customHeight="1" thickBot="1" x14ac:dyDescent="0.3">
      <c r="A6" s="38"/>
      <c r="B6" s="726"/>
      <c r="C6" s="739" t="s">
        <v>446</v>
      </c>
      <c r="D6" s="740" t="s">
        <v>4</v>
      </c>
      <c r="E6" s="741"/>
      <c r="F6" s="38"/>
      <c r="G6" s="727"/>
      <c r="H6" s="727"/>
      <c r="I6" s="727"/>
      <c r="J6" s="727"/>
      <c r="K6" s="727"/>
      <c r="L6" s="126"/>
      <c r="M6" s="727"/>
      <c r="N6" s="727"/>
      <c r="O6" s="38"/>
      <c r="P6" s="735">
        <f>SUMIFS(P8:P1048576,$D8:$D1048576,$D$6)</f>
        <v>0</v>
      </c>
      <c r="Q6" s="736">
        <f>SUMIFS(Q8:Q1048576,$D8:$D1048576,$D$6)</f>
        <v>0</v>
      </c>
      <c r="R6" s="736">
        <f>SUMIFS(R8:R1048576,$D8:$D1048576,$D$6)</f>
        <v>0</v>
      </c>
      <c r="S6" s="737"/>
      <c r="T6" s="742">
        <f>SUM(P6:S6)</f>
        <v>0</v>
      </c>
    </row>
    <row r="7" spans="1:59" s="21" customFormat="1" x14ac:dyDescent="0.25">
      <c r="B7" s="22"/>
      <c r="D7" s="22"/>
      <c r="E7" s="22"/>
      <c r="G7" s="22"/>
      <c r="H7" s="22"/>
      <c r="I7" s="22"/>
      <c r="J7" s="22"/>
      <c r="K7" s="22"/>
      <c r="L7" s="22"/>
      <c r="M7" s="121"/>
      <c r="N7" s="22"/>
      <c r="P7" s="22"/>
      <c r="Q7" s="22"/>
      <c r="R7" s="22"/>
      <c r="S7" s="22"/>
      <c r="T7" s="649"/>
    </row>
    <row r="8" spans="1:59" x14ac:dyDescent="0.25">
      <c r="B8" s="143">
        <f>'Дорожная карта (кв)'!D14</f>
        <v>1</v>
      </c>
      <c r="C8" s="143" t="str">
        <f>INDEX('Дорожная карта (кв)'!$E$14:$E$29,MATCH(B8,'Дорожная карта (кв)'!$D$14:$D$29,0))</f>
        <v>Задача № 1</v>
      </c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276"/>
      <c r="O8" s="276"/>
      <c r="P8" s="276"/>
      <c r="Q8" s="276"/>
      <c r="R8" s="276"/>
      <c r="S8" s="276"/>
      <c r="T8" s="650"/>
    </row>
    <row r="9" spans="1:59" x14ac:dyDescent="0.25">
      <c r="B9" s="257"/>
      <c r="C9" s="258"/>
    </row>
    <row r="10" spans="1:59" x14ac:dyDescent="0.25">
      <c r="B10" s="511" t="str">
        <f>'Дорожная карта (кв)'!D15</f>
        <v>1.1</v>
      </c>
      <c r="C10" s="510" t="str">
        <f>INDEX('Дорожная карта (кв)'!$E$14:$E$29,MATCH(B10,'Дорожная карта (кв)'!$D$14:$D$29,0))</f>
        <v>Подзадача № 1.1</v>
      </c>
      <c r="D10" s="510"/>
      <c r="E10" s="510"/>
      <c r="G10" s="510"/>
      <c r="H10" s="510"/>
      <c r="I10" s="510"/>
      <c r="J10" s="510"/>
      <c r="K10" s="510"/>
      <c r="M10" s="510"/>
      <c r="N10" s="510"/>
      <c r="P10" s="510"/>
      <c r="Q10" s="510"/>
      <c r="R10" s="510"/>
      <c r="S10" s="510"/>
      <c r="T10" s="510"/>
    </row>
    <row r="11" spans="1:59" x14ac:dyDescent="0.25">
      <c r="B11" s="1307" t="str">
        <f>B10</f>
        <v>1.1</v>
      </c>
      <c r="C11" s="277" t="s">
        <v>271</v>
      </c>
      <c r="D11" s="22" t="s">
        <v>4</v>
      </c>
      <c r="G11" s="655"/>
      <c r="H11" s="655"/>
      <c r="I11" s="655"/>
      <c r="J11" s="655"/>
      <c r="K11" s="655"/>
      <c r="M11" s="604">
        <f>IFERROR(AVERAGE(G11:K11),0)</f>
        <v>0</v>
      </c>
      <c r="N11" s="656">
        <f>IFERROR(_xlfn.STDEV.S(G11:K11)/M11,0)</f>
        <v>0</v>
      </c>
      <c r="P11" s="655"/>
      <c r="Q11" s="655"/>
      <c r="R11" s="655"/>
      <c r="S11" s="655"/>
      <c r="T11" s="659">
        <f>SUM(P11:S11)</f>
        <v>0</v>
      </c>
    </row>
    <row r="12" spans="1:59" x14ac:dyDescent="0.25">
      <c r="B12" s="1307" t="str">
        <f t="shared" ref="B12:B13" si="1">B11</f>
        <v>1.1</v>
      </c>
      <c r="C12" s="277" t="s">
        <v>271</v>
      </c>
      <c r="D12" s="22" t="s">
        <v>4</v>
      </c>
      <c r="G12" s="506"/>
      <c r="H12" s="506"/>
      <c r="I12" s="506"/>
      <c r="J12" s="506"/>
      <c r="K12" s="506"/>
      <c r="M12" s="538">
        <f t="shared" ref="M12:M13" si="2">IFERROR(AVERAGE(G12:K12),0)</f>
        <v>0</v>
      </c>
      <c r="N12" s="654">
        <f t="shared" ref="N12:N13" si="3">IFERROR(_xlfn.STDEV.S(G12:K12)/M12,0)</f>
        <v>0</v>
      </c>
      <c r="P12" s="506"/>
      <c r="Q12" s="506"/>
      <c r="R12" s="506"/>
      <c r="S12" s="506"/>
      <c r="T12" s="658">
        <f>SUM(P12:S12)</f>
        <v>0</v>
      </c>
    </row>
    <row r="13" spans="1:59" x14ac:dyDescent="0.25">
      <c r="B13" s="1307" t="str">
        <f t="shared" si="1"/>
        <v>1.1</v>
      </c>
      <c r="C13" s="277" t="s">
        <v>271</v>
      </c>
      <c r="D13" s="22" t="s">
        <v>4</v>
      </c>
      <c r="G13" s="506"/>
      <c r="H13" s="506"/>
      <c r="I13" s="506"/>
      <c r="J13" s="506"/>
      <c r="K13" s="506"/>
      <c r="M13" s="538">
        <f t="shared" si="2"/>
        <v>0</v>
      </c>
      <c r="N13" s="654">
        <f t="shared" si="3"/>
        <v>0</v>
      </c>
      <c r="P13" s="506"/>
      <c r="Q13" s="506"/>
      <c r="R13" s="506"/>
      <c r="S13" s="506"/>
      <c r="T13" s="658">
        <f>SUM(P13:S13)</f>
        <v>0</v>
      </c>
    </row>
    <row r="15" spans="1:59" x14ac:dyDescent="0.25">
      <c r="B15" s="511" t="str">
        <f>'Дорожная карта (кв)'!D16</f>
        <v>1.2</v>
      </c>
      <c r="C15" s="510" t="str">
        <f>INDEX('Дорожная карта (кв)'!$E$14:$E$29,MATCH(B15,'Дорожная карта (кв)'!$D$14:$D$29,0))</f>
        <v>Подзадача № 1.2</v>
      </c>
      <c r="D15" s="510"/>
      <c r="E15" s="510"/>
      <c r="G15" s="510"/>
      <c r="H15" s="510"/>
      <c r="I15" s="510"/>
      <c r="J15" s="510"/>
      <c r="K15" s="510"/>
      <c r="M15" s="510"/>
      <c r="N15" s="510"/>
      <c r="P15" s="510"/>
      <c r="Q15" s="510"/>
      <c r="R15" s="510"/>
      <c r="S15" s="510"/>
      <c r="T15" s="510"/>
    </row>
    <row r="16" spans="1:59" x14ac:dyDescent="0.25">
      <c r="B16" s="1307" t="str">
        <f>B15</f>
        <v>1.2</v>
      </c>
      <c r="C16" s="277" t="s">
        <v>271</v>
      </c>
      <c r="D16" s="22" t="s">
        <v>4</v>
      </c>
      <c r="G16" s="655"/>
      <c r="H16" s="655"/>
      <c r="I16" s="655"/>
      <c r="J16" s="655"/>
      <c r="K16" s="655"/>
      <c r="M16" s="604">
        <f>IFERROR(AVERAGE(G16:K16),0)</f>
        <v>0</v>
      </c>
      <c r="N16" s="656">
        <f>IFERROR(_xlfn.STDEV.S(G16:K16)/M16,0)</f>
        <v>0</v>
      </c>
      <c r="P16" s="655"/>
      <c r="Q16" s="655"/>
      <c r="R16" s="655"/>
      <c r="S16" s="655"/>
      <c r="T16" s="659">
        <f>SUM(P16:S16)</f>
        <v>0</v>
      </c>
    </row>
    <row r="17" spans="2:20" x14ac:dyDescent="0.25">
      <c r="B17" s="1307" t="str">
        <f t="shared" ref="B17:B18" si="4">B16</f>
        <v>1.2</v>
      </c>
      <c r="C17" s="277" t="s">
        <v>271</v>
      </c>
      <c r="D17" s="22" t="s">
        <v>4</v>
      </c>
      <c r="G17" s="506"/>
      <c r="H17" s="506"/>
      <c r="I17" s="506"/>
      <c r="J17" s="506"/>
      <c r="K17" s="506"/>
      <c r="M17" s="538">
        <f t="shared" ref="M17:M18" si="5">IFERROR(AVERAGE(G17:K17),0)</f>
        <v>0</v>
      </c>
      <c r="N17" s="654">
        <f t="shared" ref="N17:N18" si="6">IFERROR(_xlfn.STDEV.S(G17:K17)/M17,0)</f>
        <v>0</v>
      </c>
      <c r="P17" s="506"/>
      <c r="Q17" s="506"/>
      <c r="R17" s="506"/>
      <c r="S17" s="506"/>
      <c r="T17" s="658">
        <f>SUM(P17:S17)</f>
        <v>0</v>
      </c>
    </row>
    <row r="18" spans="2:20" x14ac:dyDescent="0.25">
      <c r="B18" s="1307" t="str">
        <f t="shared" si="4"/>
        <v>1.2</v>
      </c>
      <c r="C18" s="277" t="s">
        <v>271</v>
      </c>
      <c r="D18" s="22" t="s">
        <v>4</v>
      </c>
      <c r="G18" s="506"/>
      <c r="H18" s="506"/>
      <c r="I18" s="506"/>
      <c r="J18" s="506"/>
      <c r="K18" s="506"/>
      <c r="M18" s="538">
        <f t="shared" si="5"/>
        <v>0</v>
      </c>
      <c r="N18" s="654">
        <f t="shared" si="6"/>
        <v>0</v>
      </c>
      <c r="P18" s="506"/>
      <c r="Q18" s="506"/>
      <c r="R18" s="506"/>
      <c r="S18" s="506"/>
      <c r="T18" s="658">
        <f>SUM(P18:S18)</f>
        <v>0</v>
      </c>
    </row>
    <row r="20" spans="2:20" x14ac:dyDescent="0.25">
      <c r="B20" s="511" t="str">
        <f>'Дорожная карта (кв)'!D17</f>
        <v>1.3</v>
      </c>
      <c r="C20" s="510" t="str">
        <f>INDEX('Дорожная карта (кв)'!$E$14:$E$29,MATCH(B20,'Дорожная карта (кв)'!$D$14:$D$29,0))</f>
        <v>Подзадача № 1.3</v>
      </c>
      <c r="D20" s="510"/>
      <c r="E20" s="510"/>
      <c r="G20" s="510"/>
      <c r="H20" s="510"/>
      <c r="I20" s="510"/>
      <c r="J20" s="510"/>
      <c r="K20" s="510"/>
      <c r="M20" s="510"/>
      <c r="N20" s="510"/>
      <c r="P20" s="510"/>
      <c r="Q20" s="510"/>
      <c r="R20" s="510"/>
      <c r="S20" s="510"/>
      <c r="T20" s="510"/>
    </row>
    <row r="21" spans="2:20" x14ac:dyDescent="0.25">
      <c r="B21" s="1307" t="str">
        <f>B20</f>
        <v>1.3</v>
      </c>
      <c r="C21" s="277" t="s">
        <v>271</v>
      </c>
      <c r="D21" s="22" t="s">
        <v>4</v>
      </c>
      <c r="G21" s="655"/>
      <c r="H21" s="655"/>
      <c r="I21" s="655"/>
      <c r="J21" s="655"/>
      <c r="K21" s="655"/>
      <c r="M21" s="604">
        <f>IFERROR(AVERAGE(G21:K21),0)</f>
        <v>0</v>
      </c>
      <c r="N21" s="656">
        <f>IFERROR(_xlfn.STDEV.S(G21:K21)/M21,0)</f>
        <v>0</v>
      </c>
      <c r="P21" s="655"/>
      <c r="Q21" s="655"/>
      <c r="R21" s="655"/>
      <c r="S21" s="655"/>
      <c r="T21" s="659">
        <f>SUM(P21:S21)</f>
        <v>0</v>
      </c>
    </row>
    <row r="22" spans="2:20" x14ac:dyDescent="0.25">
      <c r="B22" s="1307" t="str">
        <f t="shared" ref="B22:B23" si="7">B21</f>
        <v>1.3</v>
      </c>
      <c r="C22" s="277" t="s">
        <v>271</v>
      </c>
      <c r="D22" s="22" t="s">
        <v>4</v>
      </c>
      <c r="G22" s="506"/>
      <c r="H22" s="506"/>
      <c r="I22" s="506"/>
      <c r="J22" s="506"/>
      <c r="K22" s="506"/>
      <c r="M22" s="538">
        <f t="shared" ref="M22:M23" si="8">IFERROR(AVERAGE(G22:K22),0)</f>
        <v>0</v>
      </c>
      <c r="N22" s="654">
        <f t="shared" ref="N22:N23" si="9">IFERROR(_xlfn.STDEV.S(G22:K22)/M22,0)</f>
        <v>0</v>
      </c>
      <c r="P22" s="506"/>
      <c r="Q22" s="506"/>
      <c r="R22" s="506"/>
      <c r="S22" s="506"/>
      <c r="T22" s="658">
        <f>SUM(P22:S22)</f>
        <v>0</v>
      </c>
    </row>
    <row r="23" spans="2:20" x14ac:dyDescent="0.25">
      <c r="B23" s="1307" t="str">
        <f t="shared" si="7"/>
        <v>1.3</v>
      </c>
      <c r="C23" s="277" t="s">
        <v>271</v>
      </c>
      <c r="D23" s="22" t="s">
        <v>4</v>
      </c>
      <c r="G23" s="506"/>
      <c r="H23" s="506"/>
      <c r="I23" s="506"/>
      <c r="J23" s="506"/>
      <c r="K23" s="506"/>
      <c r="M23" s="538">
        <f t="shared" si="8"/>
        <v>0</v>
      </c>
      <c r="N23" s="654">
        <f t="shared" si="9"/>
        <v>0</v>
      </c>
      <c r="P23" s="506"/>
      <c r="Q23" s="506"/>
      <c r="R23" s="506"/>
      <c r="S23" s="506"/>
      <c r="T23" s="658">
        <f>SUM(P23:S23)</f>
        <v>0</v>
      </c>
    </row>
    <row r="25" spans="2:20" x14ac:dyDescent="0.25">
      <c r="B25" s="143">
        <f>'Дорожная карта (кв)'!D19</f>
        <v>2</v>
      </c>
      <c r="C25" s="143" t="str">
        <f>INDEX('Дорожная карта (кв)'!$E$14:$E$29,MATCH(B25,'Дорожная карта (кв)'!$D$14:$D$29,0))</f>
        <v>Задача № 2</v>
      </c>
      <c r="D25" s="276"/>
      <c r="E25" s="276"/>
      <c r="F25" s="276"/>
      <c r="G25" s="276"/>
      <c r="H25" s="276"/>
      <c r="I25" s="276"/>
      <c r="J25" s="276"/>
      <c r="K25" s="276"/>
      <c r="L25" s="276"/>
      <c r="M25" s="276"/>
      <c r="N25" s="276"/>
      <c r="O25" s="276"/>
      <c r="P25" s="276"/>
      <c r="Q25" s="276"/>
      <c r="R25" s="276"/>
      <c r="S25" s="276"/>
      <c r="T25" s="650"/>
    </row>
    <row r="26" spans="2:20" x14ac:dyDescent="0.25">
      <c r="B26" s="257"/>
      <c r="C26" s="258"/>
    </row>
    <row r="27" spans="2:20" x14ac:dyDescent="0.25">
      <c r="B27" s="511" t="str">
        <f>'Дорожная карта (кв)'!D20</f>
        <v>2.1</v>
      </c>
      <c r="C27" s="510" t="str">
        <f>INDEX('Дорожная карта (кв)'!$E$14:$E$29,MATCH(B27,'Дорожная карта (кв)'!$D$14:$D$29,0))</f>
        <v>Подзадача № 2.1</v>
      </c>
      <c r="D27" s="510"/>
      <c r="E27" s="510"/>
      <c r="G27" s="510"/>
      <c r="H27" s="510"/>
      <c r="I27" s="510"/>
      <c r="J27" s="510"/>
      <c r="K27" s="510"/>
      <c r="M27" s="510"/>
      <c r="N27" s="510"/>
      <c r="P27" s="510"/>
      <c r="Q27" s="510"/>
      <c r="R27" s="510"/>
      <c r="S27" s="510"/>
      <c r="T27" s="510"/>
    </row>
    <row r="28" spans="2:20" x14ac:dyDescent="0.25">
      <c r="B28" s="1307" t="str">
        <f>B27</f>
        <v>2.1</v>
      </c>
      <c r="C28" s="277" t="s">
        <v>271</v>
      </c>
      <c r="D28" s="22" t="s">
        <v>4</v>
      </c>
      <c r="G28" s="655"/>
      <c r="H28" s="655"/>
      <c r="I28" s="655"/>
      <c r="J28" s="655"/>
      <c r="K28" s="655"/>
      <c r="M28" s="604">
        <f>IFERROR(AVERAGE(G28:K28),0)</f>
        <v>0</v>
      </c>
      <c r="N28" s="656">
        <f>IFERROR(_xlfn.STDEV.S(G28:K28)/M28,0)</f>
        <v>0</v>
      </c>
      <c r="P28" s="655"/>
      <c r="Q28" s="655"/>
      <c r="R28" s="655"/>
      <c r="S28" s="655"/>
      <c r="T28" s="659">
        <f>SUM(P28:S28)</f>
        <v>0</v>
      </c>
    </row>
    <row r="29" spans="2:20" x14ac:dyDescent="0.25">
      <c r="B29" s="1307" t="str">
        <f t="shared" ref="B29:B30" si="10">B28</f>
        <v>2.1</v>
      </c>
      <c r="C29" s="277" t="s">
        <v>271</v>
      </c>
      <c r="D29" s="22" t="s">
        <v>4</v>
      </c>
      <c r="G29" s="506"/>
      <c r="H29" s="506"/>
      <c r="I29" s="506"/>
      <c r="J29" s="506"/>
      <c r="K29" s="506"/>
      <c r="M29" s="538">
        <f t="shared" ref="M29:M30" si="11">IFERROR(AVERAGE(G29:K29),0)</f>
        <v>0</v>
      </c>
      <c r="N29" s="654">
        <f t="shared" ref="N29:N30" si="12">IFERROR(_xlfn.STDEV.S(G29:K29)/M29,0)</f>
        <v>0</v>
      </c>
      <c r="P29" s="506"/>
      <c r="Q29" s="506"/>
      <c r="R29" s="506"/>
      <c r="S29" s="506"/>
      <c r="T29" s="658">
        <f>SUM(P29:S29)</f>
        <v>0</v>
      </c>
    </row>
    <row r="30" spans="2:20" x14ac:dyDescent="0.25">
      <c r="B30" s="1307" t="str">
        <f t="shared" si="10"/>
        <v>2.1</v>
      </c>
      <c r="C30" s="277" t="s">
        <v>271</v>
      </c>
      <c r="D30" s="22" t="s">
        <v>4</v>
      </c>
      <c r="G30" s="506"/>
      <c r="H30" s="506"/>
      <c r="I30" s="506"/>
      <c r="J30" s="506"/>
      <c r="K30" s="506"/>
      <c r="M30" s="538">
        <f t="shared" si="11"/>
        <v>0</v>
      </c>
      <c r="N30" s="654">
        <f t="shared" si="12"/>
        <v>0</v>
      </c>
      <c r="P30" s="506"/>
      <c r="Q30" s="506"/>
      <c r="R30" s="506"/>
      <c r="S30" s="506"/>
      <c r="T30" s="658">
        <f>SUM(P30:S30)</f>
        <v>0</v>
      </c>
    </row>
    <row r="32" spans="2:20" x14ac:dyDescent="0.25">
      <c r="B32" s="511" t="str">
        <f>'Дорожная карта (кв)'!D21</f>
        <v>2.2</v>
      </c>
      <c r="C32" s="510" t="str">
        <f>INDEX('Дорожная карта (кв)'!$E$14:$E$29,MATCH(B32,'Дорожная карта (кв)'!$D$14:$D$29,0))</f>
        <v>Подзадача № 2.2</v>
      </c>
      <c r="D32" s="510"/>
      <c r="E32" s="510"/>
      <c r="G32" s="510"/>
      <c r="H32" s="510"/>
      <c r="I32" s="510"/>
      <c r="J32" s="510"/>
      <c r="K32" s="510"/>
      <c r="M32" s="510"/>
      <c r="N32" s="510"/>
      <c r="P32" s="510"/>
      <c r="Q32" s="510"/>
      <c r="R32" s="510"/>
      <c r="S32" s="510"/>
      <c r="T32" s="510"/>
    </row>
    <row r="33" spans="2:20" x14ac:dyDescent="0.25">
      <c r="B33" s="1307" t="str">
        <f>B32</f>
        <v>2.2</v>
      </c>
      <c r="C33" s="277" t="s">
        <v>271</v>
      </c>
      <c r="D33" s="22" t="s">
        <v>4</v>
      </c>
      <c r="G33" s="655"/>
      <c r="H33" s="655"/>
      <c r="I33" s="655"/>
      <c r="J33" s="655"/>
      <c r="K33" s="655"/>
      <c r="M33" s="604">
        <f>IFERROR(AVERAGE(G33:K33),0)</f>
        <v>0</v>
      </c>
      <c r="N33" s="656">
        <f>IFERROR(_xlfn.STDEV.S(G33:K33)/M33,0)</f>
        <v>0</v>
      </c>
      <c r="P33" s="655"/>
      <c r="Q33" s="655"/>
      <c r="R33" s="655"/>
      <c r="S33" s="655"/>
      <c r="T33" s="659">
        <f>SUM(P33:S33)</f>
        <v>0</v>
      </c>
    </row>
    <row r="34" spans="2:20" x14ac:dyDescent="0.25">
      <c r="B34" s="1307" t="str">
        <f t="shared" ref="B34:B35" si="13">B33</f>
        <v>2.2</v>
      </c>
      <c r="C34" s="277" t="s">
        <v>271</v>
      </c>
      <c r="D34" s="22" t="s">
        <v>4</v>
      </c>
      <c r="G34" s="506"/>
      <c r="H34" s="506"/>
      <c r="I34" s="506"/>
      <c r="J34" s="506"/>
      <c r="K34" s="506"/>
      <c r="M34" s="538">
        <f t="shared" ref="M34:M35" si="14">IFERROR(AVERAGE(G34:K34),0)</f>
        <v>0</v>
      </c>
      <c r="N34" s="654">
        <f t="shared" ref="N34:N35" si="15">IFERROR(_xlfn.STDEV.S(G34:K34)/M34,0)</f>
        <v>0</v>
      </c>
      <c r="P34" s="506"/>
      <c r="Q34" s="506"/>
      <c r="R34" s="506"/>
      <c r="S34" s="506"/>
      <c r="T34" s="658">
        <f>SUM(P34:S34)</f>
        <v>0</v>
      </c>
    </row>
    <row r="35" spans="2:20" x14ac:dyDescent="0.25">
      <c r="B35" s="1307" t="str">
        <f t="shared" si="13"/>
        <v>2.2</v>
      </c>
      <c r="C35" s="277" t="s">
        <v>271</v>
      </c>
      <c r="D35" s="22" t="s">
        <v>4</v>
      </c>
      <c r="G35" s="506"/>
      <c r="H35" s="506"/>
      <c r="I35" s="506"/>
      <c r="J35" s="506"/>
      <c r="K35" s="506"/>
      <c r="M35" s="538">
        <f t="shared" si="14"/>
        <v>0</v>
      </c>
      <c r="N35" s="654">
        <f t="shared" si="15"/>
        <v>0</v>
      </c>
      <c r="P35" s="506"/>
      <c r="Q35" s="506"/>
      <c r="R35" s="506"/>
      <c r="S35" s="506"/>
      <c r="T35" s="658">
        <f>SUM(P35:S35)</f>
        <v>0</v>
      </c>
    </row>
    <row r="37" spans="2:20" x14ac:dyDescent="0.25">
      <c r="B37" s="511" t="str">
        <f>'Дорожная карта (кв)'!D22</f>
        <v>2.3</v>
      </c>
      <c r="C37" s="510" t="str">
        <f>INDEX('Дорожная карта (кв)'!$E$14:$E$29,MATCH(B37,'Дорожная карта (кв)'!$D$14:$D$29,0))</f>
        <v>Подзадача № 2.3</v>
      </c>
      <c r="D37" s="510"/>
      <c r="E37" s="510"/>
      <c r="G37" s="510"/>
      <c r="H37" s="510"/>
      <c r="I37" s="510"/>
      <c r="J37" s="510"/>
      <c r="K37" s="510"/>
      <c r="M37" s="510"/>
      <c r="N37" s="510"/>
      <c r="P37" s="510"/>
      <c r="Q37" s="510"/>
      <c r="R37" s="510"/>
      <c r="S37" s="510"/>
      <c r="T37" s="510"/>
    </row>
    <row r="38" spans="2:20" x14ac:dyDescent="0.25">
      <c r="B38" s="1307" t="str">
        <f>B37</f>
        <v>2.3</v>
      </c>
      <c r="C38" s="277" t="s">
        <v>271</v>
      </c>
      <c r="D38" s="22" t="s">
        <v>4</v>
      </c>
      <c r="G38" s="655"/>
      <c r="H38" s="655"/>
      <c r="I38" s="655"/>
      <c r="J38" s="655"/>
      <c r="K38" s="655"/>
      <c r="M38" s="604">
        <f>IFERROR(AVERAGE(G38:K38),0)</f>
        <v>0</v>
      </c>
      <c r="N38" s="656">
        <f>IFERROR(_xlfn.STDEV.S(G38:K38)/M38,0)</f>
        <v>0</v>
      </c>
      <c r="P38" s="655"/>
      <c r="Q38" s="655"/>
      <c r="R38" s="655"/>
      <c r="S38" s="655"/>
      <c r="T38" s="659">
        <f>SUM(P38:S38)</f>
        <v>0</v>
      </c>
    </row>
    <row r="39" spans="2:20" x14ac:dyDescent="0.25">
      <c r="B39" s="1307" t="str">
        <f t="shared" ref="B39:B40" si="16">B38</f>
        <v>2.3</v>
      </c>
      <c r="C39" s="277" t="s">
        <v>271</v>
      </c>
      <c r="D39" s="22" t="s">
        <v>4</v>
      </c>
      <c r="G39" s="506"/>
      <c r="H39" s="506"/>
      <c r="I39" s="506"/>
      <c r="J39" s="506"/>
      <c r="K39" s="506"/>
      <c r="M39" s="538">
        <f t="shared" ref="M39:M40" si="17">IFERROR(AVERAGE(G39:K39),0)</f>
        <v>0</v>
      </c>
      <c r="N39" s="654">
        <f t="shared" ref="N39:N40" si="18">IFERROR(_xlfn.STDEV.S(G39:K39)/M39,0)</f>
        <v>0</v>
      </c>
      <c r="P39" s="506"/>
      <c r="Q39" s="506"/>
      <c r="R39" s="506"/>
      <c r="S39" s="506"/>
      <c r="T39" s="658">
        <f>SUM(P39:S39)</f>
        <v>0</v>
      </c>
    </row>
    <row r="40" spans="2:20" x14ac:dyDescent="0.25">
      <c r="B40" s="1307" t="str">
        <f t="shared" si="16"/>
        <v>2.3</v>
      </c>
      <c r="C40" s="277" t="s">
        <v>271</v>
      </c>
      <c r="D40" s="22" t="s">
        <v>4</v>
      </c>
      <c r="G40" s="506"/>
      <c r="H40" s="506"/>
      <c r="I40" s="506"/>
      <c r="J40" s="506"/>
      <c r="K40" s="506"/>
      <c r="M40" s="538">
        <f t="shared" si="17"/>
        <v>0</v>
      </c>
      <c r="N40" s="654">
        <f t="shared" si="18"/>
        <v>0</v>
      </c>
      <c r="P40" s="506"/>
      <c r="Q40" s="506"/>
      <c r="R40" s="506"/>
      <c r="S40" s="506"/>
      <c r="T40" s="658">
        <f>SUM(P40:S40)</f>
        <v>0</v>
      </c>
    </row>
    <row r="42" spans="2:20" x14ac:dyDescent="0.25">
      <c r="B42" s="143">
        <f>'Дорожная карта (кв)'!D24</f>
        <v>3</v>
      </c>
      <c r="C42" s="143" t="str">
        <f>INDEX('Дорожная карта (кв)'!$E$14:$E$29,MATCH(B42,'Дорожная карта (кв)'!$D$14:$D$29,0))</f>
        <v>Задача № 3</v>
      </c>
      <c r="D42" s="276"/>
      <c r="E42" s="276"/>
      <c r="F42" s="276"/>
      <c r="G42" s="276"/>
      <c r="H42" s="276"/>
      <c r="I42" s="276"/>
      <c r="J42" s="276"/>
      <c r="K42" s="276"/>
      <c r="L42" s="276"/>
      <c r="M42" s="276"/>
      <c r="N42" s="276"/>
      <c r="O42" s="276"/>
      <c r="P42" s="276"/>
      <c r="Q42" s="276"/>
      <c r="R42" s="276"/>
      <c r="S42" s="276"/>
      <c r="T42" s="650"/>
    </row>
    <row r="43" spans="2:20" x14ac:dyDescent="0.25">
      <c r="B43" s="257"/>
      <c r="C43" s="258"/>
    </row>
    <row r="44" spans="2:20" x14ac:dyDescent="0.25">
      <c r="B44" s="511" t="str">
        <f>'Дорожная карта (кв)'!D25</f>
        <v>3.1</v>
      </c>
      <c r="C44" s="510" t="str">
        <f>INDEX('Дорожная карта (кв)'!$E$14:$E$29,MATCH(B44,'Дорожная карта (кв)'!$D$14:$D$29,0))</f>
        <v>Подзадача № 3.1</v>
      </c>
      <c r="D44" s="510"/>
      <c r="E44" s="510"/>
      <c r="G44" s="510"/>
      <c r="H44" s="510"/>
      <c r="I44" s="510"/>
      <c r="J44" s="510"/>
      <c r="K44" s="510"/>
      <c r="M44" s="510"/>
      <c r="N44" s="510"/>
      <c r="P44" s="510"/>
      <c r="Q44" s="510"/>
      <c r="R44" s="510"/>
      <c r="S44" s="510"/>
      <c r="T44" s="510"/>
    </row>
    <row r="45" spans="2:20" x14ac:dyDescent="0.25">
      <c r="B45" s="1307" t="str">
        <f>B44</f>
        <v>3.1</v>
      </c>
      <c r="C45" s="277" t="s">
        <v>271</v>
      </c>
      <c r="D45" s="22" t="s">
        <v>4</v>
      </c>
      <c r="G45" s="655"/>
      <c r="H45" s="655"/>
      <c r="I45" s="655"/>
      <c r="J45" s="655"/>
      <c r="K45" s="655"/>
      <c r="M45" s="604">
        <f>IFERROR(AVERAGE(G45:K45),0)</f>
        <v>0</v>
      </c>
      <c r="N45" s="656">
        <f>IFERROR(_xlfn.STDEV.S(G45:K45)/M45,0)</f>
        <v>0</v>
      </c>
      <c r="P45" s="655"/>
      <c r="Q45" s="655"/>
      <c r="R45" s="655"/>
      <c r="S45" s="655"/>
      <c r="T45" s="659">
        <f>SUM(P45:S45)</f>
        <v>0</v>
      </c>
    </row>
    <row r="46" spans="2:20" x14ac:dyDescent="0.25">
      <c r="B46" s="1307" t="str">
        <f t="shared" ref="B46:B47" si="19">B45</f>
        <v>3.1</v>
      </c>
      <c r="C46" s="277" t="s">
        <v>271</v>
      </c>
      <c r="D46" s="22" t="s">
        <v>4</v>
      </c>
      <c r="G46" s="506"/>
      <c r="H46" s="506"/>
      <c r="I46" s="506"/>
      <c r="J46" s="506"/>
      <c r="K46" s="506"/>
      <c r="M46" s="538">
        <f t="shared" ref="M46:M47" si="20">IFERROR(AVERAGE(G46:K46),0)</f>
        <v>0</v>
      </c>
      <c r="N46" s="654">
        <f t="shared" ref="N46:N47" si="21">IFERROR(_xlfn.STDEV.S(G46:K46)/M46,0)</f>
        <v>0</v>
      </c>
      <c r="P46" s="506"/>
      <c r="Q46" s="506"/>
      <c r="R46" s="506"/>
      <c r="S46" s="506"/>
      <c r="T46" s="658">
        <f>SUM(P46:S46)</f>
        <v>0</v>
      </c>
    </row>
    <row r="47" spans="2:20" x14ac:dyDescent="0.25">
      <c r="B47" s="1307" t="str">
        <f t="shared" si="19"/>
        <v>3.1</v>
      </c>
      <c r="C47" s="277" t="s">
        <v>271</v>
      </c>
      <c r="D47" s="22" t="s">
        <v>4</v>
      </c>
      <c r="G47" s="506"/>
      <c r="H47" s="506"/>
      <c r="I47" s="506"/>
      <c r="J47" s="506"/>
      <c r="K47" s="506"/>
      <c r="M47" s="538">
        <f t="shared" si="20"/>
        <v>0</v>
      </c>
      <c r="N47" s="654">
        <f t="shared" si="21"/>
        <v>0</v>
      </c>
      <c r="P47" s="506"/>
      <c r="Q47" s="506"/>
      <c r="R47" s="506"/>
      <c r="S47" s="506"/>
      <c r="T47" s="658">
        <f>SUM(P47:S47)</f>
        <v>0</v>
      </c>
    </row>
    <row r="49" spans="2:20" x14ac:dyDescent="0.25">
      <c r="B49" s="511" t="str">
        <f>'Дорожная карта (кв)'!D26</f>
        <v>3.2</v>
      </c>
      <c r="C49" s="510" t="str">
        <f>INDEX('Дорожная карта (кв)'!$E$14:$E$29,MATCH(B49,'Дорожная карта (кв)'!$D$14:$D$29,0))</f>
        <v>Подзадача № 3.2</v>
      </c>
      <c r="D49" s="510"/>
      <c r="E49" s="510"/>
      <c r="G49" s="510"/>
      <c r="H49" s="510"/>
      <c r="I49" s="510"/>
      <c r="J49" s="510"/>
      <c r="K49" s="510"/>
      <c r="M49" s="510"/>
      <c r="N49" s="510"/>
      <c r="P49" s="510"/>
      <c r="Q49" s="510"/>
      <c r="R49" s="510"/>
      <c r="S49" s="510"/>
      <c r="T49" s="510"/>
    </row>
    <row r="50" spans="2:20" x14ac:dyDescent="0.25">
      <c r="B50" s="1307" t="str">
        <f>B49</f>
        <v>3.2</v>
      </c>
      <c r="C50" s="277" t="s">
        <v>271</v>
      </c>
      <c r="D50" s="22" t="s">
        <v>4</v>
      </c>
      <c r="G50" s="655"/>
      <c r="H50" s="655"/>
      <c r="I50" s="655"/>
      <c r="J50" s="655"/>
      <c r="K50" s="655"/>
      <c r="M50" s="604">
        <f>IFERROR(AVERAGE(G50:K50),0)</f>
        <v>0</v>
      </c>
      <c r="N50" s="656">
        <f>IFERROR(_xlfn.STDEV.S(G50:K50)/M50,0)</f>
        <v>0</v>
      </c>
      <c r="P50" s="655"/>
      <c r="Q50" s="655"/>
      <c r="R50" s="655"/>
      <c r="S50" s="655"/>
      <c r="T50" s="659">
        <f>SUM(P50:S50)</f>
        <v>0</v>
      </c>
    </row>
    <row r="51" spans="2:20" x14ac:dyDescent="0.25">
      <c r="B51" s="1307" t="str">
        <f t="shared" ref="B51:B52" si="22">B50</f>
        <v>3.2</v>
      </c>
      <c r="C51" s="277" t="s">
        <v>271</v>
      </c>
      <c r="D51" s="22" t="s">
        <v>4</v>
      </c>
      <c r="G51" s="506"/>
      <c r="H51" s="506"/>
      <c r="I51" s="506"/>
      <c r="J51" s="506"/>
      <c r="K51" s="506"/>
      <c r="M51" s="538">
        <f t="shared" ref="M51:M52" si="23">IFERROR(AVERAGE(G51:K51),0)</f>
        <v>0</v>
      </c>
      <c r="N51" s="654">
        <f t="shared" ref="N51:N52" si="24">IFERROR(_xlfn.STDEV.S(G51:K51)/M51,0)</f>
        <v>0</v>
      </c>
      <c r="P51" s="506"/>
      <c r="Q51" s="506"/>
      <c r="R51" s="506"/>
      <c r="S51" s="506"/>
      <c r="T51" s="658">
        <f>SUM(P51:S51)</f>
        <v>0</v>
      </c>
    </row>
    <row r="52" spans="2:20" x14ac:dyDescent="0.25">
      <c r="B52" s="1307" t="str">
        <f t="shared" si="22"/>
        <v>3.2</v>
      </c>
      <c r="C52" s="277" t="s">
        <v>271</v>
      </c>
      <c r="D52" s="22" t="s">
        <v>4</v>
      </c>
      <c r="G52" s="506"/>
      <c r="H52" s="506"/>
      <c r="I52" s="506"/>
      <c r="J52" s="506"/>
      <c r="K52" s="506"/>
      <c r="M52" s="538">
        <f t="shared" si="23"/>
        <v>0</v>
      </c>
      <c r="N52" s="654">
        <f t="shared" si="24"/>
        <v>0</v>
      </c>
      <c r="P52" s="506"/>
      <c r="Q52" s="506"/>
      <c r="R52" s="506"/>
      <c r="S52" s="506"/>
      <c r="T52" s="658">
        <f>SUM(P52:S52)</f>
        <v>0</v>
      </c>
    </row>
    <row r="54" spans="2:20" x14ac:dyDescent="0.25">
      <c r="B54" s="511" t="str">
        <f>'Дорожная карта (кв)'!D27</f>
        <v>3.3</v>
      </c>
      <c r="C54" s="510" t="str">
        <f>INDEX('Дорожная карта (кв)'!$E$14:$E$29,MATCH(B54,'Дорожная карта (кв)'!$D$14:$D$29,0))</f>
        <v>Подзадача № 3.3</v>
      </c>
      <c r="D54" s="510"/>
      <c r="E54" s="510"/>
      <c r="G54" s="510"/>
      <c r="H54" s="510"/>
      <c r="I54" s="510"/>
      <c r="J54" s="510"/>
      <c r="K54" s="510"/>
      <c r="M54" s="510"/>
      <c r="N54" s="510"/>
      <c r="P54" s="510"/>
      <c r="Q54" s="510"/>
      <c r="R54" s="510"/>
      <c r="S54" s="510"/>
      <c r="T54" s="510"/>
    </row>
    <row r="55" spans="2:20" x14ac:dyDescent="0.25">
      <c r="B55" s="1307" t="str">
        <f>B54</f>
        <v>3.3</v>
      </c>
      <c r="C55" s="277" t="s">
        <v>271</v>
      </c>
      <c r="D55" s="22" t="s">
        <v>4</v>
      </c>
      <c r="G55" s="655"/>
      <c r="H55" s="655"/>
      <c r="I55" s="655"/>
      <c r="J55" s="655"/>
      <c r="K55" s="655"/>
      <c r="M55" s="604">
        <f>IFERROR(AVERAGE(G55:K55),0)</f>
        <v>0</v>
      </c>
      <c r="N55" s="656">
        <f>IFERROR(_xlfn.STDEV.S(G55:K55)/M55,0)</f>
        <v>0</v>
      </c>
      <c r="P55" s="655"/>
      <c r="Q55" s="655"/>
      <c r="R55" s="655"/>
      <c r="S55" s="655"/>
      <c r="T55" s="659">
        <f>SUM(P55:S55)</f>
        <v>0</v>
      </c>
    </row>
    <row r="56" spans="2:20" x14ac:dyDescent="0.25">
      <c r="B56" s="1307" t="str">
        <f t="shared" ref="B56:B57" si="25">B55</f>
        <v>3.3</v>
      </c>
      <c r="C56" s="277" t="s">
        <v>271</v>
      </c>
      <c r="D56" s="22" t="s">
        <v>4</v>
      </c>
      <c r="G56" s="506"/>
      <c r="H56" s="506"/>
      <c r="I56" s="506"/>
      <c r="J56" s="506"/>
      <c r="K56" s="506"/>
      <c r="M56" s="538">
        <f t="shared" ref="M56:M57" si="26">IFERROR(AVERAGE(G56:K56),0)</f>
        <v>0</v>
      </c>
      <c r="N56" s="654">
        <f t="shared" ref="N56:N57" si="27">IFERROR(_xlfn.STDEV.S(G56:K56)/M56,0)</f>
        <v>0</v>
      </c>
      <c r="P56" s="506"/>
      <c r="Q56" s="506"/>
      <c r="R56" s="506"/>
      <c r="S56" s="506"/>
      <c r="T56" s="658">
        <f>SUM(P56:S56)</f>
        <v>0</v>
      </c>
    </row>
    <row r="57" spans="2:20" x14ac:dyDescent="0.25">
      <c r="B57" s="1307" t="str">
        <f t="shared" si="25"/>
        <v>3.3</v>
      </c>
      <c r="C57" s="277" t="s">
        <v>271</v>
      </c>
      <c r="D57" s="22" t="s">
        <v>4</v>
      </c>
      <c r="G57" s="506"/>
      <c r="H57" s="506"/>
      <c r="I57" s="506"/>
      <c r="J57" s="506"/>
      <c r="K57" s="506"/>
      <c r="M57" s="538">
        <f t="shared" si="26"/>
        <v>0</v>
      </c>
      <c r="N57" s="654">
        <f t="shared" si="27"/>
        <v>0</v>
      </c>
      <c r="P57" s="506"/>
      <c r="Q57" s="506"/>
      <c r="R57" s="506"/>
      <c r="S57" s="506"/>
      <c r="T57" s="658">
        <f>SUM(P57:S57)</f>
        <v>0</v>
      </c>
    </row>
  </sheetData>
  <conditionalFormatting sqref="M11:N13">
    <cfRule type="expression" dxfId="27" priority="17">
      <formula>$N11&gt;33%</formula>
    </cfRule>
  </conditionalFormatting>
  <conditionalFormatting sqref="M16:N18">
    <cfRule type="expression" dxfId="26" priority="8">
      <formula>$N16&gt;33%</formula>
    </cfRule>
  </conditionalFormatting>
  <conditionalFormatting sqref="M21:N23">
    <cfRule type="expression" dxfId="25" priority="7">
      <formula>$N21&gt;33%</formula>
    </cfRule>
  </conditionalFormatting>
  <conditionalFormatting sqref="M28:N30">
    <cfRule type="expression" dxfId="24" priority="6">
      <formula>$N28&gt;33%</formula>
    </cfRule>
  </conditionalFormatting>
  <conditionalFormatting sqref="M33:N35">
    <cfRule type="expression" dxfId="23" priority="5">
      <formula>$N33&gt;33%</formula>
    </cfRule>
  </conditionalFormatting>
  <conditionalFormatting sqref="M38:N40">
    <cfRule type="expression" dxfId="22" priority="4">
      <formula>$N38&gt;33%</formula>
    </cfRule>
  </conditionalFormatting>
  <conditionalFormatting sqref="M45:N47">
    <cfRule type="expression" dxfId="21" priority="3">
      <formula>$N45&gt;33%</formula>
    </cfRule>
  </conditionalFormatting>
  <conditionalFormatting sqref="M50:N52">
    <cfRule type="expression" dxfId="20" priority="2">
      <formula>$N50&gt;33%</formula>
    </cfRule>
  </conditionalFormatting>
  <conditionalFormatting sqref="M55:N57">
    <cfRule type="expression" dxfId="19" priority="1">
      <formula>$N55&gt;33%</formula>
    </cfRule>
  </conditionalFormatting>
  <pageMargins left="0.25" right="0.25" top="0.75" bottom="0.75" header="0.3" footer="0.3"/>
  <pageSetup paperSize="9" scale="3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0.59999389629810485"/>
    <pageSetUpPr fitToPage="1"/>
  </sheetPr>
  <dimension ref="A1:BM23"/>
  <sheetViews>
    <sheetView showGridLines="0" view="pageBreakPreview" zoomScale="85" zoomScaleNormal="90" zoomScaleSheetLayoutView="85" workbookViewId="0">
      <selection activeCell="C31" sqref="C31"/>
    </sheetView>
  </sheetViews>
  <sheetFormatPr defaultColWidth="0" defaultRowHeight="12" x14ac:dyDescent="0.25"/>
  <cols>
    <col min="1" max="1" width="2.7109375" style="21" customWidth="1"/>
    <col min="2" max="2" width="12.140625" style="22" customWidth="1"/>
    <col min="3" max="3" width="34.7109375" style="21" customWidth="1"/>
    <col min="4" max="4" width="19" style="22" customWidth="1"/>
    <col min="5" max="5" width="10.7109375" style="22" customWidth="1"/>
    <col min="6" max="6" width="1.28515625" style="21" customWidth="1"/>
    <col min="7" max="11" width="32.5703125" style="31" customWidth="1"/>
    <col min="12" max="12" width="1.28515625" style="21" customWidth="1"/>
    <col min="13" max="13" width="15.7109375" style="34" customWidth="1"/>
    <col min="14" max="14" width="1.28515625" style="21" customWidth="1"/>
    <col min="15" max="15" width="19.28515625" style="31" customWidth="1"/>
    <col min="16" max="16" width="18.42578125" style="31" customWidth="1"/>
    <col min="17" max="17" width="1.28515625" style="21" customWidth="1"/>
    <col min="18" max="18" width="18.42578125" style="31" customWidth="1"/>
    <col min="19" max="19" width="2.28515625" style="31" customWidth="1"/>
    <col min="20" max="65" width="0" style="31" hidden="1" customWidth="1"/>
    <col min="66" max="16384" width="9.140625" style="31" hidden="1"/>
  </cols>
  <sheetData>
    <row r="1" spans="1:56" s="490" customFormat="1" x14ac:dyDescent="0.25">
      <c r="B1" s="527"/>
      <c r="D1" s="489"/>
      <c r="E1" s="489"/>
      <c r="F1" s="489"/>
      <c r="G1" s="491"/>
    </row>
    <row r="2" spans="1:56" s="490" customFormat="1" ht="20.25" customHeight="1" x14ac:dyDescent="0.25">
      <c r="B2" s="528"/>
      <c r="C2" s="492" t="s">
        <v>125</v>
      </c>
      <c r="D2" s="489"/>
      <c r="E2" s="489"/>
      <c r="F2" s="489"/>
      <c r="G2" s="491"/>
    </row>
    <row r="3" spans="1:56" s="493" customFormat="1" x14ac:dyDescent="0.25">
      <c r="B3" s="529"/>
      <c r="C3" s="494"/>
      <c r="D3" s="494"/>
      <c r="E3" s="494"/>
      <c r="F3" s="521"/>
      <c r="G3" s="522"/>
      <c r="H3" s="496"/>
      <c r="I3" s="496"/>
      <c r="J3" s="496"/>
      <c r="K3" s="496"/>
      <c r="L3" s="496"/>
      <c r="M3" s="496"/>
      <c r="N3" s="496"/>
      <c r="O3" s="496"/>
      <c r="P3" s="496"/>
      <c r="Q3" s="496"/>
      <c r="R3" s="496"/>
      <c r="BB3" s="523"/>
      <c r="BD3" s="494"/>
    </row>
    <row r="4" spans="1:56" s="33" customFormat="1" ht="22.5" customHeight="1" x14ac:dyDescent="0.25">
      <c r="A4" s="32"/>
      <c r="B4" s="1459" t="s">
        <v>470</v>
      </c>
      <c r="C4" s="1461" t="s">
        <v>126</v>
      </c>
      <c r="D4" s="1461" t="s">
        <v>127</v>
      </c>
      <c r="E4" s="1457" t="s">
        <v>189</v>
      </c>
      <c r="F4" s="32"/>
      <c r="G4" s="1454" t="s">
        <v>361</v>
      </c>
      <c r="H4" s="1455"/>
      <c r="I4" s="1455"/>
      <c r="J4" s="1455"/>
      <c r="K4" s="1456"/>
      <c r="L4" s="32"/>
      <c r="M4" s="1463" t="s">
        <v>435</v>
      </c>
      <c r="N4" s="32"/>
      <c r="O4" s="1465" t="s">
        <v>290</v>
      </c>
      <c r="P4" s="1450" t="s">
        <v>128</v>
      </c>
      <c r="Q4" s="32"/>
      <c r="R4" s="1452" t="s">
        <v>291</v>
      </c>
    </row>
    <row r="5" spans="1:56" s="33" customFormat="1" ht="39" customHeight="1" x14ac:dyDescent="0.25">
      <c r="A5" s="32"/>
      <c r="B5" s="1460"/>
      <c r="C5" s="1462"/>
      <c r="D5" s="1462"/>
      <c r="E5" s="1458"/>
      <c r="F5" s="32"/>
      <c r="G5" s="662" t="s">
        <v>456</v>
      </c>
      <c r="H5" s="663" t="s">
        <v>457</v>
      </c>
      <c r="I5" s="663" t="s">
        <v>458</v>
      </c>
      <c r="J5" s="663" t="s">
        <v>459</v>
      </c>
      <c r="K5" s="664" t="s">
        <v>460</v>
      </c>
      <c r="L5" s="32"/>
      <c r="M5" s="1464"/>
      <c r="N5" s="32"/>
      <c r="O5" s="1466"/>
      <c r="P5" s="1451"/>
      <c r="Q5" s="32"/>
      <c r="R5" s="1453"/>
    </row>
    <row r="6" spans="1:56" x14ac:dyDescent="0.25">
      <c r="B6" s="665" t="str">
        <f>'Дорожная карта (кв)'!D15</f>
        <v>1.1</v>
      </c>
      <c r="C6" s="562"/>
      <c r="D6" s="561"/>
      <c r="E6" s="563"/>
      <c r="G6" s="670"/>
      <c r="H6" s="671"/>
      <c r="I6" s="671"/>
      <c r="J6" s="671"/>
      <c r="K6" s="672"/>
      <c r="M6" s="678">
        <f>IFERROR(_xlfn.STDEV.S(G6:K6)/O6,0)</f>
        <v>0</v>
      </c>
      <c r="N6" s="22"/>
      <c r="O6" s="681">
        <f>IFERROR(AVERAGEIFS(G6:K6,G6:K6,"&gt;0"),0)</f>
        <v>0</v>
      </c>
      <c r="P6" s="682"/>
      <c r="Q6" s="22"/>
      <c r="R6" s="687">
        <f>O6*P6</f>
        <v>0</v>
      </c>
    </row>
    <row r="7" spans="1:56" x14ac:dyDescent="0.25">
      <c r="B7" s="667" t="str">
        <f>'Дорожная карта (кв)'!D16</f>
        <v>1.2</v>
      </c>
      <c r="C7" s="536"/>
      <c r="D7" s="537"/>
      <c r="E7" s="586"/>
      <c r="G7" s="673"/>
      <c r="H7" s="660"/>
      <c r="I7" s="660"/>
      <c r="J7" s="660"/>
      <c r="K7" s="674"/>
      <c r="M7" s="679">
        <f t="shared" ref="M7:M17" si="0">IFERROR(_xlfn.STDEV.S(G7:K7)/O7,0)</f>
        <v>0</v>
      </c>
      <c r="N7" s="22"/>
      <c r="O7" s="683">
        <f t="shared" ref="O7:O17" si="1">IFERROR(AVERAGEIFS(G7:K7,G7:K7,"&gt;0"),0)</f>
        <v>0</v>
      </c>
      <c r="P7" s="684"/>
      <c r="Q7" s="22"/>
      <c r="R7" s="688">
        <f t="shared" ref="R7:R8" si="2">O7*P7</f>
        <v>0</v>
      </c>
    </row>
    <row r="8" spans="1:56" x14ac:dyDescent="0.25">
      <c r="B8" s="667" t="str">
        <f>'Дорожная карта (кв)'!D17</f>
        <v>1.3</v>
      </c>
      <c r="C8" s="536"/>
      <c r="D8" s="537"/>
      <c r="E8" s="586"/>
      <c r="G8" s="673"/>
      <c r="H8" s="660"/>
      <c r="I8" s="660"/>
      <c r="J8" s="660"/>
      <c r="K8" s="674"/>
      <c r="M8" s="679">
        <f t="shared" si="0"/>
        <v>0</v>
      </c>
      <c r="N8" s="22"/>
      <c r="O8" s="683">
        <f t="shared" si="1"/>
        <v>0</v>
      </c>
      <c r="P8" s="684"/>
      <c r="Q8" s="22"/>
      <c r="R8" s="688">
        <f t="shared" si="2"/>
        <v>0</v>
      </c>
    </row>
    <row r="9" spans="1:56" x14ac:dyDescent="0.25">
      <c r="B9" s="667"/>
      <c r="C9" s="536"/>
      <c r="D9" s="537"/>
      <c r="E9" s="586"/>
      <c r="G9" s="673"/>
      <c r="H9" s="660"/>
      <c r="I9" s="660"/>
      <c r="J9" s="660"/>
      <c r="K9" s="674"/>
      <c r="M9" s="679"/>
      <c r="N9" s="22"/>
      <c r="O9" s="683"/>
      <c r="P9" s="684"/>
      <c r="Q9" s="22"/>
      <c r="R9" s="688"/>
    </row>
    <row r="10" spans="1:56" x14ac:dyDescent="0.25">
      <c r="B10" s="667" t="str">
        <f>'Дорожная карта (кв)'!D20</f>
        <v>2.1</v>
      </c>
      <c r="C10" s="536"/>
      <c r="D10" s="537"/>
      <c r="E10" s="586"/>
      <c r="G10" s="673"/>
      <c r="H10" s="660"/>
      <c r="I10" s="660"/>
      <c r="J10" s="660"/>
      <c r="K10" s="674"/>
      <c r="M10" s="679">
        <f t="shared" si="0"/>
        <v>0</v>
      </c>
      <c r="N10" s="22"/>
      <c r="O10" s="683">
        <f t="shared" si="1"/>
        <v>0</v>
      </c>
      <c r="P10" s="684"/>
      <c r="Q10" s="22"/>
      <c r="R10" s="688">
        <f t="shared" ref="R10:R17" si="3">O10*P10</f>
        <v>0</v>
      </c>
    </row>
    <row r="11" spans="1:56" x14ac:dyDescent="0.25">
      <c r="B11" s="667" t="str">
        <f>'Дорожная карта (кв)'!D21</f>
        <v>2.2</v>
      </c>
      <c r="C11" s="536"/>
      <c r="D11" s="537"/>
      <c r="E11" s="586"/>
      <c r="G11" s="673"/>
      <c r="H11" s="660"/>
      <c r="I11" s="660"/>
      <c r="J11" s="660"/>
      <c r="K11" s="674"/>
      <c r="M11" s="679">
        <f t="shared" si="0"/>
        <v>0</v>
      </c>
      <c r="N11" s="22"/>
      <c r="O11" s="683">
        <f t="shared" si="1"/>
        <v>0</v>
      </c>
      <c r="P11" s="684"/>
      <c r="Q11" s="22"/>
      <c r="R11" s="688">
        <f t="shared" si="3"/>
        <v>0</v>
      </c>
    </row>
    <row r="12" spans="1:56" x14ac:dyDescent="0.25">
      <c r="B12" s="667" t="str">
        <f>'Дорожная карта (кв)'!D22</f>
        <v>2.3</v>
      </c>
      <c r="C12" s="536"/>
      <c r="D12" s="537"/>
      <c r="E12" s="586"/>
      <c r="G12" s="673"/>
      <c r="H12" s="660"/>
      <c r="I12" s="660"/>
      <c r="J12" s="660"/>
      <c r="K12" s="674"/>
      <c r="M12" s="679">
        <f t="shared" si="0"/>
        <v>0</v>
      </c>
      <c r="N12" s="22"/>
      <c r="O12" s="683">
        <f t="shared" si="1"/>
        <v>0</v>
      </c>
      <c r="P12" s="684"/>
      <c r="Q12" s="22"/>
      <c r="R12" s="688">
        <f t="shared" si="3"/>
        <v>0</v>
      </c>
    </row>
    <row r="13" spans="1:56" x14ac:dyDescent="0.25">
      <c r="B13" s="667"/>
      <c r="C13" s="536"/>
      <c r="D13" s="537"/>
      <c r="E13" s="586"/>
      <c r="G13" s="673"/>
      <c r="H13" s="660"/>
      <c r="I13" s="660"/>
      <c r="J13" s="660"/>
      <c r="K13" s="674"/>
      <c r="M13" s="679"/>
      <c r="N13" s="22"/>
      <c r="O13" s="683"/>
      <c r="P13" s="684"/>
      <c r="Q13" s="22"/>
      <c r="R13" s="688"/>
    </row>
    <row r="14" spans="1:56" x14ac:dyDescent="0.25">
      <c r="B14" s="667" t="str">
        <f>'Дорожная карта (кв)'!D25</f>
        <v>3.1</v>
      </c>
      <c r="C14" s="536"/>
      <c r="D14" s="537"/>
      <c r="E14" s="586"/>
      <c r="G14" s="673"/>
      <c r="H14" s="660"/>
      <c r="I14" s="660"/>
      <c r="J14" s="660"/>
      <c r="K14" s="674"/>
      <c r="M14" s="679">
        <f t="shared" si="0"/>
        <v>0</v>
      </c>
      <c r="N14" s="22"/>
      <c r="O14" s="683">
        <f t="shared" si="1"/>
        <v>0</v>
      </c>
      <c r="P14" s="684"/>
      <c r="Q14" s="22"/>
      <c r="R14" s="688">
        <f t="shared" si="3"/>
        <v>0</v>
      </c>
    </row>
    <row r="15" spans="1:56" x14ac:dyDescent="0.25">
      <c r="B15" s="667" t="str">
        <f>'Дорожная карта (кв)'!D26</f>
        <v>3.2</v>
      </c>
      <c r="C15" s="536"/>
      <c r="D15" s="537"/>
      <c r="E15" s="586"/>
      <c r="G15" s="673"/>
      <c r="H15" s="660"/>
      <c r="I15" s="660"/>
      <c r="J15" s="660"/>
      <c r="K15" s="674"/>
      <c r="M15" s="679">
        <f t="shared" si="0"/>
        <v>0</v>
      </c>
      <c r="N15" s="22"/>
      <c r="O15" s="683">
        <f t="shared" si="1"/>
        <v>0</v>
      </c>
      <c r="P15" s="684"/>
      <c r="Q15" s="22"/>
      <c r="R15" s="688">
        <f t="shared" si="3"/>
        <v>0</v>
      </c>
    </row>
    <row r="16" spans="1:56" x14ac:dyDescent="0.25">
      <c r="B16" s="667" t="str">
        <f>'Дорожная карта (кв)'!D27</f>
        <v>3.3</v>
      </c>
      <c r="C16" s="536"/>
      <c r="D16" s="537"/>
      <c r="E16" s="586"/>
      <c r="G16" s="673"/>
      <c r="H16" s="660"/>
      <c r="I16" s="660"/>
      <c r="J16" s="660"/>
      <c r="K16" s="674"/>
      <c r="M16" s="679">
        <f t="shared" si="0"/>
        <v>0</v>
      </c>
      <c r="N16" s="22"/>
      <c r="O16" s="683">
        <f t="shared" si="1"/>
        <v>0</v>
      </c>
      <c r="P16" s="684"/>
      <c r="Q16" s="22"/>
      <c r="R16" s="688">
        <f t="shared" si="3"/>
        <v>0</v>
      </c>
    </row>
    <row r="17" spans="2:18" x14ac:dyDescent="0.25">
      <c r="B17" s="669"/>
      <c r="C17" s="566"/>
      <c r="D17" s="565"/>
      <c r="E17" s="567"/>
      <c r="G17" s="675"/>
      <c r="H17" s="676"/>
      <c r="I17" s="676"/>
      <c r="J17" s="676"/>
      <c r="K17" s="677"/>
      <c r="M17" s="680">
        <f t="shared" si="0"/>
        <v>0</v>
      </c>
      <c r="N17" s="22"/>
      <c r="O17" s="685">
        <f t="shared" si="1"/>
        <v>0</v>
      </c>
      <c r="P17" s="686"/>
      <c r="Q17" s="22"/>
      <c r="R17" s="689">
        <f t="shared" si="3"/>
        <v>0</v>
      </c>
    </row>
    <row r="22" spans="2:18" ht="15" x14ac:dyDescent="0.25">
      <c r="H22" s="35"/>
      <c r="I22" s="36"/>
    </row>
    <row r="23" spans="2:18" ht="15" x14ac:dyDescent="0.25">
      <c r="J23" s="37"/>
    </row>
  </sheetData>
  <mergeCells count="9">
    <mergeCell ref="P4:P5"/>
    <mergeCell ref="R4:R5"/>
    <mergeCell ref="G4:K4"/>
    <mergeCell ref="E4:E5"/>
    <mergeCell ref="B4:B5"/>
    <mergeCell ref="C4:C5"/>
    <mergeCell ref="D4:D5"/>
    <mergeCell ref="M4:M5"/>
    <mergeCell ref="O4:O5"/>
  </mergeCells>
  <conditionalFormatting sqref="B6:E17 G6:K17 M6:M17 O6:P17 R6:R17">
    <cfRule type="expression" dxfId="18" priority="5">
      <formula>$M6&gt;33%</formula>
    </cfRule>
  </conditionalFormatting>
  <pageMargins left="0.25" right="0.25" top="0.75" bottom="0.75" header="0.3" footer="0.3"/>
  <pageSetup paperSize="9" scale="3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59999389629810485"/>
    <pageSetUpPr fitToPage="1"/>
  </sheetPr>
  <dimension ref="A1:BO32"/>
  <sheetViews>
    <sheetView showGridLines="0" view="pageBreakPreview" zoomScaleNormal="100" zoomScaleSheetLayoutView="100" workbookViewId="0">
      <selection activeCell="H36" sqref="H36"/>
    </sheetView>
  </sheetViews>
  <sheetFormatPr defaultColWidth="0" defaultRowHeight="12" x14ac:dyDescent="0.25"/>
  <cols>
    <col min="1" max="1" width="2.7109375" style="21" customWidth="1"/>
    <col min="2" max="2" width="4.5703125" style="22" customWidth="1"/>
    <col min="3" max="3" width="53" style="21" customWidth="1"/>
    <col min="4" max="4" width="1.42578125" style="22" customWidth="1"/>
    <col min="5" max="5" width="9.85546875" style="22" customWidth="1"/>
    <col min="6" max="6" width="1.42578125" style="22" customWidth="1"/>
    <col min="7" max="10" width="11.140625" style="31" customWidth="1"/>
    <col min="11" max="11" width="1.42578125" style="22" customWidth="1"/>
    <col min="12" max="12" width="14.85546875" style="31" customWidth="1"/>
    <col min="13" max="13" width="1.7109375" style="22" customWidth="1"/>
    <col min="14" max="14" width="9.140625" style="31" hidden="1" customWidth="1"/>
    <col min="15" max="67" width="0" style="31" hidden="1" customWidth="1"/>
    <col min="68" max="16384" width="9.140625" style="31" hidden="1"/>
  </cols>
  <sheetData>
    <row r="1" spans="1:64" s="490" customFormat="1" x14ac:dyDescent="0.25">
      <c r="B1" s="527"/>
      <c r="D1" s="489"/>
      <c r="E1" s="489"/>
      <c r="G1" s="491"/>
      <c r="U1" s="647"/>
    </row>
    <row r="2" spans="1:64" s="490" customFormat="1" ht="20.25" customHeight="1" x14ac:dyDescent="0.25">
      <c r="B2" s="528"/>
      <c r="C2" s="492" t="s">
        <v>294</v>
      </c>
      <c r="D2" s="489"/>
      <c r="E2" s="489"/>
      <c r="G2" s="491"/>
      <c r="U2" s="647"/>
    </row>
    <row r="3" spans="1:64" s="493" customFormat="1" x14ac:dyDescent="0.25">
      <c r="B3" s="497"/>
      <c r="C3" s="521"/>
      <c r="D3" s="521"/>
      <c r="E3" s="521"/>
      <c r="F3" s="521"/>
      <c r="G3" s="522"/>
      <c r="H3" s="496"/>
      <c r="I3" s="496"/>
      <c r="J3" s="496"/>
      <c r="K3" s="521"/>
      <c r="L3" s="496"/>
      <c r="U3" s="648"/>
      <c r="BJ3" s="523"/>
      <c r="BL3" s="494"/>
    </row>
    <row r="4" spans="1:64" s="338" customFormat="1" ht="28.5" customHeight="1" x14ac:dyDescent="0.25">
      <c r="A4" s="126"/>
      <c r="B4" s="1221" t="s">
        <v>83</v>
      </c>
      <c r="C4" s="1222" t="s">
        <v>114</v>
      </c>
      <c r="D4" s="126"/>
      <c r="E4" s="1223" t="s">
        <v>295</v>
      </c>
      <c r="F4" s="126"/>
      <c r="G4" s="1257">
        <v>2022</v>
      </c>
      <c r="H4" s="1224">
        <f t="shared" ref="H4:I4" si="0">G4+1</f>
        <v>2023</v>
      </c>
      <c r="I4" s="1224">
        <f t="shared" si="0"/>
        <v>2024</v>
      </c>
      <c r="J4" s="1225" t="s">
        <v>278</v>
      </c>
      <c r="K4" s="126"/>
      <c r="L4" s="1226" t="s">
        <v>88</v>
      </c>
      <c r="M4" s="126"/>
    </row>
    <row r="6" spans="1:64" s="123" customFormat="1" x14ac:dyDescent="0.25">
      <c r="A6" s="28"/>
      <c r="B6" s="357"/>
      <c r="C6" s="358" t="s">
        <v>439</v>
      </c>
      <c r="D6" s="121"/>
      <c r="E6" s="357" t="s">
        <v>124</v>
      </c>
      <c r="F6" s="121"/>
      <c r="G6" s="691">
        <f t="shared" ref="G6:J6" si="1">SUM(G10,G14,G18,G22,G26)</f>
        <v>0</v>
      </c>
      <c r="H6" s="691">
        <f t="shared" si="1"/>
        <v>0</v>
      </c>
      <c r="I6" s="691">
        <f t="shared" si="1"/>
        <v>0</v>
      </c>
      <c r="J6" s="691">
        <f t="shared" si="1"/>
        <v>0</v>
      </c>
      <c r="K6" s="121"/>
      <c r="L6" s="122"/>
      <c r="M6" s="121"/>
    </row>
    <row r="8" spans="1:64" s="127" customFormat="1" ht="19.5" customHeight="1" thickBot="1" x14ac:dyDescent="0.3">
      <c r="A8" s="38"/>
      <c r="B8" s="733"/>
      <c r="C8" s="734" t="s">
        <v>440</v>
      </c>
      <c r="D8" s="126"/>
      <c r="E8" s="732" t="s">
        <v>4</v>
      </c>
      <c r="F8" s="126"/>
      <c r="G8" s="735">
        <f>SUM(G10*G11,G14*G15,G18*G19,G22*G23,G26*G27)</f>
        <v>0</v>
      </c>
      <c r="H8" s="736">
        <f>SUM(H10*H11,H14*H15,H18*H19,H22*H23,H26*H27)</f>
        <v>0</v>
      </c>
      <c r="I8" s="736">
        <f>SUM(I10*I11,I14*I15,I18*I19,I22*I23,I26*I27)</f>
        <v>0</v>
      </c>
      <c r="J8" s="737">
        <f>SUM(J10*J11,J14*J15,J18*J19,J22*J23,J26*J27)</f>
        <v>0</v>
      </c>
      <c r="K8" s="126"/>
      <c r="L8" s="738">
        <f>SUM(G8:J8)</f>
        <v>0</v>
      </c>
      <c r="M8" s="126"/>
    </row>
    <row r="10" spans="1:64" x14ac:dyDescent="0.25">
      <c r="B10" s="692"/>
      <c r="C10" s="693" t="s">
        <v>412</v>
      </c>
      <c r="E10" s="698" t="s">
        <v>124</v>
      </c>
      <c r="G10" s="681"/>
      <c r="H10" s="701"/>
      <c r="I10" s="701"/>
      <c r="J10" s="682"/>
      <c r="L10" s="120"/>
    </row>
    <row r="11" spans="1:64" s="341" customFormat="1" x14ac:dyDescent="0.25">
      <c r="A11" s="339"/>
      <c r="B11" s="694"/>
      <c r="C11" s="695" t="s">
        <v>413</v>
      </c>
      <c r="D11" s="340"/>
      <c r="E11" s="699" t="s">
        <v>4</v>
      </c>
      <c r="F11" s="340"/>
      <c r="G11" s="703"/>
      <c r="H11" s="704"/>
      <c r="I11" s="704"/>
      <c r="J11" s="705"/>
      <c r="K11" s="340"/>
      <c r="L11" s="690"/>
      <c r="M11" s="340"/>
    </row>
    <row r="12" spans="1:64" s="123" customFormat="1" x14ac:dyDescent="0.25">
      <c r="A12" s="28"/>
      <c r="B12" s="696"/>
      <c r="C12" s="697" t="s">
        <v>441</v>
      </c>
      <c r="D12" s="121"/>
      <c r="E12" s="700" t="s">
        <v>4</v>
      </c>
      <c r="F12" s="121"/>
      <c r="G12" s="702">
        <f t="shared" ref="G12:J12" si="2">G10*G11</f>
        <v>0</v>
      </c>
      <c r="H12" s="706">
        <f t="shared" si="2"/>
        <v>0</v>
      </c>
      <c r="I12" s="706">
        <f t="shared" si="2"/>
        <v>0</v>
      </c>
      <c r="J12" s="707">
        <f t="shared" si="2"/>
        <v>0</v>
      </c>
      <c r="K12" s="121"/>
      <c r="M12" s="121"/>
    </row>
    <row r="14" spans="1:64" x14ac:dyDescent="0.25">
      <c r="B14" s="692"/>
      <c r="C14" s="693" t="s">
        <v>414</v>
      </c>
      <c r="E14" s="698" t="s">
        <v>124</v>
      </c>
      <c r="G14" s="681"/>
      <c r="H14" s="701"/>
      <c r="I14" s="701"/>
      <c r="J14" s="682"/>
      <c r="L14" s="120"/>
    </row>
    <row r="15" spans="1:64" s="341" customFormat="1" x14ac:dyDescent="0.25">
      <c r="A15" s="339"/>
      <c r="B15" s="694"/>
      <c r="C15" s="695" t="s">
        <v>413</v>
      </c>
      <c r="D15" s="340"/>
      <c r="E15" s="699" t="s">
        <v>4</v>
      </c>
      <c r="F15" s="340"/>
      <c r="G15" s="703"/>
      <c r="H15" s="704"/>
      <c r="I15" s="704"/>
      <c r="J15" s="705"/>
      <c r="K15" s="340"/>
      <c r="L15" s="690"/>
      <c r="M15" s="340"/>
    </row>
    <row r="16" spans="1:64" s="123" customFormat="1" x14ac:dyDescent="0.25">
      <c r="A16" s="28"/>
      <c r="B16" s="696"/>
      <c r="C16" s="697" t="s">
        <v>442</v>
      </c>
      <c r="D16" s="121"/>
      <c r="E16" s="700" t="s">
        <v>4</v>
      </c>
      <c r="F16" s="121"/>
      <c r="G16" s="702">
        <f t="shared" ref="G16" si="3">G14*G15</f>
        <v>0</v>
      </c>
      <c r="H16" s="706">
        <f t="shared" ref="H16" si="4">H14*H15</f>
        <v>0</v>
      </c>
      <c r="I16" s="706">
        <f t="shared" ref="I16" si="5">I14*I15</f>
        <v>0</v>
      </c>
      <c r="J16" s="707">
        <f t="shared" ref="J16" si="6">J14*J15</f>
        <v>0</v>
      </c>
      <c r="K16" s="121"/>
      <c r="M16" s="121"/>
    </row>
    <row r="18" spans="1:13" x14ac:dyDescent="0.25">
      <c r="B18" s="692"/>
      <c r="C18" s="693" t="s">
        <v>415</v>
      </c>
      <c r="E18" s="698" t="s">
        <v>124</v>
      </c>
      <c r="G18" s="681"/>
      <c r="H18" s="701"/>
      <c r="I18" s="701"/>
      <c r="J18" s="682"/>
      <c r="L18" s="120"/>
    </row>
    <row r="19" spans="1:13" s="341" customFormat="1" x14ac:dyDescent="0.25">
      <c r="A19" s="339"/>
      <c r="B19" s="694"/>
      <c r="C19" s="695" t="s">
        <v>413</v>
      </c>
      <c r="D19" s="340"/>
      <c r="E19" s="699" t="s">
        <v>4</v>
      </c>
      <c r="F19" s="340"/>
      <c r="G19" s="703"/>
      <c r="H19" s="704"/>
      <c r="I19" s="704"/>
      <c r="J19" s="705"/>
      <c r="K19" s="340"/>
      <c r="L19" s="690"/>
      <c r="M19" s="340"/>
    </row>
    <row r="20" spans="1:13" s="123" customFormat="1" x14ac:dyDescent="0.25">
      <c r="A20" s="28"/>
      <c r="B20" s="696"/>
      <c r="C20" s="697" t="s">
        <v>443</v>
      </c>
      <c r="D20" s="121"/>
      <c r="E20" s="700" t="s">
        <v>4</v>
      </c>
      <c r="F20" s="121"/>
      <c r="G20" s="702">
        <f t="shared" ref="G20" si="7">G18*G19</f>
        <v>0</v>
      </c>
      <c r="H20" s="706">
        <f t="shared" ref="H20" si="8">H18*H19</f>
        <v>0</v>
      </c>
      <c r="I20" s="706">
        <f t="shared" ref="I20" si="9">I18*I19</f>
        <v>0</v>
      </c>
      <c r="J20" s="707">
        <f t="shared" ref="J20" si="10">J18*J19</f>
        <v>0</v>
      </c>
      <c r="K20" s="121"/>
      <c r="M20" s="121"/>
    </row>
    <row r="22" spans="1:13" x14ac:dyDescent="0.25">
      <c r="B22" s="692"/>
      <c r="C22" s="693" t="s">
        <v>416</v>
      </c>
      <c r="E22" s="698" t="s">
        <v>124</v>
      </c>
      <c r="G22" s="681"/>
      <c r="H22" s="701"/>
      <c r="I22" s="701"/>
      <c r="J22" s="682"/>
      <c r="L22" s="120"/>
    </row>
    <row r="23" spans="1:13" s="341" customFormat="1" x14ac:dyDescent="0.25">
      <c r="A23" s="339"/>
      <c r="B23" s="694"/>
      <c r="C23" s="695" t="s">
        <v>413</v>
      </c>
      <c r="D23" s="340"/>
      <c r="E23" s="699" t="s">
        <v>4</v>
      </c>
      <c r="F23" s="340"/>
      <c r="G23" s="703"/>
      <c r="H23" s="704"/>
      <c r="I23" s="704"/>
      <c r="J23" s="705"/>
      <c r="K23" s="340"/>
      <c r="L23" s="690"/>
      <c r="M23" s="340"/>
    </row>
    <row r="24" spans="1:13" s="123" customFormat="1" x14ac:dyDescent="0.25">
      <c r="A24" s="28"/>
      <c r="B24" s="696"/>
      <c r="C24" s="697" t="s">
        <v>445</v>
      </c>
      <c r="D24" s="121"/>
      <c r="E24" s="700" t="s">
        <v>4</v>
      </c>
      <c r="F24" s="121"/>
      <c r="G24" s="702">
        <f t="shared" ref="G24" si="11">G22*G23</f>
        <v>0</v>
      </c>
      <c r="H24" s="706">
        <f t="shared" ref="H24" si="12">H22*H23</f>
        <v>0</v>
      </c>
      <c r="I24" s="706">
        <f t="shared" ref="I24" si="13">I22*I23</f>
        <v>0</v>
      </c>
      <c r="J24" s="707">
        <f t="shared" ref="J24" si="14">J22*J23</f>
        <v>0</v>
      </c>
      <c r="K24" s="121"/>
      <c r="M24" s="121"/>
    </row>
    <row r="26" spans="1:13" x14ac:dyDescent="0.25">
      <c r="B26" s="692"/>
      <c r="C26" s="693" t="s">
        <v>417</v>
      </c>
      <c r="E26" s="698" t="s">
        <v>124</v>
      </c>
      <c r="G26" s="681"/>
      <c r="H26" s="701"/>
      <c r="I26" s="701"/>
      <c r="J26" s="682"/>
      <c r="L26" s="120"/>
    </row>
    <row r="27" spans="1:13" s="341" customFormat="1" x14ac:dyDescent="0.25">
      <c r="A27" s="339"/>
      <c r="B27" s="694"/>
      <c r="C27" s="695" t="s">
        <v>413</v>
      </c>
      <c r="D27" s="340"/>
      <c r="E27" s="699" t="s">
        <v>4</v>
      </c>
      <c r="F27" s="340"/>
      <c r="G27" s="703"/>
      <c r="H27" s="704"/>
      <c r="I27" s="704"/>
      <c r="J27" s="705"/>
      <c r="K27" s="340"/>
      <c r="L27" s="690"/>
      <c r="M27" s="340"/>
    </row>
    <row r="28" spans="1:13" s="123" customFormat="1" x14ac:dyDescent="0.25">
      <c r="A28" s="28"/>
      <c r="B28" s="696"/>
      <c r="C28" s="697" t="s">
        <v>444</v>
      </c>
      <c r="D28" s="121"/>
      <c r="E28" s="700" t="s">
        <v>4</v>
      </c>
      <c r="F28" s="121"/>
      <c r="G28" s="702">
        <f t="shared" ref="G28" si="15">G26*G27</f>
        <v>0</v>
      </c>
      <c r="H28" s="706">
        <f t="shared" ref="H28" si="16">H26*H27</f>
        <v>0</v>
      </c>
      <c r="I28" s="706">
        <f t="shared" ref="I28" si="17">I26*I27</f>
        <v>0</v>
      </c>
      <c r="J28" s="707">
        <f t="shared" ref="J28" si="18">J26*J27</f>
        <v>0</v>
      </c>
      <c r="K28" s="121"/>
      <c r="M28" s="121"/>
    </row>
    <row r="32" spans="1:13" x14ac:dyDescent="0.25">
      <c r="G32" s="342"/>
    </row>
  </sheetData>
  <pageMargins left="0.25" right="0.25" top="0.75" bottom="0.75" header="0.3" footer="0.3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50911"/>
    <pageSetUpPr fitToPage="1"/>
  </sheetPr>
  <dimension ref="B2:Z90"/>
  <sheetViews>
    <sheetView showGridLines="0" view="pageBreakPreview" zoomScaleNormal="100" zoomScaleSheetLayoutView="100" workbookViewId="0">
      <selection activeCell="G69" sqref="G69"/>
    </sheetView>
  </sheetViews>
  <sheetFormatPr defaultRowHeight="12" x14ac:dyDescent="0.25"/>
  <cols>
    <col min="1" max="1" width="7.85546875" style="54" customWidth="1"/>
    <col min="2" max="2" width="2.5703125" style="54" customWidth="1"/>
    <col min="3" max="3" width="3" style="40" customWidth="1"/>
    <col min="4" max="4" width="4.42578125" style="40" customWidth="1"/>
    <col min="5" max="5" width="34.5703125" style="40" customWidth="1"/>
    <col min="6" max="6" width="0.85546875" style="40" customWidth="1"/>
    <col min="7" max="7" width="10.5703125" style="71" customWidth="1"/>
    <col min="8" max="8" width="9.5703125" style="40" customWidth="1"/>
    <col min="9" max="9" width="1.140625" style="54" customWidth="1"/>
    <col min="10" max="10" width="8.140625" style="54" customWidth="1"/>
    <col min="11" max="11" width="11.85546875" style="54" customWidth="1"/>
    <col min="12" max="12" width="13" style="54" customWidth="1"/>
    <col min="13" max="13" width="12.7109375" style="54" customWidth="1"/>
    <col min="14" max="16" width="10.85546875" style="54" customWidth="1"/>
    <col min="17" max="17" width="3" style="40" customWidth="1"/>
    <col min="18" max="18" width="2.85546875" style="54" customWidth="1"/>
    <col min="19" max="19" width="9.140625" style="54"/>
    <col min="20" max="20" width="19" style="54" customWidth="1"/>
    <col min="21" max="21" width="22.42578125" style="54" customWidth="1"/>
    <col min="22" max="22" width="9.5703125" style="54" customWidth="1"/>
    <col min="23" max="24" width="9.5703125" style="41" customWidth="1"/>
    <col min="25" max="26" width="9.140625" style="41"/>
    <col min="27" max="16384" width="9.140625" style="54"/>
  </cols>
  <sheetData>
    <row r="2" spans="2:26" s="40" customFormat="1" x14ac:dyDescent="0.25">
      <c r="B2" s="435"/>
      <c r="C2" s="436"/>
      <c r="D2" s="436"/>
      <c r="E2" s="436"/>
      <c r="F2" s="436"/>
      <c r="G2" s="437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8"/>
      <c r="W2" s="41"/>
      <c r="X2" s="41"/>
      <c r="Y2" s="41"/>
      <c r="Z2" s="41"/>
    </row>
    <row r="3" spans="2:26" s="40" customFormat="1" x14ac:dyDescent="0.25">
      <c r="B3" s="439"/>
      <c r="C3" s="15"/>
      <c r="D3" s="16"/>
      <c r="E3" s="16"/>
      <c r="F3" s="16"/>
      <c r="G3" s="17"/>
      <c r="H3" s="16"/>
      <c r="I3" s="16"/>
      <c r="J3" s="16"/>
      <c r="K3" s="16"/>
      <c r="L3" s="16"/>
      <c r="M3" s="16"/>
      <c r="N3" s="16"/>
      <c r="O3" s="16"/>
      <c r="P3" s="16"/>
      <c r="Q3" s="18"/>
      <c r="R3" s="440"/>
      <c r="W3" s="41"/>
      <c r="X3" s="41"/>
      <c r="Y3" s="41"/>
      <c r="Z3" s="41"/>
    </row>
    <row r="4" spans="2:26" s="40" customFormat="1" ht="24.75" customHeight="1" thickBot="1" x14ac:dyDescent="0.3">
      <c r="B4" s="439"/>
      <c r="C4" s="42"/>
      <c r="D4" s="1318" t="s">
        <v>142</v>
      </c>
      <c r="E4" s="1318"/>
      <c r="F4" s="1318"/>
      <c r="G4" s="1318"/>
      <c r="H4" s="1318"/>
      <c r="I4" s="1318"/>
      <c r="J4" s="1318"/>
      <c r="K4" s="1318"/>
      <c r="L4" s="1318"/>
      <c r="M4" s="1318"/>
      <c r="N4" s="1318"/>
      <c r="O4" s="1318"/>
      <c r="P4" s="1318"/>
      <c r="Q4" s="43"/>
      <c r="R4" s="440"/>
      <c r="W4" s="41"/>
      <c r="X4" s="41"/>
      <c r="Y4" s="41"/>
      <c r="Z4" s="41"/>
    </row>
    <row r="5" spans="2:26" s="40" customFormat="1" ht="12.75" thickTop="1" x14ac:dyDescent="0.25">
      <c r="B5" s="439"/>
      <c r="C5" s="69"/>
      <c r="D5" s="70"/>
      <c r="E5" s="70"/>
      <c r="F5" s="70"/>
      <c r="G5" s="72"/>
      <c r="H5" s="70"/>
      <c r="I5" s="70"/>
      <c r="J5" s="70"/>
      <c r="K5" s="70"/>
      <c r="L5" s="70"/>
      <c r="M5" s="70"/>
      <c r="N5" s="70"/>
      <c r="O5" s="70"/>
      <c r="P5" s="70"/>
      <c r="Q5" s="74"/>
      <c r="R5" s="440"/>
      <c r="W5" s="41"/>
      <c r="X5" s="41"/>
      <c r="Y5" s="41"/>
      <c r="Z5" s="41"/>
    </row>
    <row r="6" spans="2:26" s="98" customFormat="1" ht="6" x14ac:dyDescent="0.25">
      <c r="B6" s="441"/>
      <c r="G6" s="99"/>
      <c r="R6" s="442"/>
      <c r="W6" s="100"/>
      <c r="X6" s="100"/>
      <c r="Y6" s="100"/>
      <c r="Z6" s="100"/>
    </row>
    <row r="7" spans="2:26" s="40" customFormat="1" x14ac:dyDescent="0.25">
      <c r="B7" s="439"/>
      <c r="C7" s="15"/>
      <c r="D7" s="16"/>
      <c r="E7" s="16"/>
      <c r="F7" s="16"/>
      <c r="G7" s="17"/>
      <c r="H7" s="16"/>
      <c r="I7" s="16"/>
      <c r="J7" s="16"/>
      <c r="K7" s="16"/>
      <c r="L7" s="16"/>
      <c r="M7" s="16"/>
      <c r="N7" s="16"/>
      <c r="O7" s="16"/>
      <c r="P7" s="16"/>
      <c r="Q7" s="18"/>
      <c r="R7" s="440"/>
      <c r="W7" s="41"/>
      <c r="X7" s="41"/>
      <c r="Y7" s="41"/>
      <c r="Z7" s="41"/>
    </row>
    <row r="8" spans="2:26" s="40" customFormat="1" ht="18.75" customHeight="1" thickBot="1" x14ac:dyDescent="0.3">
      <c r="B8" s="439"/>
      <c r="C8" s="44"/>
      <c r="D8" s="1317" t="s">
        <v>250</v>
      </c>
      <c r="E8" s="1317"/>
      <c r="F8" s="1317"/>
      <c r="G8" s="1317"/>
      <c r="H8" s="1317"/>
      <c r="I8" s="1317"/>
      <c r="J8" s="1317"/>
      <c r="K8" s="1317"/>
      <c r="L8" s="1317"/>
      <c r="M8" s="1317"/>
      <c r="N8" s="1317"/>
      <c r="O8" s="1317"/>
      <c r="P8" s="1317"/>
      <c r="Q8" s="46"/>
      <c r="R8" s="440"/>
      <c r="W8" s="41"/>
      <c r="X8" s="41"/>
      <c r="Y8" s="41"/>
      <c r="Z8" s="41"/>
    </row>
    <row r="9" spans="2:26" s="40" customFormat="1" ht="13.5" customHeight="1" thickTop="1" x14ac:dyDescent="0.25">
      <c r="B9" s="439"/>
      <c r="C9" s="44"/>
      <c r="D9" s="19"/>
      <c r="E9" s="19"/>
      <c r="F9" s="19"/>
      <c r="G9" s="45"/>
      <c r="H9" s="19"/>
      <c r="I9" s="19"/>
      <c r="J9" s="19"/>
      <c r="K9" s="19"/>
      <c r="L9" s="19"/>
      <c r="M9" s="19"/>
      <c r="N9" s="19"/>
      <c r="O9" s="19"/>
      <c r="P9" s="19"/>
      <c r="Q9" s="46"/>
      <c r="R9" s="440"/>
      <c r="W9" s="41"/>
      <c r="X9" s="41"/>
      <c r="Y9" s="41"/>
      <c r="Z9" s="41"/>
    </row>
    <row r="10" spans="2:26" s="40" customFormat="1" ht="14.25" customHeight="1" x14ac:dyDescent="0.25">
      <c r="B10" s="439"/>
      <c r="C10" s="44"/>
      <c r="D10" s="1331" t="s">
        <v>340</v>
      </c>
      <c r="E10" s="418" t="s">
        <v>392</v>
      </c>
      <c r="F10" s="19"/>
      <c r="G10" s="1329"/>
      <c r="H10" s="1330"/>
      <c r="I10" s="19"/>
      <c r="J10" s="19"/>
      <c r="K10" s="19"/>
      <c r="L10" s="19"/>
      <c r="M10" s="19"/>
      <c r="N10" s="19"/>
      <c r="O10" s="19"/>
      <c r="P10" s="19"/>
      <c r="Q10" s="46"/>
      <c r="R10" s="440"/>
      <c r="W10" s="41"/>
      <c r="X10" s="41"/>
      <c r="Y10" s="41"/>
      <c r="Z10" s="41"/>
    </row>
    <row r="11" spans="2:26" s="40" customFormat="1" ht="14.25" customHeight="1" x14ac:dyDescent="0.25">
      <c r="B11" s="439"/>
      <c r="C11" s="44"/>
      <c r="D11" s="1322"/>
      <c r="E11" s="420" t="s">
        <v>393</v>
      </c>
      <c r="F11" s="19"/>
      <c r="G11" s="1338"/>
      <c r="H11" s="1339"/>
      <c r="I11" s="19"/>
      <c r="J11" s="19"/>
      <c r="K11" s="19"/>
      <c r="L11" s="19"/>
      <c r="M11" s="19"/>
      <c r="N11" s="19"/>
      <c r="O11" s="19"/>
      <c r="P11" s="19"/>
      <c r="Q11" s="46"/>
      <c r="R11" s="440"/>
      <c r="W11" s="41"/>
      <c r="X11" s="41"/>
      <c r="Y11" s="41"/>
      <c r="Z11" s="41"/>
    </row>
    <row r="12" spans="2:26" s="40" customFormat="1" ht="14.25" customHeight="1" x14ac:dyDescent="0.25">
      <c r="B12" s="439"/>
      <c r="C12" s="44"/>
      <c r="D12" s="1332"/>
      <c r="E12" s="854" t="s">
        <v>394</v>
      </c>
      <c r="F12" s="19"/>
      <c r="G12" s="1340" t="str">
        <f>IF(OR(G10="",G11=""),
"-",
(YEAR(G11)-YEAR(G10))*12+(MONTH(G11)-MONTH(G10)+1))</f>
        <v>-</v>
      </c>
      <c r="H12" s="1341"/>
      <c r="I12" s="19"/>
      <c r="J12" s="19"/>
      <c r="K12" s="19"/>
      <c r="L12" s="19"/>
      <c r="M12" s="19"/>
      <c r="N12" s="19"/>
      <c r="O12" s="19"/>
      <c r="P12" s="19"/>
      <c r="Q12" s="46"/>
      <c r="R12" s="440"/>
      <c r="W12" s="41"/>
      <c r="X12" s="41"/>
      <c r="Y12" s="41"/>
      <c r="Z12" s="41"/>
    </row>
    <row r="13" spans="2:26" s="98" customFormat="1" ht="6" x14ac:dyDescent="0.25">
      <c r="B13" s="441"/>
      <c r="C13" s="195"/>
      <c r="D13" s="197"/>
      <c r="E13" s="197"/>
      <c r="F13" s="197"/>
      <c r="G13" s="196"/>
      <c r="H13" s="197"/>
      <c r="I13" s="197"/>
      <c r="J13" s="197"/>
      <c r="K13" s="197"/>
      <c r="L13" s="197"/>
      <c r="M13" s="197"/>
      <c r="N13" s="197"/>
      <c r="O13" s="197"/>
      <c r="P13" s="197"/>
      <c r="Q13" s="198"/>
      <c r="R13" s="442"/>
      <c r="W13" s="100"/>
      <c r="X13" s="100"/>
      <c r="Y13" s="100"/>
      <c r="Z13" s="100"/>
    </row>
    <row r="14" spans="2:26" s="40" customFormat="1" ht="16.5" customHeight="1" x14ac:dyDescent="0.25">
      <c r="B14" s="439"/>
      <c r="C14" s="44"/>
      <c r="D14" s="111"/>
      <c r="E14" s="111"/>
      <c r="F14" s="19"/>
      <c r="G14" s="859" t="s">
        <v>83</v>
      </c>
      <c r="H14" s="1336" t="s">
        <v>242</v>
      </c>
      <c r="I14" s="1336"/>
      <c r="J14" s="1336"/>
      <c r="K14" s="1336"/>
      <c r="L14" s="1336"/>
      <c r="M14" s="1336"/>
      <c r="N14" s="1336"/>
      <c r="O14" s="1336"/>
      <c r="P14" s="1337"/>
      <c r="Q14" s="46"/>
      <c r="R14" s="440"/>
      <c r="W14" s="41"/>
      <c r="X14" s="41"/>
      <c r="Y14" s="41"/>
      <c r="Z14" s="41"/>
    </row>
    <row r="15" spans="2:26" s="40" customFormat="1" x14ac:dyDescent="0.25">
      <c r="B15" s="439"/>
      <c r="C15" s="44"/>
      <c r="D15" s="1331" t="s">
        <v>341</v>
      </c>
      <c r="E15" s="1333" t="s">
        <v>395</v>
      </c>
      <c r="F15" s="19"/>
      <c r="G15" s="288">
        <v>1</v>
      </c>
      <c r="H15" s="1319"/>
      <c r="I15" s="1319"/>
      <c r="J15" s="1319"/>
      <c r="K15" s="1319"/>
      <c r="L15" s="1319"/>
      <c r="M15" s="1319"/>
      <c r="N15" s="1319"/>
      <c r="O15" s="1319"/>
      <c r="P15" s="1320"/>
      <c r="Q15" s="46"/>
      <c r="R15" s="440"/>
      <c r="W15" s="41"/>
      <c r="X15" s="41"/>
      <c r="Y15" s="41"/>
      <c r="Z15" s="41"/>
    </row>
    <row r="16" spans="2:26" s="40" customFormat="1" x14ac:dyDescent="0.25">
      <c r="B16" s="439"/>
      <c r="C16" s="44"/>
      <c r="D16" s="1322"/>
      <c r="E16" s="1334"/>
      <c r="F16" s="19"/>
      <c r="G16" s="288">
        <v>2</v>
      </c>
      <c r="H16" s="1319"/>
      <c r="I16" s="1319"/>
      <c r="J16" s="1319"/>
      <c r="K16" s="1319"/>
      <c r="L16" s="1319"/>
      <c r="M16" s="1319"/>
      <c r="N16" s="1319"/>
      <c r="O16" s="1319"/>
      <c r="P16" s="1320"/>
      <c r="Q16" s="46"/>
      <c r="R16" s="440"/>
      <c r="W16" s="41"/>
      <c r="X16" s="41"/>
      <c r="Y16" s="41"/>
      <c r="Z16" s="41"/>
    </row>
    <row r="17" spans="2:26" s="40" customFormat="1" x14ac:dyDescent="0.25">
      <c r="B17" s="439"/>
      <c r="C17" s="44"/>
      <c r="D17" s="1322"/>
      <c r="E17" s="1334"/>
      <c r="F17" s="19"/>
      <c r="G17" s="288">
        <v>3</v>
      </c>
      <c r="H17" s="1319"/>
      <c r="I17" s="1319"/>
      <c r="J17" s="1319"/>
      <c r="K17" s="1319"/>
      <c r="L17" s="1319"/>
      <c r="M17" s="1319"/>
      <c r="N17" s="1319"/>
      <c r="O17" s="1319"/>
      <c r="P17" s="1320"/>
      <c r="Q17" s="46"/>
      <c r="R17" s="440"/>
      <c r="W17" s="41"/>
      <c r="X17" s="41"/>
      <c r="Y17" s="41"/>
      <c r="Z17" s="41"/>
    </row>
    <row r="18" spans="2:26" s="40" customFormat="1" x14ac:dyDescent="0.25">
      <c r="B18" s="439"/>
      <c r="C18" s="44"/>
      <c r="D18" s="1323"/>
      <c r="E18" s="1335"/>
      <c r="F18" s="19"/>
      <c r="G18" s="289"/>
      <c r="H18" s="1313"/>
      <c r="I18" s="1313"/>
      <c r="J18" s="1313"/>
      <c r="K18" s="1313"/>
      <c r="L18" s="1313"/>
      <c r="M18" s="1313"/>
      <c r="N18" s="1313"/>
      <c r="O18" s="1313"/>
      <c r="P18" s="1314"/>
      <c r="Q18" s="46"/>
      <c r="R18" s="440"/>
      <c r="W18" s="41"/>
      <c r="X18" s="41"/>
      <c r="Y18" s="41"/>
      <c r="Z18" s="41"/>
    </row>
    <row r="19" spans="2:26" s="104" customFormat="1" ht="3" customHeight="1" x14ac:dyDescent="0.25">
      <c r="B19" s="443"/>
      <c r="C19" s="101"/>
      <c r="D19" s="105"/>
      <c r="E19" s="105"/>
      <c r="F19" s="102"/>
      <c r="G19" s="106"/>
      <c r="H19" s="106"/>
      <c r="I19" s="107"/>
      <c r="J19" s="107"/>
      <c r="K19" s="107"/>
      <c r="L19" s="107"/>
      <c r="M19" s="107"/>
      <c r="N19" s="107"/>
      <c r="O19" s="107"/>
      <c r="P19" s="107"/>
      <c r="Q19" s="103"/>
      <c r="R19" s="444"/>
      <c r="W19" s="100"/>
      <c r="X19" s="100"/>
      <c r="Y19" s="100"/>
      <c r="Z19" s="100"/>
    </row>
    <row r="20" spans="2:26" s="40" customFormat="1" x14ac:dyDescent="0.25">
      <c r="B20" s="439"/>
      <c r="C20" s="44"/>
      <c r="D20" s="1321" t="str">
        <f>D15&amp;".1"</f>
        <v>1.2.1</v>
      </c>
      <c r="E20" s="1324" t="s">
        <v>396</v>
      </c>
      <c r="F20" s="19"/>
      <c r="G20" s="860">
        <v>1</v>
      </c>
      <c r="H20" s="1327"/>
      <c r="I20" s="1327"/>
      <c r="J20" s="1327"/>
      <c r="K20" s="1327"/>
      <c r="L20" s="1327"/>
      <c r="M20" s="1327"/>
      <c r="N20" s="1327"/>
      <c r="O20" s="1327"/>
      <c r="P20" s="1328"/>
      <c r="Q20" s="46"/>
      <c r="R20" s="440"/>
      <c r="V20" s="203"/>
      <c r="W20" s="41"/>
      <c r="X20" s="41"/>
      <c r="Y20" s="41"/>
      <c r="Z20" s="41"/>
    </row>
    <row r="21" spans="2:26" s="40" customFormat="1" x14ac:dyDescent="0.25">
      <c r="B21" s="439"/>
      <c r="C21" s="44"/>
      <c r="D21" s="1322"/>
      <c r="E21" s="1325"/>
      <c r="F21" s="19"/>
      <c r="G21" s="861">
        <v>2</v>
      </c>
      <c r="H21" s="1319"/>
      <c r="I21" s="1319"/>
      <c r="J21" s="1319"/>
      <c r="K21" s="1319"/>
      <c r="L21" s="1319"/>
      <c r="M21" s="1319"/>
      <c r="N21" s="1319"/>
      <c r="O21" s="1319"/>
      <c r="P21" s="1320"/>
      <c r="Q21" s="46"/>
      <c r="R21" s="440"/>
      <c r="W21" s="41"/>
      <c r="X21" s="41"/>
      <c r="Y21" s="41"/>
      <c r="Z21" s="41"/>
    </row>
    <row r="22" spans="2:26" s="40" customFormat="1" x14ac:dyDescent="0.25">
      <c r="B22" s="439"/>
      <c r="C22" s="44"/>
      <c r="D22" s="1322"/>
      <c r="E22" s="1325"/>
      <c r="F22" s="19"/>
      <c r="G22" s="861">
        <v>3</v>
      </c>
      <c r="H22" s="1319"/>
      <c r="I22" s="1319"/>
      <c r="J22" s="1319"/>
      <c r="K22" s="1319"/>
      <c r="L22" s="1319"/>
      <c r="M22" s="1319"/>
      <c r="N22" s="1319"/>
      <c r="O22" s="1319"/>
      <c r="P22" s="1320"/>
      <c r="Q22" s="46"/>
      <c r="R22" s="440"/>
      <c r="W22" s="41"/>
      <c r="X22" s="41"/>
      <c r="Y22" s="41"/>
      <c r="Z22" s="41"/>
    </row>
    <row r="23" spans="2:26" s="40" customFormat="1" x14ac:dyDescent="0.25">
      <c r="B23" s="439"/>
      <c r="C23" s="44"/>
      <c r="D23" s="1323"/>
      <c r="E23" s="1326"/>
      <c r="F23" s="19"/>
      <c r="G23" s="862"/>
      <c r="H23" s="1313"/>
      <c r="I23" s="1313"/>
      <c r="J23" s="1313"/>
      <c r="K23" s="1313"/>
      <c r="L23" s="1313"/>
      <c r="M23" s="1313"/>
      <c r="N23" s="1313"/>
      <c r="O23" s="1313"/>
      <c r="P23" s="1314"/>
      <c r="Q23" s="46"/>
      <c r="R23" s="440"/>
      <c r="W23" s="41"/>
      <c r="X23" s="41"/>
      <c r="Y23" s="41"/>
      <c r="Z23" s="41"/>
    </row>
    <row r="24" spans="2:26" s="40" customFormat="1" x14ac:dyDescent="0.25">
      <c r="B24" s="439"/>
      <c r="C24" s="69"/>
      <c r="D24" s="72"/>
      <c r="E24" s="70"/>
      <c r="F24" s="70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74"/>
      <c r="R24" s="440"/>
      <c r="W24" s="41"/>
      <c r="X24" s="41"/>
      <c r="Y24" s="41"/>
      <c r="Z24" s="41"/>
    </row>
    <row r="25" spans="2:26" s="98" customFormat="1" ht="6" x14ac:dyDescent="0.25">
      <c r="B25" s="441"/>
      <c r="G25" s="99"/>
      <c r="R25" s="442"/>
      <c r="W25" s="100"/>
      <c r="X25" s="100"/>
      <c r="Y25" s="100"/>
      <c r="Z25" s="100"/>
    </row>
    <row r="26" spans="2:26" s="40" customFormat="1" x14ac:dyDescent="0.25">
      <c r="B26" s="439"/>
      <c r="C26" s="15"/>
      <c r="D26" s="17"/>
      <c r="E26" s="16"/>
      <c r="F26" s="16"/>
      <c r="G26" s="369"/>
      <c r="H26" s="369"/>
      <c r="I26" s="369"/>
      <c r="J26" s="369"/>
      <c r="K26" s="369"/>
      <c r="L26" s="369"/>
      <c r="M26" s="369"/>
      <c r="N26" s="369"/>
      <c r="O26" s="369"/>
      <c r="P26" s="369"/>
      <c r="Q26" s="18"/>
      <c r="R26" s="440"/>
      <c r="W26" s="41"/>
      <c r="X26" s="41"/>
      <c r="Y26" s="41"/>
      <c r="Z26" s="41"/>
    </row>
    <row r="27" spans="2:26" s="40" customFormat="1" ht="18.75" customHeight="1" thickBot="1" x14ac:dyDescent="0.3">
      <c r="B27" s="439"/>
      <c r="C27" s="44"/>
      <c r="D27" s="1317" t="s">
        <v>397</v>
      </c>
      <c r="E27" s="1317"/>
      <c r="F27" s="1317"/>
      <c r="G27" s="1317"/>
      <c r="H27" s="1317"/>
      <c r="I27" s="1317"/>
      <c r="J27" s="1317"/>
      <c r="K27" s="1317"/>
      <c r="L27" s="1317"/>
      <c r="M27" s="1317"/>
      <c r="N27" s="1317"/>
      <c r="O27" s="1317"/>
      <c r="P27" s="1317"/>
      <c r="Q27" s="46"/>
      <c r="R27" s="440"/>
      <c r="W27" s="41"/>
      <c r="X27" s="41"/>
      <c r="Y27" s="41"/>
      <c r="Z27" s="41"/>
    </row>
    <row r="28" spans="2:26" s="40" customFormat="1" ht="12.75" thickTop="1" x14ac:dyDescent="0.25">
      <c r="B28" s="439"/>
      <c r="C28" s="44"/>
      <c r="D28" s="45"/>
      <c r="E28" s="19"/>
      <c r="F28" s="19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46"/>
      <c r="R28" s="440"/>
      <c r="W28" s="41"/>
      <c r="X28" s="41"/>
      <c r="Y28" s="41"/>
      <c r="Z28" s="41"/>
    </row>
    <row r="29" spans="2:26" s="40" customFormat="1" ht="15" customHeight="1" x14ac:dyDescent="0.25">
      <c r="B29" s="439"/>
      <c r="C29" s="44"/>
      <c r="D29" s="863" t="s">
        <v>342</v>
      </c>
      <c r="E29" s="295" t="s">
        <v>398</v>
      </c>
      <c r="F29" s="19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46"/>
      <c r="R29" s="440"/>
      <c r="W29" s="41"/>
      <c r="X29" s="41"/>
      <c r="Y29" s="41"/>
      <c r="Z29" s="41"/>
    </row>
    <row r="30" spans="2:26" s="98" customFormat="1" ht="6" x14ac:dyDescent="0.25">
      <c r="B30" s="441"/>
      <c r="C30" s="195"/>
      <c r="D30" s="196"/>
      <c r="E30" s="197"/>
      <c r="F30" s="197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198"/>
      <c r="R30" s="442"/>
      <c r="W30" s="100"/>
      <c r="X30" s="100"/>
      <c r="Y30" s="100"/>
      <c r="Z30" s="100"/>
    </row>
    <row r="31" spans="2:26" s="206" customFormat="1" ht="33" customHeight="1" x14ac:dyDescent="0.25">
      <c r="B31" s="445"/>
      <c r="C31" s="207"/>
      <c r="D31" s="298" t="s">
        <v>83</v>
      </c>
      <c r="E31" s="1315" t="s">
        <v>114</v>
      </c>
      <c r="F31" s="1315"/>
      <c r="G31" s="1315"/>
      <c r="H31" s="1315"/>
      <c r="I31" s="1315"/>
      <c r="J31" s="1315"/>
      <c r="K31" s="254" t="s">
        <v>85</v>
      </c>
      <c r="L31" s="254" t="s">
        <v>246</v>
      </c>
      <c r="M31" s="254" t="s">
        <v>247</v>
      </c>
      <c r="N31" s="1315" t="s">
        <v>248</v>
      </c>
      <c r="O31" s="1315"/>
      <c r="P31" s="1316"/>
      <c r="Q31" s="208"/>
      <c r="R31" s="446"/>
      <c r="W31" s="209"/>
      <c r="X31" s="209"/>
      <c r="Y31" s="209"/>
      <c r="Z31" s="209"/>
    </row>
    <row r="32" spans="2:26" s="40" customFormat="1" x14ac:dyDescent="0.25">
      <c r="B32" s="439"/>
      <c r="C32" s="44"/>
      <c r="D32" s="300">
        <v>1</v>
      </c>
      <c r="E32" s="1312"/>
      <c r="F32" s="1312"/>
      <c r="G32" s="1312"/>
      <c r="H32" s="1312"/>
      <c r="I32" s="1312"/>
      <c r="J32" s="1312"/>
      <c r="K32" s="865"/>
      <c r="L32" s="865"/>
      <c r="M32" s="865"/>
      <c r="N32" s="1312"/>
      <c r="O32" s="1312"/>
      <c r="P32" s="1342"/>
      <c r="Q32" s="46"/>
      <c r="R32" s="440"/>
      <c r="W32" s="41"/>
      <c r="X32" s="41"/>
      <c r="Y32" s="41"/>
      <c r="Z32" s="41"/>
    </row>
    <row r="33" spans="2:26" s="40" customFormat="1" x14ac:dyDescent="0.25">
      <c r="B33" s="439"/>
      <c r="C33" s="44"/>
      <c r="D33" s="288">
        <v>2</v>
      </c>
      <c r="E33" s="1310"/>
      <c r="F33" s="1310"/>
      <c r="G33" s="1310"/>
      <c r="H33" s="1310"/>
      <c r="I33" s="1310"/>
      <c r="J33" s="1310"/>
      <c r="K33" s="855"/>
      <c r="L33" s="855"/>
      <c r="M33" s="855"/>
      <c r="N33" s="1310"/>
      <c r="O33" s="1310"/>
      <c r="P33" s="1343"/>
      <c r="Q33" s="46"/>
      <c r="R33" s="440"/>
      <c r="W33" s="41"/>
      <c r="X33" s="41"/>
      <c r="Y33" s="41"/>
      <c r="Z33" s="41"/>
    </row>
    <row r="34" spans="2:26" s="40" customFormat="1" x14ac:dyDescent="0.25">
      <c r="B34" s="439"/>
      <c r="C34" s="44"/>
      <c r="D34" s="288">
        <v>3</v>
      </c>
      <c r="E34" s="1310"/>
      <c r="F34" s="1310"/>
      <c r="G34" s="1310"/>
      <c r="H34" s="1310"/>
      <c r="I34" s="1310"/>
      <c r="J34" s="1310"/>
      <c r="K34" s="855"/>
      <c r="L34" s="855"/>
      <c r="M34" s="855"/>
      <c r="N34" s="1310"/>
      <c r="O34" s="1310"/>
      <c r="P34" s="1343"/>
      <c r="Q34" s="46"/>
      <c r="R34" s="440"/>
      <c r="W34" s="41"/>
      <c r="X34" s="41"/>
      <c r="Y34" s="41"/>
      <c r="Z34" s="41"/>
    </row>
    <row r="35" spans="2:26" s="40" customFormat="1" x14ac:dyDescent="0.25">
      <c r="B35" s="439"/>
      <c r="C35" s="44"/>
      <c r="D35" s="289"/>
      <c r="E35" s="1311"/>
      <c r="F35" s="1311"/>
      <c r="G35" s="1311"/>
      <c r="H35" s="1311"/>
      <c r="I35" s="1311"/>
      <c r="J35" s="1311"/>
      <c r="K35" s="864"/>
      <c r="L35" s="864"/>
      <c r="M35" s="864"/>
      <c r="N35" s="1311"/>
      <c r="O35" s="1311"/>
      <c r="P35" s="1344"/>
      <c r="Q35" s="46"/>
      <c r="R35" s="440"/>
      <c r="W35" s="41"/>
      <c r="X35" s="41"/>
      <c r="Y35" s="41"/>
      <c r="Z35" s="41"/>
    </row>
    <row r="36" spans="2:26" s="40" customFormat="1" x14ac:dyDescent="0.25">
      <c r="B36" s="439"/>
      <c r="C36" s="44"/>
      <c r="D36" s="45"/>
      <c r="E36" s="19"/>
      <c r="F36" s="19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46"/>
      <c r="R36" s="440"/>
      <c r="W36" s="41"/>
      <c r="X36" s="41"/>
      <c r="Y36" s="41"/>
      <c r="Z36" s="41"/>
    </row>
    <row r="37" spans="2:26" s="40" customFormat="1" ht="28.5" customHeight="1" x14ac:dyDescent="0.25">
      <c r="B37" s="439"/>
      <c r="C37" s="44"/>
      <c r="D37" s="863" t="s">
        <v>343</v>
      </c>
      <c r="E37" s="866" t="s">
        <v>370</v>
      </c>
      <c r="F37" s="19"/>
      <c r="G37" s="113"/>
      <c r="H37" s="194"/>
      <c r="I37" s="194"/>
      <c r="J37" s="194"/>
      <c r="K37" s="194"/>
      <c r="L37" s="194"/>
      <c r="M37" s="194"/>
      <c r="N37" s="194"/>
      <c r="O37" s="194"/>
      <c r="P37" s="194"/>
      <c r="Q37" s="46"/>
      <c r="R37" s="440"/>
      <c r="W37" s="41"/>
      <c r="X37" s="41"/>
      <c r="Y37" s="41"/>
      <c r="Z37" s="41"/>
    </row>
    <row r="38" spans="2:26" s="98" customFormat="1" ht="6" x14ac:dyDescent="0.25">
      <c r="B38" s="441"/>
      <c r="C38" s="195"/>
      <c r="D38" s="196"/>
      <c r="E38" s="197"/>
      <c r="F38" s="197"/>
      <c r="G38" s="226"/>
      <c r="H38" s="226"/>
      <c r="I38" s="226"/>
      <c r="J38" s="226"/>
      <c r="K38" s="226"/>
      <c r="L38" s="226"/>
      <c r="M38" s="226"/>
      <c r="N38" s="226"/>
      <c r="O38" s="226"/>
      <c r="P38" s="226"/>
      <c r="Q38" s="198"/>
      <c r="R38" s="442"/>
      <c r="W38" s="100"/>
      <c r="X38" s="100"/>
      <c r="Y38" s="100"/>
      <c r="Z38" s="100"/>
    </row>
    <row r="39" spans="2:26" s="206" customFormat="1" ht="31.5" customHeight="1" x14ac:dyDescent="0.25">
      <c r="B39" s="445"/>
      <c r="C39" s="207"/>
      <c r="D39" s="298" t="s">
        <v>83</v>
      </c>
      <c r="E39" s="254" t="s">
        <v>332</v>
      </c>
      <c r="F39" s="1315" t="s">
        <v>333</v>
      </c>
      <c r="G39" s="1315"/>
      <c r="H39" s="1315"/>
      <c r="I39" s="1315"/>
      <c r="J39" s="1315"/>
      <c r="K39" s="1315" t="s">
        <v>338</v>
      </c>
      <c r="L39" s="1315"/>
      <c r="M39" s="254" t="s">
        <v>334</v>
      </c>
      <c r="N39" s="254" t="s">
        <v>335</v>
      </c>
      <c r="O39" s="870" t="s">
        <v>336</v>
      </c>
      <c r="P39" s="871" t="s">
        <v>337</v>
      </c>
      <c r="Q39" s="208"/>
      <c r="R39" s="446"/>
      <c r="W39" s="209"/>
      <c r="X39" s="209"/>
      <c r="Y39" s="209"/>
      <c r="Z39" s="209"/>
    </row>
    <row r="40" spans="2:26" s="40" customFormat="1" x14ac:dyDescent="0.25">
      <c r="B40" s="439"/>
      <c r="C40" s="44"/>
      <c r="D40" s="300">
        <v>1</v>
      </c>
      <c r="E40" s="402"/>
      <c r="F40" s="1312"/>
      <c r="G40" s="1312"/>
      <c r="H40" s="1312"/>
      <c r="I40" s="1312"/>
      <c r="J40" s="1312"/>
      <c r="K40" s="1312"/>
      <c r="L40" s="1312"/>
      <c r="M40" s="865"/>
      <c r="N40" s="865"/>
      <c r="O40" s="865"/>
      <c r="P40" s="869"/>
      <c r="Q40" s="46"/>
      <c r="R40" s="440"/>
      <c r="W40" s="41"/>
      <c r="X40" s="41"/>
      <c r="Y40" s="41"/>
      <c r="Z40" s="41"/>
    </row>
    <row r="41" spans="2:26" s="40" customFormat="1" x14ac:dyDescent="0.25">
      <c r="B41" s="439"/>
      <c r="C41" s="44"/>
      <c r="D41" s="288">
        <v>2</v>
      </c>
      <c r="E41" s="392"/>
      <c r="F41" s="1310"/>
      <c r="G41" s="1310"/>
      <c r="H41" s="1310"/>
      <c r="I41" s="1310"/>
      <c r="J41" s="1310"/>
      <c r="K41" s="1310"/>
      <c r="L41" s="1310"/>
      <c r="M41" s="855"/>
      <c r="N41" s="855"/>
      <c r="O41" s="855"/>
      <c r="P41" s="867"/>
      <c r="Q41" s="46"/>
      <c r="R41" s="440"/>
      <c r="W41" s="41"/>
      <c r="X41" s="41"/>
      <c r="Y41" s="41"/>
      <c r="Z41" s="41"/>
    </row>
    <row r="42" spans="2:26" s="40" customFormat="1" x14ac:dyDescent="0.25">
      <c r="B42" s="439"/>
      <c r="C42" s="44"/>
      <c r="D42" s="288">
        <v>3</v>
      </c>
      <c r="E42" s="392"/>
      <c r="F42" s="1310"/>
      <c r="G42" s="1310"/>
      <c r="H42" s="1310"/>
      <c r="I42" s="1310"/>
      <c r="J42" s="1310"/>
      <c r="K42" s="1310"/>
      <c r="L42" s="1310"/>
      <c r="M42" s="855"/>
      <c r="N42" s="855"/>
      <c r="O42" s="855"/>
      <c r="P42" s="867"/>
      <c r="Q42" s="46"/>
      <c r="R42" s="440"/>
      <c r="W42" s="41"/>
      <c r="X42" s="41"/>
      <c r="Y42" s="41"/>
      <c r="Z42" s="41"/>
    </row>
    <row r="43" spans="2:26" s="40" customFormat="1" x14ac:dyDescent="0.25">
      <c r="B43" s="439"/>
      <c r="C43" s="44"/>
      <c r="D43" s="289"/>
      <c r="E43" s="394"/>
      <c r="F43" s="1311"/>
      <c r="G43" s="1311"/>
      <c r="H43" s="1311"/>
      <c r="I43" s="1311"/>
      <c r="J43" s="1311"/>
      <c r="K43" s="1311"/>
      <c r="L43" s="1311"/>
      <c r="M43" s="864"/>
      <c r="N43" s="864"/>
      <c r="O43" s="864"/>
      <c r="P43" s="868"/>
      <c r="Q43" s="46"/>
      <c r="R43" s="440"/>
      <c r="W43" s="41"/>
      <c r="X43" s="41"/>
      <c r="Y43" s="41"/>
      <c r="Z43" s="41"/>
    </row>
    <row r="44" spans="2:26" s="40" customFormat="1" x14ac:dyDescent="0.25">
      <c r="B44" s="439"/>
      <c r="C44" s="69"/>
      <c r="D44" s="72"/>
      <c r="E44" s="70"/>
      <c r="F44" s="70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74"/>
      <c r="R44" s="440"/>
      <c r="W44" s="41"/>
      <c r="X44" s="41"/>
      <c r="Y44" s="41"/>
      <c r="Z44" s="41"/>
    </row>
    <row r="45" spans="2:26" s="98" customFormat="1" ht="6" x14ac:dyDescent="0.25">
      <c r="B45" s="441"/>
      <c r="G45" s="99"/>
      <c r="R45" s="442"/>
      <c r="W45" s="100"/>
      <c r="X45" s="100"/>
      <c r="Y45" s="100"/>
      <c r="Z45" s="100"/>
    </row>
    <row r="46" spans="2:26" s="40" customFormat="1" x14ac:dyDescent="0.25">
      <c r="B46" s="439"/>
      <c r="C46" s="15"/>
      <c r="D46" s="16"/>
      <c r="E46" s="16"/>
      <c r="F46" s="16"/>
      <c r="G46" s="17"/>
      <c r="H46" s="16"/>
      <c r="I46" s="16"/>
      <c r="J46" s="16"/>
      <c r="K46" s="16"/>
      <c r="L46" s="16"/>
      <c r="M46" s="16"/>
      <c r="N46" s="16"/>
      <c r="O46" s="16"/>
      <c r="P46" s="16"/>
      <c r="Q46" s="18"/>
      <c r="R46" s="440"/>
      <c r="W46" s="41"/>
      <c r="X46" s="41"/>
      <c r="Y46" s="41"/>
      <c r="Z46" s="41"/>
    </row>
    <row r="47" spans="2:26" s="40" customFormat="1" ht="18.75" customHeight="1" thickBot="1" x14ac:dyDescent="0.3">
      <c r="B47" s="439"/>
      <c r="C47" s="44"/>
      <c r="D47" s="1317" t="s">
        <v>399</v>
      </c>
      <c r="E47" s="1317"/>
      <c r="F47" s="1317"/>
      <c r="G47" s="1317"/>
      <c r="H47" s="1317"/>
      <c r="I47" s="1317"/>
      <c r="J47" s="1317"/>
      <c r="K47" s="1317"/>
      <c r="L47" s="1317"/>
      <c r="M47" s="1317"/>
      <c r="N47" s="1317"/>
      <c r="O47" s="1317"/>
      <c r="P47" s="1317"/>
      <c r="Q47" s="46"/>
      <c r="R47" s="440"/>
      <c r="W47" s="41"/>
      <c r="X47" s="41"/>
      <c r="Y47" s="41"/>
      <c r="Z47" s="41"/>
    </row>
    <row r="48" spans="2:26" s="40" customFormat="1" ht="12.75" thickTop="1" x14ac:dyDescent="0.25">
      <c r="B48" s="439"/>
      <c r="C48" s="44"/>
      <c r="D48" s="45"/>
      <c r="E48" s="19"/>
      <c r="F48" s="19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46"/>
      <c r="R48" s="440"/>
      <c r="W48" s="41"/>
      <c r="X48" s="41"/>
      <c r="Y48" s="41"/>
      <c r="Z48" s="41"/>
    </row>
    <row r="49" spans="2:26" s="40" customFormat="1" x14ac:dyDescent="0.25">
      <c r="B49" s="439"/>
      <c r="C49" s="44"/>
      <c r="D49" s="1345"/>
      <c r="E49" s="1346"/>
      <c r="F49" s="1346"/>
      <c r="G49" s="1346"/>
      <c r="H49" s="1346"/>
      <c r="I49" s="1346"/>
      <c r="J49" s="1346"/>
      <c r="K49" s="1346"/>
      <c r="L49" s="1346"/>
      <c r="M49" s="1346"/>
      <c r="N49" s="1346"/>
      <c r="O49" s="1346"/>
      <c r="P49" s="1347"/>
      <c r="Q49" s="46"/>
      <c r="R49" s="440"/>
      <c r="W49" s="41"/>
      <c r="X49" s="41"/>
      <c r="Y49" s="41"/>
      <c r="Z49" s="41"/>
    </row>
    <row r="50" spans="2:26" s="40" customFormat="1" x14ac:dyDescent="0.25">
      <c r="B50" s="439"/>
      <c r="C50" s="44"/>
      <c r="D50" s="1348"/>
      <c r="E50" s="1349"/>
      <c r="F50" s="1349"/>
      <c r="G50" s="1349"/>
      <c r="H50" s="1349"/>
      <c r="I50" s="1349"/>
      <c r="J50" s="1349"/>
      <c r="K50" s="1349"/>
      <c r="L50" s="1349"/>
      <c r="M50" s="1349"/>
      <c r="N50" s="1349"/>
      <c r="O50" s="1349"/>
      <c r="P50" s="1350"/>
      <c r="Q50" s="46"/>
      <c r="R50" s="440"/>
      <c r="W50" s="41"/>
      <c r="X50" s="41"/>
      <c r="Y50" s="41"/>
      <c r="Z50" s="41"/>
    </row>
    <row r="51" spans="2:26" s="40" customFormat="1" x14ac:dyDescent="0.25">
      <c r="B51" s="439"/>
      <c r="C51" s="44"/>
      <c r="D51" s="1348"/>
      <c r="E51" s="1349"/>
      <c r="F51" s="1349"/>
      <c r="G51" s="1349"/>
      <c r="H51" s="1349"/>
      <c r="I51" s="1349"/>
      <c r="J51" s="1349"/>
      <c r="K51" s="1349"/>
      <c r="L51" s="1349"/>
      <c r="M51" s="1349"/>
      <c r="N51" s="1349"/>
      <c r="O51" s="1349"/>
      <c r="P51" s="1350"/>
      <c r="Q51" s="46"/>
      <c r="R51" s="440"/>
      <c r="W51" s="41"/>
      <c r="X51" s="41"/>
      <c r="Y51" s="41"/>
      <c r="Z51" s="41"/>
    </row>
    <row r="52" spans="2:26" s="40" customFormat="1" x14ac:dyDescent="0.25">
      <c r="B52" s="439"/>
      <c r="C52" s="44"/>
      <c r="D52" s="1348"/>
      <c r="E52" s="1349"/>
      <c r="F52" s="1349"/>
      <c r="G52" s="1349"/>
      <c r="H52" s="1349"/>
      <c r="I52" s="1349"/>
      <c r="J52" s="1349"/>
      <c r="K52" s="1349"/>
      <c r="L52" s="1349"/>
      <c r="M52" s="1349"/>
      <c r="N52" s="1349"/>
      <c r="O52" s="1349"/>
      <c r="P52" s="1350"/>
      <c r="Q52" s="46"/>
      <c r="R52" s="440"/>
      <c r="W52" s="41"/>
      <c r="X52" s="41"/>
      <c r="Y52" s="41"/>
      <c r="Z52" s="41"/>
    </row>
    <row r="53" spans="2:26" s="40" customFormat="1" x14ac:dyDescent="0.25">
      <c r="B53" s="439"/>
      <c r="C53" s="44"/>
      <c r="D53" s="1348"/>
      <c r="E53" s="1349"/>
      <c r="F53" s="1349"/>
      <c r="G53" s="1349"/>
      <c r="H53" s="1349"/>
      <c r="I53" s="1349"/>
      <c r="J53" s="1349"/>
      <c r="K53" s="1349"/>
      <c r="L53" s="1349"/>
      <c r="M53" s="1349"/>
      <c r="N53" s="1349"/>
      <c r="O53" s="1349"/>
      <c r="P53" s="1350"/>
      <c r="Q53" s="46"/>
      <c r="R53" s="440"/>
      <c r="W53" s="41"/>
      <c r="X53" s="41"/>
      <c r="Y53" s="41"/>
      <c r="Z53" s="41"/>
    </row>
    <row r="54" spans="2:26" s="40" customFormat="1" x14ac:dyDescent="0.25">
      <c r="B54" s="439"/>
      <c r="C54" s="44"/>
      <c r="D54" s="1351"/>
      <c r="E54" s="1352"/>
      <c r="F54" s="1352"/>
      <c r="G54" s="1352"/>
      <c r="H54" s="1352"/>
      <c r="I54" s="1352"/>
      <c r="J54" s="1352"/>
      <c r="K54" s="1352"/>
      <c r="L54" s="1352"/>
      <c r="M54" s="1352"/>
      <c r="N54" s="1352"/>
      <c r="O54" s="1352"/>
      <c r="P54" s="1353"/>
      <c r="Q54" s="46"/>
      <c r="R54" s="440"/>
      <c r="W54" s="41"/>
      <c r="X54" s="41"/>
      <c r="Y54" s="41"/>
      <c r="Z54" s="41"/>
    </row>
    <row r="55" spans="2:26" s="40" customFormat="1" x14ac:dyDescent="0.25">
      <c r="B55" s="439"/>
      <c r="C55" s="69"/>
      <c r="D55" s="70"/>
      <c r="E55" s="70"/>
      <c r="F55" s="70"/>
      <c r="G55" s="72"/>
      <c r="H55" s="70"/>
      <c r="I55" s="70"/>
      <c r="J55" s="70"/>
      <c r="K55" s="70"/>
      <c r="L55" s="70"/>
      <c r="M55" s="70"/>
      <c r="N55" s="70"/>
      <c r="O55" s="70"/>
      <c r="P55" s="70"/>
      <c r="Q55" s="74"/>
      <c r="R55" s="440"/>
      <c r="W55" s="41"/>
      <c r="X55" s="41"/>
      <c r="Y55" s="41"/>
      <c r="Z55" s="41"/>
    </row>
    <row r="56" spans="2:26" s="98" customFormat="1" ht="6" x14ac:dyDescent="0.25">
      <c r="B56" s="441"/>
      <c r="G56" s="99"/>
      <c r="R56" s="442"/>
      <c r="W56" s="100"/>
      <c r="X56" s="100"/>
      <c r="Y56" s="100"/>
      <c r="Z56" s="100"/>
    </row>
    <row r="57" spans="2:26" s="40" customFormat="1" x14ac:dyDescent="0.25">
      <c r="B57" s="439"/>
      <c r="C57" s="15"/>
      <c r="D57" s="16"/>
      <c r="E57" s="16"/>
      <c r="F57" s="16"/>
      <c r="G57" s="17"/>
      <c r="H57" s="16"/>
      <c r="I57" s="16"/>
      <c r="J57" s="16"/>
      <c r="K57" s="16"/>
      <c r="L57" s="16"/>
      <c r="M57" s="16"/>
      <c r="N57" s="16"/>
      <c r="O57" s="16"/>
      <c r="P57" s="16"/>
      <c r="Q57" s="18"/>
      <c r="R57" s="440"/>
      <c r="W57" s="41"/>
      <c r="X57" s="41"/>
      <c r="Y57" s="41"/>
      <c r="Z57" s="41"/>
    </row>
    <row r="58" spans="2:26" s="40" customFormat="1" ht="22.5" customHeight="1" thickBot="1" x14ac:dyDescent="0.3">
      <c r="B58" s="439"/>
      <c r="C58" s="44"/>
      <c r="D58" s="1317" t="s">
        <v>400</v>
      </c>
      <c r="E58" s="1317"/>
      <c r="F58" s="1317"/>
      <c r="G58" s="1317"/>
      <c r="H58" s="1317"/>
      <c r="I58" s="1317"/>
      <c r="J58" s="1317"/>
      <c r="K58" s="19"/>
      <c r="L58" s="19"/>
      <c r="M58" s="19"/>
      <c r="N58" s="19"/>
      <c r="O58" s="19"/>
      <c r="P58" s="19"/>
      <c r="Q58" s="46"/>
      <c r="R58" s="440"/>
      <c r="T58" s="361" t="s">
        <v>319</v>
      </c>
      <c r="U58" s="355" t="s">
        <v>320</v>
      </c>
      <c r="W58" s="41"/>
      <c r="X58" s="41"/>
      <c r="Y58" s="41"/>
      <c r="Z58" s="41"/>
    </row>
    <row r="59" spans="2:26" s="40" customFormat="1" ht="12.75" thickTop="1" x14ac:dyDescent="0.25">
      <c r="B59" s="439"/>
      <c r="C59" s="44"/>
      <c r="D59" s="19"/>
      <c r="E59" s="19"/>
      <c r="F59" s="19"/>
      <c r="G59" s="45"/>
      <c r="H59" s="19"/>
      <c r="I59" s="19"/>
      <c r="J59" s="19"/>
      <c r="K59" s="19"/>
      <c r="L59" s="19"/>
      <c r="M59" s="19"/>
      <c r="N59" s="19"/>
      <c r="O59" s="19"/>
      <c r="P59" s="19"/>
      <c r="Q59" s="46"/>
      <c r="R59" s="440"/>
      <c r="W59" s="41"/>
      <c r="X59" s="41"/>
      <c r="Y59" s="41"/>
      <c r="Z59" s="41"/>
    </row>
    <row r="60" spans="2:26" s="40" customFormat="1" ht="14.25" customHeight="1" x14ac:dyDescent="0.25">
      <c r="B60" s="439"/>
      <c r="C60" s="44"/>
      <c r="D60" s="19"/>
      <c r="E60" s="75" t="s">
        <v>401</v>
      </c>
      <c r="F60" s="19"/>
      <c r="G60" s="872">
        <f>'Фин обеспечение'!I9</f>
        <v>0</v>
      </c>
      <c r="H60" s="194" t="s">
        <v>5</v>
      </c>
      <c r="I60" s="19"/>
      <c r="J60" s="77" t="s">
        <v>139</v>
      </c>
      <c r="K60" s="19"/>
      <c r="L60" s="19"/>
      <c r="M60" s="19"/>
      <c r="N60" s="19"/>
      <c r="O60" s="19"/>
      <c r="P60" s="19"/>
      <c r="Q60" s="46"/>
      <c r="R60" s="440"/>
      <c r="W60" s="41"/>
      <c r="X60" s="41"/>
      <c r="Y60" s="41"/>
      <c r="Z60" s="41"/>
    </row>
    <row r="61" spans="2:26" s="40" customFormat="1" ht="14.25" customHeight="1" x14ac:dyDescent="0.25">
      <c r="B61" s="439"/>
      <c r="C61" s="44"/>
      <c r="D61" s="19"/>
      <c r="E61" s="76" t="s">
        <v>137</v>
      </c>
      <c r="F61" s="19"/>
      <c r="G61" s="1256">
        <f>'Фин обеспечение'!M11</f>
        <v>0</v>
      </c>
      <c r="H61" s="194" t="s">
        <v>5</v>
      </c>
      <c r="I61" s="19"/>
      <c r="J61" s="875">
        <f>IFERROR(G61/$G$60,0)</f>
        <v>0</v>
      </c>
      <c r="K61" s="19"/>
      <c r="L61" s="19"/>
      <c r="M61" s="19"/>
      <c r="N61" s="19"/>
      <c r="O61" s="19"/>
      <c r="P61" s="19"/>
      <c r="Q61" s="46"/>
      <c r="R61" s="440"/>
      <c r="W61" s="41"/>
      <c r="X61" s="41"/>
      <c r="Y61" s="41"/>
      <c r="Z61" s="41"/>
    </row>
    <row r="62" spans="2:26" s="40" customFormat="1" ht="14.25" customHeight="1" x14ac:dyDescent="0.25">
      <c r="B62" s="439"/>
      <c r="C62" s="44"/>
      <c r="D62" s="19"/>
      <c r="E62" s="76" t="s">
        <v>138</v>
      </c>
      <c r="F62" s="19"/>
      <c r="G62" s="874">
        <f>'Фин обеспечение'!R11</f>
        <v>0</v>
      </c>
      <c r="H62" s="194" t="s">
        <v>5</v>
      </c>
      <c r="I62" s="19"/>
      <c r="J62" s="876">
        <f>IFERROR(G62/$G$60,0)</f>
        <v>0</v>
      </c>
      <c r="K62" s="19"/>
      <c r="L62" s="19"/>
      <c r="M62" s="19"/>
      <c r="N62" s="19"/>
      <c r="O62" s="19"/>
      <c r="P62" s="19"/>
      <c r="Q62" s="46"/>
      <c r="R62" s="440"/>
      <c r="W62" s="41"/>
      <c r="X62" s="41"/>
      <c r="Y62" s="41"/>
      <c r="Z62" s="41"/>
    </row>
    <row r="63" spans="2:26" s="40" customFormat="1" x14ac:dyDescent="0.25">
      <c r="B63" s="439"/>
      <c r="C63" s="69"/>
      <c r="D63" s="70"/>
      <c r="E63" s="70"/>
      <c r="F63" s="70"/>
      <c r="G63" s="72"/>
      <c r="H63" s="70"/>
      <c r="I63" s="70"/>
      <c r="J63" s="70"/>
      <c r="K63" s="70"/>
      <c r="L63" s="70"/>
      <c r="M63" s="70"/>
      <c r="N63" s="70"/>
      <c r="O63" s="70"/>
      <c r="P63" s="70"/>
      <c r="Q63" s="74"/>
      <c r="R63" s="440"/>
      <c r="W63" s="41"/>
      <c r="X63" s="41"/>
      <c r="Y63" s="41"/>
      <c r="Z63" s="41"/>
    </row>
    <row r="64" spans="2:26" s="98" customFormat="1" ht="6" x14ac:dyDescent="0.25">
      <c r="B64" s="441"/>
      <c r="G64" s="99"/>
      <c r="R64" s="442"/>
      <c r="W64" s="100"/>
      <c r="X64" s="100"/>
      <c r="Y64" s="100"/>
      <c r="Z64" s="100"/>
    </row>
    <row r="65" spans="2:26" s="40" customFormat="1" x14ac:dyDescent="0.25">
      <c r="B65" s="439"/>
      <c r="C65" s="15"/>
      <c r="D65" s="16"/>
      <c r="E65" s="16"/>
      <c r="F65" s="16"/>
      <c r="G65" s="17"/>
      <c r="H65" s="16"/>
      <c r="I65" s="16"/>
      <c r="J65" s="16"/>
      <c r="K65" s="16"/>
      <c r="L65" s="16"/>
      <c r="M65" s="16"/>
      <c r="N65" s="16"/>
      <c r="O65" s="16"/>
      <c r="P65" s="16"/>
      <c r="Q65" s="18"/>
      <c r="R65" s="440"/>
      <c r="W65" s="41"/>
      <c r="X65" s="41"/>
      <c r="Y65" s="41"/>
      <c r="Z65" s="41"/>
    </row>
    <row r="66" spans="2:26" s="40" customFormat="1" ht="21.75" customHeight="1" thickBot="1" x14ac:dyDescent="0.3">
      <c r="B66" s="439"/>
      <c r="C66" s="44"/>
      <c r="D66" s="1317" t="s">
        <v>339</v>
      </c>
      <c r="E66" s="1317"/>
      <c r="F66" s="1317"/>
      <c r="G66" s="1317"/>
      <c r="H66" s="1317"/>
      <c r="I66" s="1317"/>
      <c r="J66" s="1317"/>
      <c r="K66" s="19"/>
      <c r="L66" s="19"/>
      <c r="M66" s="19"/>
      <c r="N66" s="19"/>
      <c r="O66" s="19"/>
      <c r="P66" s="19"/>
      <c r="Q66" s="46"/>
      <c r="R66" s="440"/>
      <c r="T66" s="361" t="s">
        <v>319</v>
      </c>
      <c r="W66" s="41"/>
      <c r="X66" s="41"/>
      <c r="Y66" s="41"/>
      <c r="Z66" s="41"/>
    </row>
    <row r="67" spans="2:26" s="40" customFormat="1" ht="12.75" thickTop="1" x14ac:dyDescent="0.25">
      <c r="B67" s="439"/>
      <c r="C67" s="44"/>
      <c r="D67" s="19"/>
      <c r="E67" s="19"/>
      <c r="F67" s="19"/>
      <c r="G67" s="45"/>
      <c r="H67" s="19"/>
      <c r="I67" s="19"/>
      <c r="J67" s="19"/>
      <c r="K67" s="19"/>
      <c r="L67" s="19"/>
      <c r="M67" s="19"/>
      <c r="N67" s="19"/>
      <c r="O67" s="19"/>
      <c r="P67" s="19"/>
      <c r="Q67" s="46"/>
      <c r="R67" s="440"/>
      <c r="W67" s="41"/>
      <c r="X67" s="41"/>
      <c r="Y67" s="41"/>
      <c r="Z67" s="41"/>
    </row>
    <row r="68" spans="2:26" s="40" customFormat="1" ht="13.5" customHeight="1" x14ac:dyDescent="0.25">
      <c r="B68" s="439"/>
      <c r="C68" s="44"/>
      <c r="D68" s="19"/>
      <c r="E68" s="75" t="s">
        <v>239</v>
      </c>
      <c r="F68" s="19"/>
      <c r="G68" s="872">
        <f>Расходы!M12</f>
        <v>0</v>
      </c>
      <c r="H68" s="19" t="s">
        <v>5</v>
      </c>
      <c r="I68" s="19"/>
      <c r="J68" s="77" t="s">
        <v>139</v>
      </c>
      <c r="K68" s="19"/>
      <c r="L68" s="19"/>
      <c r="M68" s="19"/>
      <c r="N68" s="19"/>
      <c r="O68" s="19"/>
      <c r="P68" s="19"/>
      <c r="Q68" s="46"/>
      <c r="R68" s="440"/>
      <c r="W68" s="41"/>
      <c r="X68" s="41"/>
      <c r="Y68" s="41"/>
      <c r="Z68" s="41"/>
    </row>
    <row r="69" spans="2:26" s="40" customFormat="1" ht="13.5" customHeight="1" x14ac:dyDescent="0.25">
      <c r="B69" s="439"/>
      <c r="C69" s="44"/>
      <c r="D69" s="19"/>
      <c r="E69" s="76" t="s">
        <v>140</v>
      </c>
      <c r="F69" s="19"/>
      <c r="G69" s="1256">
        <f>Расходы!M14</f>
        <v>0</v>
      </c>
      <c r="H69" s="19" t="s">
        <v>5</v>
      </c>
      <c r="I69" s="19"/>
      <c r="J69" s="875">
        <f>IFERROR(G69/$G$68,0)</f>
        <v>0</v>
      </c>
      <c r="K69" s="19"/>
      <c r="L69" s="19"/>
      <c r="M69" s="19"/>
      <c r="N69" s="19"/>
      <c r="O69" s="19"/>
      <c r="P69" s="19"/>
      <c r="Q69" s="46"/>
      <c r="R69" s="440"/>
      <c r="W69" s="41"/>
      <c r="X69" s="41"/>
      <c r="Y69" s="41"/>
      <c r="Z69" s="41"/>
    </row>
    <row r="70" spans="2:26" s="40" customFormat="1" ht="13.5" customHeight="1" x14ac:dyDescent="0.25">
      <c r="B70" s="439"/>
      <c r="C70" s="44"/>
      <c r="D70" s="19"/>
      <c r="E70" s="76" t="s">
        <v>315</v>
      </c>
      <c r="F70" s="19"/>
      <c r="G70" s="873">
        <f>Расходы!M20</f>
        <v>0</v>
      </c>
      <c r="H70" s="19" t="s">
        <v>5</v>
      </c>
      <c r="I70" s="19"/>
      <c r="J70" s="877">
        <f t="shared" ref="J70:J75" si="0">IFERROR(G70/$G$68,0)</f>
        <v>0</v>
      </c>
      <c r="K70" s="19"/>
      <c r="L70" s="19"/>
      <c r="M70" s="19"/>
      <c r="N70" s="19"/>
      <c r="O70" s="19"/>
      <c r="P70" s="19"/>
      <c r="Q70" s="46"/>
      <c r="R70" s="440"/>
      <c r="W70" s="41"/>
      <c r="X70" s="41"/>
      <c r="Y70" s="41"/>
      <c r="Z70" s="41"/>
    </row>
    <row r="71" spans="2:26" s="40" customFormat="1" ht="13.5" customHeight="1" x14ac:dyDescent="0.25">
      <c r="B71" s="439"/>
      <c r="C71" s="44"/>
      <c r="D71" s="19"/>
      <c r="E71" s="76" t="s">
        <v>181</v>
      </c>
      <c r="F71" s="19"/>
      <c r="G71" s="873">
        <f>Расходы!M44</f>
        <v>0</v>
      </c>
      <c r="H71" s="19" t="s">
        <v>5</v>
      </c>
      <c r="I71" s="19"/>
      <c r="J71" s="877">
        <f t="shared" si="0"/>
        <v>0</v>
      </c>
      <c r="K71" s="19"/>
      <c r="L71" s="19"/>
      <c r="M71" s="19"/>
      <c r="N71" s="19"/>
      <c r="O71" s="19"/>
      <c r="P71" s="19"/>
      <c r="Q71" s="46"/>
      <c r="R71" s="440"/>
      <c r="W71" s="41"/>
      <c r="X71" s="41"/>
      <c r="Y71" s="41"/>
      <c r="Z71" s="41"/>
    </row>
    <row r="72" spans="2:26" s="40" customFormat="1" ht="13.5" customHeight="1" x14ac:dyDescent="0.25">
      <c r="B72" s="439"/>
      <c r="C72" s="44"/>
      <c r="D72" s="19"/>
      <c r="E72" s="76" t="s">
        <v>176</v>
      </c>
      <c r="F72" s="19"/>
      <c r="G72" s="873">
        <f>Расходы!M47</f>
        <v>0</v>
      </c>
      <c r="H72" s="19" t="s">
        <v>5</v>
      </c>
      <c r="I72" s="19"/>
      <c r="J72" s="877">
        <f t="shared" si="0"/>
        <v>0</v>
      </c>
      <c r="K72" s="19"/>
      <c r="L72" s="19"/>
      <c r="M72" s="19"/>
      <c r="N72" s="19"/>
      <c r="O72" s="19"/>
      <c r="P72" s="19"/>
      <c r="Q72" s="46"/>
      <c r="R72" s="440"/>
      <c r="W72" s="41"/>
      <c r="X72" s="41"/>
      <c r="Y72" s="41"/>
      <c r="Z72" s="41"/>
    </row>
    <row r="73" spans="2:26" s="40" customFormat="1" ht="13.5" customHeight="1" x14ac:dyDescent="0.25">
      <c r="B73" s="439"/>
      <c r="C73" s="44"/>
      <c r="D73" s="19"/>
      <c r="E73" s="76" t="s">
        <v>272</v>
      </c>
      <c r="F73" s="19"/>
      <c r="G73" s="873">
        <f>Расходы!M50</f>
        <v>0</v>
      </c>
      <c r="H73" s="19" t="s">
        <v>5</v>
      </c>
      <c r="I73" s="19"/>
      <c r="J73" s="877">
        <f t="shared" si="0"/>
        <v>0</v>
      </c>
      <c r="K73" s="19"/>
      <c r="L73" s="19"/>
      <c r="M73" s="19"/>
      <c r="N73" s="19"/>
      <c r="O73" s="19"/>
      <c r="P73" s="19"/>
      <c r="Q73" s="46"/>
      <c r="R73" s="440"/>
      <c r="W73" s="41"/>
      <c r="X73" s="41"/>
      <c r="Y73" s="41"/>
      <c r="Z73" s="41"/>
    </row>
    <row r="74" spans="2:26" s="40" customFormat="1" ht="13.5" customHeight="1" x14ac:dyDescent="0.25">
      <c r="B74" s="439"/>
      <c r="C74" s="44"/>
      <c r="D74" s="19"/>
      <c r="E74" s="76" t="s">
        <v>141</v>
      </c>
      <c r="F74" s="19"/>
      <c r="G74" s="873">
        <f>Расходы!M52</f>
        <v>0</v>
      </c>
      <c r="H74" s="19" t="s">
        <v>5</v>
      </c>
      <c r="I74" s="19"/>
      <c r="J74" s="877">
        <f t="shared" si="0"/>
        <v>0</v>
      </c>
      <c r="K74" s="19"/>
      <c r="L74" s="19"/>
      <c r="M74" s="19"/>
      <c r="N74" s="19"/>
      <c r="O74" s="19"/>
      <c r="P74" s="19"/>
      <c r="Q74" s="46"/>
      <c r="R74" s="440"/>
      <c r="W74" s="41"/>
      <c r="X74" s="41"/>
      <c r="Y74" s="41"/>
      <c r="Z74" s="41"/>
    </row>
    <row r="75" spans="2:26" s="40" customFormat="1" ht="13.5" customHeight="1" x14ac:dyDescent="0.25">
      <c r="B75" s="439"/>
      <c r="C75" s="44"/>
      <c r="D75" s="19"/>
      <c r="E75" s="76" t="s">
        <v>293</v>
      </c>
      <c r="F75" s="19"/>
      <c r="G75" s="874">
        <f>Расходы!M54</f>
        <v>0</v>
      </c>
      <c r="H75" s="19" t="s">
        <v>5</v>
      </c>
      <c r="I75" s="19"/>
      <c r="J75" s="876">
        <f t="shared" si="0"/>
        <v>0</v>
      </c>
      <c r="K75" s="19"/>
      <c r="L75" s="19"/>
      <c r="M75" s="19"/>
      <c r="N75" s="19"/>
      <c r="O75" s="19"/>
      <c r="P75" s="19"/>
      <c r="Q75" s="46"/>
      <c r="R75" s="440"/>
      <c r="W75" s="41"/>
      <c r="X75" s="41"/>
      <c r="Y75" s="41"/>
      <c r="Z75" s="41"/>
    </row>
    <row r="76" spans="2:26" s="40" customFormat="1" x14ac:dyDescent="0.25">
      <c r="B76" s="439"/>
      <c r="C76" s="69"/>
      <c r="D76" s="70"/>
      <c r="E76" s="70"/>
      <c r="F76" s="70"/>
      <c r="G76" s="72"/>
      <c r="H76" s="70"/>
      <c r="I76" s="70"/>
      <c r="J76" s="70"/>
      <c r="K76" s="70"/>
      <c r="L76" s="70"/>
      <c r="M76" s="70"/>
      <c r="N76" s="70"/>
      <c r="O76" s="70"/>
      <c r="P76" s="70"/>
      <c r="Q76" s="74"/>
      <c r="R76" s="440"/>
      <c r="W76" s="41"/>
      <c r="X76" s="41"/>
      <c r="Y76" s="41"/>
      <c r="Z76" s="41"/>
    </row>
    <row r="77" spans="2:26" s="104" customFormat="1" ht="6" x14ac:dyDescent="0.25">
      <c r="B77" s="443"/>
      <c r="C77" s="98"/>
      <c r="D77" s="98"/>
      <c r="E77" s="98"/>
      <c r="F77" s="98"/>
      <c r="G77" s="99"/>
      <c r="H77" s="98"/>
      <c r="Q77" s="98"/>
      <c r="R77" s="444"/>
      <c r="W77" s="100"/>
      <c r="X77" s="100"/>
      <c r="Y77" s="100"/>
      <c r="Z77" s="100"/>
    </row>
    <row r="78" spans="2:26" x14ac:dyDescent="0.25">
      <c r="B78" s="447"/>
      <c r="C78" s="15"/>
      <c r="D78" s="16"/>
      <c r="E78" s="16"/>
      <c r="F78" s="16"/>
      <c r="G78" s="17"/>
      <c r="H78" s="16"/>
      <c r="I78" s="16"/>
      <c r="J78" s="16"/>
      <c r="K78" s="16"/>
      <c r="L78" s="16"/>
      <c r="M78" s="16"/>
      <c r="N78" s="16"/>
      <c r="O78" s="16"/>
      <c r="P78" s="16"/>
      <c r="Q78" s="18"/>
      <c r="R78" s="448"/>
    </row>
    <row r="79" spans="2:26" ht="18.75" customHeight="1" thickBot="1" x14ac:dyDescent="0.3">
      <c r="B79" s="447"/>
      <c r="C79" s="44"/>
      <c r="D79" s="1317" t="s">
        <v>402</v>
      </c>
      <c r="E79" s="1317"/>
      <c r="F79" s="1317"/>
      <c r="G79" s="1317"/>
      <c r="H79" s="1317"/>
      <c r="I79" s="1317"/>
      <c r="J79" s="1317"/>
      <c r="K79" s="1317"/>
      <c r="L79" s="1317"/>
      <c r="M79" s="1317"/>
      <c r="N79" s="1317"/>
      <c r="O79" s="1317"/>
      <c r="P79" s="1317"/>
      <c r="Q79" s="46"/>
      <c r="R79" s="448"/>
    </row>
    <row r="80" spans="2:26" ht="12.75" thickTop="1" x14ac:dyDescent="0.25">
      <c r="B80" s="447"/>
      <c r="C80" s="44"/>
      <c r="D80" s="45"/>
      <c r="E80" s="19"/>
      <c r="F80" s="19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46"/>
      <c r="R80" s="448"/>
    </row>
    <row r="81" spans="2:26" ht="33" customHeight="1" x14ac:dyDescent="0.25">
      <c r="B81" s="447"/>
      <c r="C81" s="44"/>
      <c r="D81" s="863" t="s">
        <v>344</v>
      </c>
      <c r="E81" s="866" t="s">
        <v>403</v>
      </c>
      <c r="F81" s="19"/>
      <c r="G81" s="113" t="s">
        <v>254</v>
      </c>
      <c r="H81" s="19"/>
      <c r="I81" s="194"/>
      <c r="J81" s="194"/>
      <c r="K81" s="194"/>
      <c r="L81" s="194"/>
      <c r="M81" s="194"/>
      <c r="N81" s="194"/>
      <c r="O81" s="194"/>
      <c r="P81" s="194"/>
      <c r="Q81" s="46"/>
      <c r="R81" s="448"/>
    </row>
    <row r="82" spans="2:26" s="104" customFormat="1" ht="6" x14ac:dyDescent="0.25">
      <c r="B82" s="443"/>
      <c r="C82" s="195"/>
      <c r="D82" s="196"/>
      <c r="E82" s="197"/>
      <c r="F82" s="197"/>
      <c r="G82" s="226"/>
      <c r="H82" s="226"/>
      <c r="I82" s="226"/>
      <c r="J82" s="226"/>
      <c r="K82" s="226"/>
      <c r="L82" s="226"/>
      <c r="M82" s="226"/>
      <c r="N82" s="226"/>
      <c r="O82" s="226"/>
      <c r="P82" s="226"/>
      <c r="Q82" s="198"/>
      <c r="R82" s="444"/>
      <c r="W82" s="100"/>
      <c r="X82" s="100"/>
      <c r="Y82" s="100"/>
      <c r="Z82" s="100"/>
    </row>
    <row r="83" spans="2:26" ht="29.25" customHeight="1" x14ac:dyDescent="0.25">
      <c r="B83" s="447"/>
      <c r="C83" s="44"/>
      <c r="D83" s="1331" t="s">
        <v>345</v>
      </c>
      <c r="E83" s="1324" t="s">
        <v>404</v>
      </c>
      <c r="F83" s="19"/>
      <c r="G83" s="221" t="s">
        <v>83</v>
      </c>
      <c r="H83" s="1354" t="s">
        <v>331</v>
      </c>
      <c r="I83" s="1354"/>
      <c r="J83" s="1354"/>
      <c r="K83" s="1354"/>
      <c r="L83" s="883" t="s">
        <v>85</v>
      </c>
      <c r="M83" s="219">
        <v>2022</v>
      </c>
      <c r="N83" s="219">
        <f>M83+1</f>
        <v>2023</v>
      </c>
      <c r="O83" s="219">
        <f>N83+1</f>
        <v>2024</v>
      </c>
      <c r="P83" s="224" t="s">
        <v>278</v>
      </c>
      <c r="Q83" s="46"/>
      <c r="R83" s="448"/>
      <c r="T83" s="343" t="s">
        <v>405</v>
      </c>
    </row>
    <row r="84" spans="2:26" x14ac:dyDescent="0.25">
      <c r="B84" s="447"/>
      <c r="C84" s="44"/>
      <c r="D84" s="1322"/>
      <c r="E84" s="1325"/>
      <c r="F84" s="19"/>
      <c r="G84" s="879">
        <v>1</v>
      </c>
      <c r="H84" s="1355"/>
      <c r="I84" s="1355"/>
      <c r="J84" s="1355"/>
      <c r="K84" s="1355"/>
      <c r="L84" s="880" t="s">
        <v>5</v>
      </c>
      <c r="M84" s="881"/>
      <c r="N84" s="881"/>
      <c r="O84" s="881"/>
      <c r="P84" s="882"/>
      <c r="Q84" s="46"/>
      <c r="R84" s="448"/>
    </row>
    <row r="85" spans="2:26" x14ac:dyDescent="0.25">
      <c r="B85" s="447"/>
      <c r="C85" s="44"/>
      <c r="D85" s="1322"/>
      <c r="E85" s="1325"/>
      <c r="F85" s="19"/>
      <c r="G85" s="861">
        <v>2</v>
      </c>
      <c r="H85" s="1356"/>
      <c r="I85" s="1356"/>
      <c r="J85" s="1356"/>
      <c r="K85" s="1356"/>
      <c r="L85" s="857" t="s">
        <v>5</v>
      </c>
      <c r="M85" s="858"/>
      <c r="N85" s="858"/>
      <c r="O85" s="858"/>
      <c r="P85" s="878"/>
      <c r="Q85" s="46"/>
      <c r="R85" s="448"/>
    </row>
    <row r="86" spans="2:26" x14ac:dyDescent="0.25">
      <c r="B86" s="447"/>
      <c r="C86" s="44"/>
      <c r="D86" s="1322"/>
      <c r="E86" s="1325"/>
      <c r="F86" s="19"/>
      <c r="G86" s="861">
        <v>3</v>
      </c>
      <c r="H86" s="1356"/>
      <c r="I86" s="1356"/>
      <c r="J86" s="1356"/>
      <c r="K86" s="1356"/>
      <c r="L86" s="857" t="s">
        <v>5</v>
      </c>
      <c r="M86" s="858"/>
      <c r="N86" s="858"/>
      <c r="O86" s="858"/>
      <c r="P86" s="878"/>
      <c r="Q86" s="46"/>
      <c r="R86" s="448"/>
    </row>
    <row r="87" spans="2:26" x14ac:dyDescent="0.25">
      <c r="B87" s="447"/>
      <c r="C87" s="44"/>
      <c r="D87" s="1322"/>
      <c r="E87" s="1325"/>
      <c r="F87" s="19"/>
      <c r="G87" s="884"/>
      <c r="H87" s="1357"/>
      <c r="I87" s="1357"/>
      <c r="J87" s="1357"/>
      <c r="K87" s="1357"/>
      <c r="L87" s="885" t="s">
        <v>5</v>
      </c>
      <c r="M87" s="886"/>
      <c r="N87" s="886"/>
      <c r="O87" s="886"/>
      <c r="P87" s="887"/>
      <c r="Q87" s="46"/>
      <c r="R87" s="448"/>
    </row>
    <row r="88" spans="2:26" s="56" customFormat="1" ht="15.75" customHeight="1" x14ac:dyDescent="0.25">
      <c r="B88" s="449"/>
      <c r="C88" s="110"/>
      <c r="D88" s="1323"/>
      <c r="E88" s="1326"/>
      <c r="F88" s="111"/>
      <c r="G88" s="1358" t="s">
        <v>89</v>
      </c>
      <c r="H88" s="1359"/>
      <c r="I88" s="1359"/>
      <c r="J88" s="1359"/>
      <c r="K88" s="1359"/>
      <c r="L88" s="888" t="s">
        <v>5</v>
      </c>
      <c r="M88" s="889">
        <f>SUM(M84:M87)</f>
        <v>0</v>
      </c>
      <c r="N88" s="889">
        <f>SUM(N84:N87)</f>
        <v>0</v>
      </c>
      <c r="O88" s="889">
        <f>SUM(O84:O87)</f>
        <v>0</v>
      </c>
      <c r="P88" s="890">
        <f>SUM(P84:P87)</f>
        <v>0</v>
      </c>
      <c r="Q88" s="43"/>
      <c r="R88" s="450"/>
      <c r="W88" s="66"/>
      <c r="X88" s="66"/>
      <c r="Y88" s="66"/>
      <c r="Z88" s="66"/>
    </row>
    <row r="89" spans="2:26" x14ac:dyDescent="0.25">
      <c r="B89" s="447"/>
      <c r="C89" s="69"/>
      <c r="D89" s="72"/>
      <c r="E89" s="70"/>
      <c r="F89" s="70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74"/>
      <c r="R89" s="448"/>
    </row>
    <row r="90" spans="2:26" x14ac:dyDescent="0.25">
      <c r="B90" s="451"/>
      <c r="C90" s="452"/>
      <c r="D90" s="452"/>
      <c r="E90" s="452"/>
      <c r="F90" s="452"/>
      <c r="G90" s="453"/>
      <c r="H90" s="452"/>
      <c r="I90" s="454"/>
      <c r="J90" s="454"/>
      <c r="K90" s="454"/>
      <c r="L90" s="454"/>
      <c r="M90" s="454"/>
      <c r="N90" s="454"/>
      <c r="O90" s="454"/>
      <c r="P90" s="454"/>
      <c r="Q90" s="452"/>
      <c r="R90" s="455"/>
    </row>
  </sheetData>
  <mergeCells count="53">
    <mergeCell ref="D83:D88"/>
    <mergeCell ref="D79:P79"/>
    <mergeCell ref="D66:J66"/>
    <mergeCell ref="H83:K83"/>
    <mergeCell ref="H84:K84"/>
    <mergeCell ref="H85:K85"/>
    <mergeCell ref="H86:K86"/>
    <mergeCell ref="H87:K87"/>
    <mergeCell ref="G88:K88"/>
    <mergeCell ref="E15:E18"/>
    <mergeCell ref="H14:P14"/>
    <mergeCell ref="G11:H11"/>
    <mergeCell ref="G12:H12"/>
    <mergeCell ref="E83:E88"/>
    <mergeCell ref="F39:J39"/>
    <mergeCell ref="K39:L39"/>
    <mergeCell ref="N32:P32"/>
    <mergeCell ref="N33:P33"/>
    <mergeCell ref="N34:P34"/>
    <mergeCell ref="N35:P35"/>
    <mergeCell ref="E32:J32"/>
    <mergeCell ref="E33:J33"/>
    <mergeCell ref="E34:J34"/>
    <mergeCell ref="E35:J35"/>
    <mergeCell ref="D49:P54"/>
    <mergeCell ref="D4:P4"/>
    <mergeCell ref="D47:P47"/>
    <mergeCell ref="D58:J58"/>
    <mergeCell ref="H15:P15"/>
    <mergeCell ref="D20:D23"/>
    <mergeCell ref="E20:E23"/>
    <mergeCell ref="H21:P21"/>
    <mergeCell ref="H16:P16"/>
    <mergeCell ref="H17:P17"/>
    <mergeCell ref="H18:P18"/>
    <mergeCell ref="H20:P20"/>
    <mergeCell ref="H22:P22"/>
    <mergeCell ref="G10:H10"/>
    <mergeCell ref="D8:P8"/>
    <mergeCell ref="D10:D12"/>
    <mergeCell ref="D15:D18"/>
    <mergeCell ref="H23:P23"/>
    <mergeCell ref="N31:P31"/>
    <mergeCell ref="D27:P27"/>
    <mergeCell ref="E31:J31"/>
    <mergeCell ref="F40:J40"/>
    <mergeCell ref="F41:J41"/>
    <mergeCell ref="F42:J42"/>
    <mergeCell ref="F43:J43"/>
    <mergeCell ref="K40:L40"/>
    <mergeCell ref="K41:L41"/>
    <mergeCell ref="K42:L42"/>
    <mergeCell ref="K43:L43"/>
  </mergeCells>
  <conditionalFormatting sqref="D32:P35">
    <cfRule type="expression" dxfId="60" priority="7">
      <formula>$E32=""</formula>
    </cfRule>
  </conditionalFormatting>
  <conditionalFormatting sqref="D40:P43">
    <cfRule type="expression" dxfId="59" priority="5">
      <formula>$G$37="Нет"</formula>
    </cfRule>
    <cfRule type="expression" dxfId="58" priority="11">
      <formula>$E40=""</formula>
    </cfRule>
  </conditionalFormatting>
  <conditionalFormatting sqref="D49:P54">
    <cfRule type="expression" dxfId="57" priority="4">
      <formula>$D$49=""</formula>
    </cfRule>
  </conditionalFormatting>
  <conditionalFormatting sqref="G37">
    <cfRule type="expression" dxfId="56" priority="6">
      <formula>$G$37=""</formula>
    </cfRule>
  </conditionalFormatting>
  <conditionalFormatting sqref="G81">
    <cfRule type="expression" dxfId="55" priority="2">
      <formula>$G$81=""</formula>
    </cfRule>
  </conditionalFormatting>
  <conditionalFormatting sqref="G10:H11">
    <cfRule type="expression" dxfId="54" priority="10">
      <formula>G10=""</formula>
    </cfRule>
  </conditionalFormatting>
  <conditionalFormatting sqref="G84:H87 L84:P88 G88">
    <cfRule type="expression" dxfId="53" priority="1">
      <formula>$G$81="Нет"</formula>
    </cfRule>
  </conditionalFormatting>
  <conditionalFormatting sqref="G84:H87">
    <cfRule type="expression" dxfId="52" priority="28">
      <formula>$H84=""</formula>
    </cfRule>
  </conditionalFormatting>
  <conditionalFormatting sqref="L84:P87 G15:P18 G20:P23">
    <cfRule type="expression" dxfId="51" priority="9">
      <formula>$H15=""</formula>
    </cfRule>
  </conditionalFormatting>
  <dataValidations disablePrompts="1" count="1">
    <dataValidation type="whole" allowBlank="1" showInputMessage="1" showErrorMessage="1" sqref="G12:H12" xr:uid="{00000000-0002-0000-0100-000000000000}">
      <formula1>0</formula1>
      <formula2>0</formula2>
    </dataValidation>
  </dataValidations>
  <hyperlinks>
    <hyperlink ref="T66" location="Расходы!A1" display="Расходы" xr:uid="{00000000-0004-0000-0100-000000000000}"/>
    <hyperlink ref="T58" location="Расходы!A1" display="Расходы" xr:uid="{00000000-0004-0000-0100-000001000000}"/>
    <hyperlink ref="U58" location="'Фин обеспечение'!A1" display="'Фин обеспечение" xr:uid="{00000000-0004-0000-0100-000002000000}"/>
    <hyperlink ref="T83" location="'Доходы проекта (детализация)'!A1" display="'Доходы проекта (детализация)" xr:uid="{00000000-0004-0000-0100-000003000000}"/>
  </hyperlinks>
  <pageMargins left="0.25" right="0.25" top="0.75" bottom="0.75" header="0.3" footer="0.3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1000000}">
          <x14:formula1>
            <xm:f>Предпосылки!$C$8:$C$9</xm:f>
          </x14:formula1>
          <xm:sqref>G81 G37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59999389629810485"/>
    <pageSetUpPr fitToPage="1"/>
  </sheetPr>
  <dimension ref="A1:BL37"/>
  <sheetViews>
    <sheetView showGridLines="0" view="pageBreakPreview" zoomScale="85" zoomScaleNormal="80" zoomScaleSheetLayoutView="85" workbookViewId="0">
      <selection activeCell="P32" sqref="P32"/>
    </sheetView>
  </sheetViews>
  <sheetFormatPr defaultColWidth="0" defaultRowHeight="12" x14ac:dyDescent="0.25"/>
  <cols>
    <col min="1" max="1" width="2.7109375" style="21" customWidth="1"/>
    <col min="2" max="2" width="4.5703125" style="389" customWidth="1"/>
    <col min="3" max="3" width="63.140625" style="21" customWidth="1"/>
    <col min="4" max="4" width="1.28515625" style="21" customWidth="1"/>
    <col min="5" max="5" width="7.85546875" style="22" customWidth="1"/>
    <col min="6" max="6" width="7.28515625" style="21" bestFit="1" customWidth="1"/>
    <col min="7" max="7" width="10.7109375" style="21" bestFit="1" customWidth="1"/>
    <col min="8" max="12" width="5.5703125" style="21" customWidth="1"/>
    <col min="13" max="13" width="1.28515625" style="21" customWidth="1"/>
    <col min="14" max="14" width="11.140625" style="22" customWidth="1"/>
    <col min="15" max="15" width="1.28515625" style="21" customWidth="1"/>
    <col min="16" max="19" width="9.140625" style="31" customWidth="1"/>
    <col min="20" max="20" width="1.28515625" style="21" customWidth="1"/>
    <col min="21" max="21" width="13" style="31" customWidth="1"/>
    <col min="22" max="22" width="2.7109375" style="31" customWidth="1"/>
    <col min="23" max="23" width="9.140625" style="31" hidden="1" customWidth="1"/>
    <col min="24" max="64" width="0" style="31" hidden="1" customWidth="1"/>
    <col min="65" max="16384" width="9.140625" style="31" hidden="1"/>
  </cols>
  <sheetData>
    <row r="1" spans="1:63" s="490" customFormat="1" x14ac:dyDescent="0.25">
      <c r="B1" s="527"/>
      <c r="D1" s="489"/>
      <c r="E1" s="489"/>
      <c r="G1" s="489"/>
      <c r="H1" s="491"/>
      <c r="T1" s="647"/>
    </row>
    <row r="2" spans="1:63" s="490" customFormat="1" ht="20.25" customHeight="1" x14ac:dyDescent="0.25">
      <c r="B2" s="528"/>
      <c r="C2" s="492" t="s">
        <v>155</v>
      </c>
      <c r="D2" s="489"/>
      <c r="E2" s="489"/>
      <c r="G2" s="489"/>
      <c r="H2" s="491"/>
      <c r="T2" s="647"/>
    </row>
    <row r="3" spans="1:63" s="493" customFormat="1" x14ac:dyDescent="0.25">
      <c r="B3" s="497"/>
      <c r="C3" s="521"/>
      <c r="D3" s="521"/>
      <c r="E3" s="521"/>
      <c r="F3" s="521"/>
      <c r="G3" s="521"/>
      <c r="H3" s="522"/>
      <c r="I3" s="496"/>
      <c r="J3" s="496"/>
      <c r="K3" s="496"/>
      <c r="L3" s="496"/>
      <c r="M3" s="496"/>
      <c r="N3" s="496"/>
      <c r="O3" s="496"/>
      <c r="P3" s="496"/>
      <c r="Q3" s="496"/>
      <c r="R3" s="496"/>
      <c r="S3" s="496"/>
      <c r="T3" s="652"/>
      <c r="U3" s="496"/>
      <c r="BI3" s="523"/>
      <c r="BK3" s="494"/>
    </row>
    <row r="4" spans="1:63" s="122" customFormat="1" ht="18.75" customHeight="1" x14ac:dyDescent="0.25">
      <c r="A4" s="121"/>
      <c r="B4" s="1483" t="s">
        <v>83</v>
      </c>
      <c r="C4" s="1485" t="s">
        <v>164</v>
      </c>
      <c r="D4" s="121"/>
      <c r="E4" s="1471" t="s">
        <v>157</v>
      </c>
      <c r="F4" s="1472"/>
      <c r="G4" s="1472"/>
      <c r="H4" s="1472"/>
      <c r="I4" s="1472"/>
      <c r="J4" s="1472"/>
      <c r="K4" s="1472"/>
      <c r="L4" s="1473"/>
      <c r="M4" s="121"/>
      <c r="N4" s="1476" t="s">
        <v>295</v>
      </c>
      <c r="O4" s="121"/>
      <c r="P4" s="1474">
        <v>2022</v>
      </c>
      <c r="Q4" s="1478">
        <f t="shared" ref="Q4:R4" si="0">P4+1</f>
        <v>2023</v>
      </c>
      <c r="R4" s="1478">
        <f t="shared" si="0"/>
        <v>2024</v>
      </c>
      <c r="S4" s="1467" t="s">
        <v>278</v>
      </c>
      <c r="T4" s="121"/>
      <c r="U4" s="1469" t="s">
        <v>88</v>
      </c>
    </row>
    <row r="5" spans="1:63" s="122" customFormat="1" ht="17.25" customHeight="1" x14ac:dyDescent="0.25">
      <c r="A5" s="121"/>
      <c r="B5" s="1484"/>
      <c r="C5" s="1486"/>
      <c r="D5" s="121"/>
      <c r="E5" s="710" t="s">
        <v>167</v>
      </c>
      <c r="F5" s="711" t="s">
        <v>158</v>
      </c>
      <c r="G5" s="711" t="s">
        <v>159</v>
      </c>
      <c r="H5" s="711" t="s">
        <v>160</v>
      </c>
      <c r="I5" s="712" t="s">
        <v>161</v>
      </c>
      <c r="J5" s="712" t="s">
        <v>162</v>
      </c>
      <c r="K5" s="712" t="s">
        <v>163</v>
      </c>
      <c r="L5" s="713" t="s">
        <v>156</v>
      </c>
      <c r="M5" s="121"/>
      <c r="N5" s="1477"/>
      <c r="O5" s="121"/>
      <c r="P5" s="1475"/>
      <c r="Q5" s="1479"/>
      <c r="R5" s="1479"/>
      <c r="S5" s="1468"/>
      <c r="T5" s="121"/>
      <c r="U5" s="1470"/>
    </row>
    <row r="6" spans="1:63" x14ac:dyDescent="0.25">
      <c r="I6" s="31"/>
      <c r="J6" s="31"/>
      <c r="K6" s="31"/>
      <c r="L6" s="31"/>
    </row>
    <row r="7" spans="1:63" s="127" customFormat="1" ht="17.25" customHeight="1" thickBot="1" x14ac:dyDescent="0.3">
      <c r="A7" s="38"/>
      <c r="B7" s="1487" t="s">
        <v>166</v>
      </c>
      <c r="C7" s="1488"/>
      <c r="D7" s="38"/>
      <c r="E7" s="747"/>
      <c r="F7" s="747"/>
      <c r="G7" s="747"/>
      <c r="H7" s="747"/>
      <c r="I7" s="747"/>
      <c r="J7" s="747"/>
      <c r="K7" s="747"/>
      <c r="L7" s="747"/>
      <c r="M7" s="38"/>
      <c r="N7" s="732" t="s">
        <v>4</v>
      </c>
      <c r="O7" s="38"/>
      <c r="P7" s="735">
        <f>P9+P20+P26+P32</f>
        <v>0</v>
      </c>
      <c r="Q7" s="736">
        <f>Q9+Q20+Q26+Q32</f>
        <v>0</v>
      </c>
      <c r="R7" s="736">
        <f>R9+R20+R26+R32</f>
        <v>0</v>
      </c>
      <c r="S7" s="737"/>
      <c r="T7" s="727"/>
      <c r="U7" s="1258">
        <f>SUM(P7:S7)</f>
        <v>0</v>
      </c>
    </row>
    <row r="8" spans="1:63" x14ac:dyDescent="0.25">
      <c r="E8" s="389"/>
      <c r="F8" s="381"/>
      <c r="G8" s="381"/>
      <c r="H8" s="381"/>
      <c r="I8" s="381"/>
      <c r="J8" s="381"/>
      <c r="K8" s="381"/>
      <c r="L8" s="381"/>
      <c r="P8" s="167"/>
      <c r="Q8" s="167"/>
      <c r="R8" s="167"/>
      <c r="S8" s="167"/>
      <c r="T8" s="167"/>
      <c r="U8" s="167"/>
    </row>
    <row r="9" spans="1:63" s="123" customFormat="1" ht="24" customHeight="1" x14ac:dyDescent="0.25">
      <c r="A9" s="28"/>
      <c r="B9" s="714">
        <v>1</v>
      </c>
      <c r="C9" s="715" t="s">
        <v>373</v>
      </c>
      <c r="D9" s="28"/>
      <c r="E9" s="1480"/>
      <c r="F9" s="1481"/>
      <c r="G9" s="1481"/>
      <c r="H9" s="1481"/>
      <c r="I9" s="1481"/>
      <c r="J9" s="1481"/>
      <c r="K9" s="1481"/>
      <c r="L9" s="1482"/>
      <c r="M9" s="28"/>
      <c r="N9" s="719" t="s">
        <v>4</v>
      </c>
      <c r="O9" s="28"/>
      <c r="P9" s="1259">
        <f t="shared" ref="P9:Q9" si="1">SUM(P10:P12)</f>
        <v>0</v>
      </c>
      <c r="Q9" s="1260">
        <f t="shared" si="1"/>
        <v>0</v>
      </c>
      <c r="R9" s="1260">
        <f t="shared" ref="R9" si="2">SUM(R10:R12)</f>
        <v>0</v>
      </c>
      <c r="S9" s="1261"/>
      <c r="T9" s="168"/>
      <c r="U9" s="1262">
        <f>SUM(P9:S9)</f>
        <v>0</v>
      </c>
    </row>
    <row r="10" spans="1:63" x14ac:dyDescent="0.25">
      <c r="B10" s="716" t="s">
        <v>340</v>
      </c>
      <c r="C10" s="717"/>
      <c r="E10" s="585"/>
      <c r="F10" s="505"/>
      <c r="G10" s="505"/>
      <c r="H10" s="505"/>
      <c r="I10" s="505"/>
      <c r="J10" s="505"/>
      <c r="K10" s="505"/>
      <c r="L10" s="748"/>
      <c r="N10" s="720" t="s">
        <v>4</v>
      </c>
      <c r="P10" s="596"/>
      <c r="Q10" s="506"/>
      <c r="R10" s="506"/>
      <c r="S10" s="597"/>
      <c r="T10" s="167"/>
      <c r="U10" s="1263">
        <f>SUM(P10:S10)</f>
        <v>0</v>
      </c>
    </row>
    <row r="11" spans="1:63" x14ac:dyDescent="0.25">
      <c r="B11" s="716" t="s">
        <v>341</v>
      </c>
      <c r="C11" s="717"/>
      <c r="E11" s="585"/>
      <c r="F11" s="505"/>
      <c r="G11" s="505"/>
      <c r="H11" s="505"/>
      <c r="I11" s="505"/>
      <c r="J11" s="505"/>
      <c r="K11" s="505"/>
      <c r="L11" s="748"/>
      <c r="N11" s="720" t="s">
        <v>4</v>
      </c>
      <c r="P11" s="596"/>
      <c r="Q11" s="506"/>
      <c r="R11" s="506"/>
      <c r="S11" s="597"/>
      <c r="T11" s="167"/>
      <c r="U11" s="1263">
        <f>SUM(P11:S11)</f>
        <v>0</v>
      </c>
    </row>
    <row r="12" spans="1:63" x14ac:dyDescent="0.25">
      <c r="B12" s="587" t="s">
        <v>165</v>
      </c>
      <c r="C12" s="718"/>
      <c r="E12" s="587"/>
      <c r="F12" s="749"/>
      <c r="G12" s="749"/>
      <c r="H12" s="749"/>
      <c r="I12" s="749"/>
      <c r="J12" s="749"/>
      <c r="K12" s="749"/>
      <c r="L12" s="750"/>
      <c r="N12" s="721" t="s">
        <v>4</v>
      </c>
      <c r="P12" s="574"/>
      <c r="Q12" s="575"/>
      <c r="R12" s="575"/>
      <c r="S12" s="576"/>
      <c r="T12" s="167"/>
      <c r="U12" s="1264">
        <f>SUM(P12:S12)</f>
        <v>0</v>
      </c>
    </row>
    <row r="13" spans="1:63" x14ac:dyDescent="0.25">
      <c r="B13" s="723"/>
      <c r="C13" s="724"/>
      <c r="E13" s="723"/>
      <c r="F13" s="751"/>
      <c r="G13" s="751"/>
      <c r="H13" s="751"/>
      <c r="I13" s="751"/>
      <c r="J13" s="751"/>
      <c r="K13" s="751"/>
      <c r="L13" s="751"/>
      <c r="N13" s="725"/>
      <c r="P13" s="633"/>
      <c r="Q13" s="633"/>
      <c r="R13" s="633"/>
      <c r="S13" s="633"/>
      <c r="T13" s="167"/>
      <c r="U13" s="633"/>
    </row>
    <row r="14" spans="1:63" x14ac:dyDescent="0.25">
      <c r="B14" s="531"/>
      <c r="C14" s="175"/>
      <c r="E14" s="531"/>
      <c r="F14" s="752"/>
      <c r="G14" s="752"/>
      <c r="H14" s="752"/>
      <c r="I14" s="752"/>
      <c r="J14" s="752"/>
      <c r="K14" s="752"/>
      <c r="L14" s="752"/>
      <c r="N14" s="176"/>
      <c r="P14" s="1265"/>
      <c r="Q14" s="1265"/>
      <c r="R14" s="1265"/>
      <c r="S14" s="1265"/>
      <c r="T14" s="167"/>
      <c r="U14" s="1265"/>
    </row>
    <row r="15" spans="1:63" s="123" customFormat="1" ht="24" customHeight="1" x14ac:dyDescent="0.25">
      <c r="A15" s="28"/>
      <c r="B15" s="729">
        <v>2</v>
      </c>
      <c r="C15" s="730" t="s">
        <v>384</v>
      </c>
      <c r="D15" s="28"/>
      <c r="E15" s="1489"/>
      <c r="F15" s="1490"/>
      <c r="G15" s="1490"/>
      <c r="H15" s="1490"/>
      <c r="I15" s="1490"/>
      <c r="J15" s="1490"/>
      <c r="K15" s="1490"/>
      <c r="L15" s="1491"/>
      <c r="M15" s="28"/>
      <c r="N15" s="731" t="s">
        <v>4</v>
      </c>
      <c r="O15" s="28"/>
      <c r="P15" s="1266">
        <f t="shared" ref="P15:Q15" si="3">SUM(P16:P18)</f>
        <v>0</v>
      </c>
      <c r="Q15" s="1267">
        <f t="shared" si="3"/>
        <v>0</v>
      </c>
      <c r="R15" s="1267">
        <f t="shared" ref="R15" si="4">SUM(R16:R18)</f>
        <v>0</v>
      </c>
      <c r="S15" s="1268"/>
      <c r="T15" s="168"/>
      <c r="U15" s="1269">
        <f>SUM(P15:S15)</f>
        <v>0</v>
      </c>
    </row>
    <row r="16" spans="1:63" x14ac:dyDescent="0.25">
      <c r="B16" s="716" t="s">
        <v>342</v>
      </c>
      <c r="C16" s="717"/>
      <c r="E16" s="585"/>
      <c r="F16" s="505"/>
      <c r="G16" s="505"/>
      <c r="H16" s="505"/>
      <c r="I16" s="505"/>
      <c r="J16" s="505"/>
      <c r="K16" s="505"/>
      <c r="L16" s="748"/>
      <c r="N16" s="720" t="s">
        <v>4</v>
      </c>
      <c r="P16" s="596"/>
      <c r="Q16" s="506"/>
      <c r="R16" s="506"/>
      <c r="S16" s="597"/>
      <c r="T16" s="167"/>
      <c r="U16" s="1270">
        <f>SUM(P16:S16)</f>
        <v>0</v>
      </c>
    </row>
    <row r="17" spans="1:21" x14ac:dyDescent="0.25">
      <c r="B17" s="716" t="s">
        <v>343</v>
      </c>
      <c r="C17" s="717"/>
      <c r="E17" s="585"/>
      <c r="F17" s="505"/>
      <c r="G17" s="505"/>
      <c r="H17" s="505"/>
      <c r="I17" s="505"/>
      <c r="J17" s="505"/>
      <c r="K17" s="505"/>
      <c r="L17" s="748"/>
      <c r="N17" s="720" t="s">
        <v>4</v>
      </c>
      <c r="P17" s="596"/>
      <c r="Q17" s="506"/>
      <c r="R17" s="506"/>
      <c r="S17" s="597"/>
      <c r="T17" s="167"/>
      <c r="U17" s="1270">
        <f>SUM(P17:S17)</f>
        <v>0</v>
      </c>
    </row>
    <row r="18" spans="1:21" x14ac:dyDescent="0.25">
      <c r="B18" s="587" t="s">
        <v>165</v>
      </c>
      <c r="C18" s="718"/>
      <c r="E18" s="587"/>
      <c r="F18" s="749"/>
      <c r="G18" s="749"/>
      <c r="H18" s="749"/>
      <c r="I18" s="749"/>
      <c r="J18" s="749"/>
      <c r="K18" s="749"/>
      <c r="L18" s="750"/>
      <c r="N18" s="721" t="s">
        <v>4</v>
      </c>
      <c r="P18" s="574"/>
      <c r="Q18" s="575"/>
      <c r="R18" s="575"/>
      <c r="S18" s="576"/>
      <c r="T18" s="167"/>
      <c r="U18" s="1271">
        <f>SUM(P18:S18)</f>
        <v>0</v>
      </c>
    </row>
    <row r="19" spans="1:21" s="283" customFormat="1" ht="6" x14ac:dyDescent="0.25">
      <c r="A19" s="281"/>
      <c r="B19" s="390"/>
      <c r="C19" s="281"/>
      <c r="D19" s="281"/>
      <c r="E19" s="390"/>
      <c r="F19" s="753"/>
      <c r="G19" s="753"/>
      <c r="H19" s="753"/>
      <c r="I19" s="753"/>
      <c r="J19" s="753"/>
      <c r="K19" s="753"/>
      <c r="L19" s="753"/>
      <c r="M19" s="281"/>
      <c r="N19" s="282"/>
      <c r="O19" s="281"/>
      <c r="P19" s="1272"/>
      <c r="Q19" s="1272"/>
      <c r="R19" s="1272"/>
      <c r="S19" s="1272"/>
      <c r="T19" s="1272"/>
      <c r="U19" s="1272"/>
    </row>
    <row r="20" spans="1:21" s="123" customFormat="1" ht="24" customHeight="1" x14ac:dyDescent="0.25">
      <c r="A20" s="28"/>
      <c r="B20" s="714">
        <v>2</v>
      </c>
      <c r="C20" s="715" t="s">
        <v>148</v>
      </c>
      <c r="D20" s="28"/>
      <c r="E20" s="1480"/>
      <c r="F20" s="1481"/>
      <c r="G20" s="1481"/>
      <c r="H20" s="1481"/>
      <c r="I20" s="1481"/>
      <c r="J20" s="1481"/>
      <c r="K20" s="1481"/>
      <c r="L20" s="1482"/>
      <c r="M20" s="28"/>
      <c r="N20" s="719" t="s">
        <v>4</v>
      </c>
      <c r="O20" s="28"/>
      <c r="P20" s="1259">
        <f t="shared" ref="P20" si="5">SUM(P21:P23)</f>
        <v>0</v>
      </c>
      <c r="Q20" s="1260">
        <f t="shared" ref="Q20:R20" si="6">SUM(Q21:Q23)</f>
        <v>0</v>
      </c>
      <c r="R20" s="1260">
        <f t="shared" si="6"/>
        <v>0</v>
      </c>
      <c r="S20" s="1261"/>
      <c r="T20" s="168"/>
      <c r="U20" s="1262">
        <f>SUM(P20:S20)</f>
        <v>0</v>
      </c>
    </row>
    <row r="21" spans="1:21" x14ac:dyDescent="0.25">
      <c r="B21" s="716" t="s">
        <v>342</v>
      </c>
      <c r="C21" s="717"/>
      <c r="E21" s="585"/>
      <c r="F21" s="505"/>
      <c r="G21" s="505"/>
      <c r="H21" s="505"/>
      <c r="I21" s="505"/>
      <c r="J21" s="505"/>
      <c r="K21" s="505"/>
      <c r="L21" s="748"/>
      <c r="N21" s="720" t="s">
        <v>4</v>
      </c>
      <c r="P21" s="596">
        <f t="shared" ref="P21:Q21" si="7">-P16</f>
        <v>0</v>
      </c>
      <c r="Q21" s="506">
        <f t="shared" si="7"/>
        <v>0</v>
      </c>
      <c r="R21" s="506">
        <f t="shared" ref="R21" si="8">-R16</f>
        <v>0</v>
      </c>
      <c r="S21" s="597"/>
      <c r="T21" s="167"/>
      <c r="U21" s="1263">
        <f>SUM(P21:S21)</f>
        <v>0</v>
      </c>
    </row>
    <row r="22" spans="1:21" x14ac:dyDescent="0.25">
      <c r="B22" s="716" t="s">
        <v>343</v>
      </c>
      <c r="C22" s="717"/>
      <c r="E22" s="585"/>
      <c r="F22" s="505"/>
      <c r="G22" s="505"/>
      <c r="H22" s="505"/>
      <c r="I22" s="505"/>
      <c r="J22" s="505"/>
      <c r="K22" s="505"/>
      <c r="L22" s="748"/>
      <c r="N22" s="720" t="s">
        <v>4</v>
      </c>
      <c r="P22" s="596">
        <f t="shared" ref="P22:Q23" si="9">-P17</f>
        <v>0</v>
      </c>
      <c r="Q22" s="506">
        <f t="shared" si="9"/>
        <v>0</v>
      </c>
      <c r="R22" s="506">
        <f t="shared" ref="R22" si="10">-R17</f>
        <v>0</v>
      </c>
      <c r="S22" s="597"/>
      <c r="T22" s="167"/>
      <c r="U22" s="1263">
        <f>SUM(P22:S22)</f>
        <v>0</v>
      </c>
    </row>
    <row r="23" spans="1:21" x14ac:dyDescent="0.25">
      <c r="B23" s="587" t="s">
        <v>165</v>
      </c>
      <c r="C23" s="718"/>
      <c r="E23" s="587"/>
      <c r="F23" s="749"/>
      <c r="G23" s="749"/>
      <c r="H23" s="749"/>
      <c r="I23" s="749"/>
      <c r="J23" s="749"/>
      <c r="K23" s="749"/>
      <c r="L23" s="750"/>
      <c r="N23" s="721" t="s">
        <v>4</v>
      </c>
      <c r="P23" s="574">
        <f t="shared" si="9"/>
        <v>0</v>
      </c>
      <c r="Q23" s="575">
        <f t="shared" si="9"/>
        <v>0</v>
      </c>
      <c r="R23" s="575">
        <f t="shared" ref="R23" si="11">-R18</f>
        <v>0</v>
      </c>
      <c r="S23" s="576"/>
      <c r="T23" s="167"/>
      <c r="U23" s="1264">
        <f>SUM(P23:S23)</f>
        <v>0</v>
      </c>
    </row>
    <row r="24" spans="1:21" x14ac:dyDescent="0.25">
      <c r="B24" s="723"/>
      <c r="C24" s="724"/>
      <c r="E24" s="723"/>
      <c r="F24" s="751"/>
      <c r="G24" s="751"/>
      <c r="H24" s="751"/>
      <c r="I24" s="751"/>
      <c r="J24" s="751"/>
      <c r="K24" s="751"/>
      <c r="L24" s="751"/>
      <c r="N24" s="725"/>
      <c r="P24" s="633"/>
      <c r="Q24" s="633"/>
      <c r="R24" s="633"/>
      <c r="S24" s="633"/>
      <c r="T24" s="167"/>
      <c r="U24" s="633"/>
    </row>
    <row r="25" spans="1:21" x14ac:dyDescent="0.25">
      <c r="B25" s="531"/>
      <c r="C25" s="175"/>
      <c r="E25" s="531"/>
      <c r="F25" s="752"/>
      <c r="G25" s="752"/>
      <c r="H25" s="752"/>
      <c r="I25" s="752"/>
      <c r="J25" s="752"/>
      <c r="K25" s="752"/>
      <c r="L25" s="752"/>
      <c r="N25" s="176"/>
      <c r="P25" s="1265"/>
      <c r="Q25" s="1265"/>
      <c r="R25" s="1265"/>
      <c r="S25" s="1265"/>
      <c r="T25" s="167"/>
      <c r="U25" s="1265"/>
    </row>
    <row r="26" spans="1:21" s="123" customFormat="1" ht="36" x14ac:dyDescent="0.25">
      <c r="A26" s="28"/>
      <c r="B26" s="714">
        <v>3</v>
      </c>
      <c r="C26" s="715" t="s">
        <v>367</v>
      </c>
      <c r="D26" s="28"/>
      <c r="E26" s="1480"/>
      <c r="F26" s="1481"/>
      <c r="G26" s="1481"/>
      <c r="H26" s="1481"/>
      <c r="I26" s="1481"/>
      <c r="J26" s="1481"/>
      <c r="K26" s="1481"/>
      <c r="L26" s="1482"/>
      <c r="M26" s="28"/>
      <c r="N26" s="719" t="s">
        <v>4</v>
      </c>
      <c r="O26" s="28"/>
      <c r="P26" s="1259">
        <f t="shared" ref="P26" si="12">SUM(P27:P29)</f>
        <v>0</v>
      </c>
      <c r="Q26" s="1260">
        <f t="shared" ref="Q26:R26" si="13">SUM(Q27:Q29)</f>
        <v>0</v>
      </c>
      <c r="R26" s="1260">
        <f t="shared" si="13"/>
        <v>0</v>
      </c>
      <c r="S26" s="1261"/>
      <c r="T26" s="168"/>
      <c r="U26" s="1262">
        <f>SUM(P26:S26)</f>
        <v>0</v>
      </c>
    </row>
    <row r="27" spans="1:21" x14ac:dyDescent="0.25">
      <c r="B27" s="716" t="s">
        <v>357</v>
      </c>
      <c r="C27" s="717"/>
      <c r="E27" s="585"/>
      <c r="F27" s="505"/>
      <c r="G27" s="505"/>
      <c r="H27" s="505"/>
      <c r="I27" s="505"/>
      <c r="J27" s="505"/>
      <c r="K27" s="505"/>
      <c r="L27" s="748"/>
      <c r="N27" s="720" t="s">
        <v>4</v>
      </c>
      <c r="P27" s="596"/>
      <c r="Q27" s="506"/>
      <c r="R27" s="506"/>
      <c r="S27" s="597"/>
      <c r="T27" s="167"/>
      <c r="U27" s="1263">
        <f>SUM(P27:S27)</f>
        <v>0</v>
      </c>
    </row>
    <row r="28" spans="1:21" x14ac:dyDescent="0.25">
      <c r="B28" s="716" t="s">
        <v>358</v>
      </c>
      <c r="C28" s="717"/>
      <c r="E28" s="585"/>
      <c r="F28" s="505"/>
      <c r="G28" s="505"/>
      <c r="H28" s="505"/>
      <c r="I28" s="505"/>
      <c r="J28" s="505"/>
      <c r="K28" s="505"/>
      <c r="L28" s="748"/>
      <c r="N28" s="720" t="s">
        <v>4</v>
      </c>
      <c r="P28" s="596"/>
      <c r="Q28" s="506"/>
      <c r="R28" s="506"/>
      <c r="S28" s="597"/>
      <c r="T28" s="167"/>
      <c r="U28" s="1263">
        <f>SUM(P28:S28)</f>
        <v>0</v>
      </c>
    </row>
    <row r="29" spans="1:21" x14ac:dyDescent="0.25">
      <c r="B29" s="587" t="s">
        <v>165</v>
      </c>
      <c r="C29" s="718"/>
      <c r="E29" s="587"/>
      <c r="F29" s="749"/>
      <c r="G29" s="749"/>
      <c r="H29" s="749"/>
      <c r="I29" s="749"/>
      <c r="J29" s="749"/>
      <c r="K29" s="749"/>
      <c r="L29" s="750"/>
      <c r="N29" s="721" t="s">
        <v>4</v>
      </c>
      <c r="P29" s="574"/>
      <c r="Q29" s="575"/>
      <c r="R29" s="575"/>
      <c r="S29" s="576"/>
      <c r="T29" s="167"/>
      <c r="U29" s="1264">
        <f>SUM(P29:S29)</f>
        <v>0</v>
      </c>
    </row>
    <row r="30" spans="1:21" x14ac:dyDescent="0.25">
      <c r="B30" s="723"/>
      <c r="C30" s="724"/>
      <c r="E30" s="723"/>
      <c r="F30" s="751"/>
      <c r="G30" s="751"/>
      <c r="H30" s="751"/>
      <c r="I30" s="751"/>
      <c r="J30" s="751"/>
      <c r="K30" s="751"/>
      <c r="L30" s="751"/>
      <c r="N30" s="725"/>
      <c r="P30" s="633"/>
      <c r="Q30" s="633"/>
      <c r="R30" s="633"/>
      <c r="S30" s="633"/>
      <c r="T30" s="167"/>
      <c r="U30" s="633"/>
    </row>
    <row r="31" spans="1:21" x14ac:dyDescent="0.25">
      <c r="B31" s="531"/>
      <c r="C31" s="175"/>
      <c r="E31" s="531"/>
      <c r="F31" s="752"/>
      <c r="G31" s="752"/>
      <c r="H31" s="752"/>
      <c r="I31" s="752"/>
      <c r="J31" s="752"/>
      <c r="K31" s="752"/>
      <c r="L31" s="752"/>
      <c r="N31" s="176"/>
      <c r="P31" s="1265"/>
      <c r="Q31" s="1265"/>
      <c r="R31" s="1265"/>
      <c r="S31" s="1265"/>
      <c r="T31" s="167"/>
      <c r="U31" s="1265"/>
    </row>
    <row r="32" spans="1:21" s="123" customFormat="1" ht="24" x14ac:dyDescent="0.25">
      <c r="A32" s="28"/>
      <c r="B32" s="714">
        <v>4</v>
      </c>
      <c r="C32" s="715" t="s">
        <v>150</v>
      </c>
      <c r="D32" s="28"/>
      <c r="E32" s="1480"/>
      <c r="F32" s="1481"/>
      <c r="G32" s="1481"/>
      <c r="H32" s="1481"/>
      <c r="I32" s="1481"/>
      <c r="J32" s="1481"/>
      <c r="K32" s="1481"/>
      <c r="L32" s="1482"/>
      <c r="M32" s="28"/>
      <c r="N32" s="719" t="s">
        <v>4</v>
      </c>
      <c r="O32" s="28"/>
      <c r="P32" s="1259">
        <f t="shared" ref="P32" si="14">SUM(P33:P35)</f>
        <v>0</v>
      </c>
      <c r="Q32" s="1260">
        <f t="shared" ref="Q32:R32" si="15">SUM(Q33:Q35)</f>
        <v>0</v>
      </c>
      <c r="R32" s="1260">
        <f t="shared" si="15"/>
        <v>0</v>
      </c>
      <c r="S32" s="1261"/>
      <c r="T32" s="168"/>
      <c r="U32" s="1262">
        <f>SUM(P32:S32)</f>
        <v>0</v>
      </c>
    </row>
    <row r="33" spans="2:21" x14ac:dyDescent="0.25">
      <c r="B33" s="716" t="s">
        <v>382</v>
      </c>
      <c r="C33" s="717"/>
      <c r="E33" s="585"/>
      <c r="F33" s="505"/>
      <c r="G33" s="505"/>
      <c r="H33" s="505"/>
      <c r="I33" s="505"/>
      <c r="J33" s="505"/>
      <c r="K33" s="505"/>
      <c r="L33" s="748"/>
      <c r="N33" s="720" t="s">
        <v>4</v>
      </c>
      <c r="P33" s="596"/>
      <c r="Q33" s="506"/>
      <c r="R33" s="506"/>
      <c r="S33" s="597"/>
      <c r="T33" s="167"/>
      <c r="U33" s="1263">
        <f>SUM(P33:S33)</f>
        <v>0</v>
      </c>
    </row>
    <row r="34" spans="2:21" x14ac:dyDescent="0.25">
      <c r="B34" s="716" t="s">
        <v>383</v>
      </c>
      <c r="C34" s="717"/>
      <c r="E34" s="585"/>
      <c r="F34" s="505"/>
      <c r="G34" s="505"/>
      <c r="H34" s="505"/>
      <c r="I34" s="505"/>
      <c r="J34" s="505"/>
      <c r="K34" s="505"/>
      <c r="L34" s="748"/>
      <c r="N34" s="720" t="s">
        <v>4</v>
      </c>
      <c r="P34" s="596"/>
      <c r="Q34" s="506"/>
      <c r="R34" s="506"/>
      <c r="S34" s="597"/>
      <c r="T34" s="167"/>
      <c r="U34" s="1263">
        <f>SUM(P34:S34)</f>
        <v>0</v>
      </c>
    </row>
    <row r="35" spans="2:21" x14ac:dyDescent="0.25">
      <c r="B35" s="587" t="s">
        <v>165</v>
      </c>
      <c r="C35" s="718"/>
      <c r="E35" s="587"/>
      <c r="F35" s="749"/>
      <c r="G35" s="749"/>
      <c r="H35" s="749"/>
      <c r="I35" s="749"/>
      <c r="J35" s="749"/>
      <c r="K35" s="749"/>
      <c r="L35" s="750"/>
      <c r="N35" s="721" t="s">
        <v>4</v>
      </c>
      <c r="P35" s="574"/>
      <c r="Q35" s="575"/>
      <c r="R35" s="575"/>
      <c r="S35" s="576"/>
      <c r="T35" s="167"/>
      <c r="U35" s="1264">
        <f>SUM(P35:S35)</f>
        <v>0</v>
      </c>
    </row>
    <row r="37" spans="2:21" x14ac:dyDescent="0.25">
      <c r="C37" s="391" t="s">
        <v>385</v>
      </c>
    </row>
  </sheetData>
  <mergeCells count="15">
    <mergeCell ref="E26:L26"/>
    <mergeCell ref="E32:L32"/>
    <mergeCell ref="B4:B5"/>
    <mergeCell ref="C4:C5"/>
    <mergeCell ref="Q4:Q5"/>
    <mergeCell ref="B7:C7"/>
    <mergeCell ref="E15:L15"/>
    <mergeCell ref="E9:L9"/>
    <mergeCell ref="E20:L20"/>
    <mergeCell ref="S4:S5"/>
    <mergeCell ref="U4:U5"/>
    <mergeCell ref="E4:L4"/>
    <mergeCell ref="P4:P5"/>
    <mergeCell ref="N4:N5"/>
    <mergeCell ref="R4:R5"/>
  </mergeCells>
  <pageMargins left="0.25" right="0.25" top="0.75" bottom="0.75" header="0.3" footer="0.3"/>
  <pageSetup paperSize="9" scale="5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-0.249977111117893"/>
    <pageSetUpPr fitToPage="1"/>
  </sheetPr>
  <dimension ref="A1"/>
  <sheetViews>
    <sheetView showGridLines="0" workbookViewId="0">
      <selection activeCell="B8" sqref="B8"/>
    </sheetView>
  </sheetViews>
  <sheetFormatPr defaultRowHeight="15" x14ac:dyDescent="0.25"/>
  <cols>
    <col min="1" max="16384" width="9.140625" style="20"/>
  </cols>
  <sheetData>
    <row r="1" spans="1:1" x14ac:dyDescent="0.25">
      <c r="A1" s="25" t="s">
        <v>120</v>
      </c>
    </row>
  </sheetData>
  <pageMargins left="0.25" right="0.25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59999389629810485"/>
    <pageSetUpPr fitToPage="1"/>
  </sheetPr>
  <dimension ref="A1:BO74"/>
  <sheetViews>
    <sheetView showGridLines="0" view="pageBreakPreview" zoomScale="80" zoomScaleNormal="30" zoomScaleSheetLayoutView="80" workbookViewId="0">
      <pane xSplit="8" ySplit="5" topLeftCell="K30" activePane="bottomRight" state="frozen"/>
      <selection activeCell="AX5" sqref="AX5"/>
      <selection pane="topRight" activeCell="AX5" sqref="AX5"/>
      <selection pane="bottomLeft" activeCell="AX5" sqref="AX5"/>
      <selection pane="bottomRight" activeCell="C66" sqref="C66"/>
    </sheetView>
  </sheetViews>
  <sheetFormatPr defaultColWidth="0" defaultRowHeight="12" x14ac:dyDescent="0.25"/>
  <cols>
    <col min="1" max="1" width="1.85546875" style="22" customWidth="1"/>
    <col min="2" max="2" width="4.5703125" style="22" customWidth="1"/>
    <col min="3" max="3" width="45.85546875" style="21" customWidth="1"/>
    <col min="4" max="4" width="8.5703125" style="22" customWidth="1"/>
    <col min="5" max="5" width="2.85546875" style="21" customWidth="1"/>
    <col min="6" max="6" width="8.7109375" style="22" customWidth="1"/>
    <col min="7" max="7" width="9.85546875" style="22" customWidth="1"/>
    <col min="8" max="8" width="7.85546875" style="381" customWidth="1"/>
    <col min="9" max="9" width="1.85546875" style="21" customWidth="1"/>
    <col min="10" max="11" width="8.140625" style="21" customWidth="1"/>
    <col min="12" max="48" width="8.140625" style="24" customWidth="1"/>
    <col min="49" max="49" width="9.140625" style="24" customWidth="1"/>
    <col min="50" max="53" width="7.140625" style="24" customWidth="1"/>
    <col min="54" max="54" width="2.7109375" style="24" customWidth="1"/>
    <col min="55" max="67" width="0" style="24" hidden="1" customWidth="1"/>
    <col min="68" max="16384" width="9.140625" style="24" hidden="1"/>
  </cols>
  <sheetData>
    <row r="1" spans="1:53" s="759" customFormat="1" x14ac:dyDescent="0.25">
      <c r="A1" s="758"/>
      <c r="B1" s="758"/>
      <c r="D1" s="758"/>
      <c r="F1" s="758"/>
      <c r="G1" s="758"/>
      <c r="H1" s="760"/>
    </row>
    <row r="2" spans="1:53" s="759" customFormat="1" ht="15" x14ac:dyDescent="0.25">
      <c r="A2" s="758"/>
      <c r="B2" s="758"/>
      <c r="C2" s="761" t="s">
        <v>447</v>
      </c>
      <c r="D2" s="758"/>
      <c r="F2" s="758"/>
      <c r="G2" s="758"/>
      <c r="H2" s="760"/>
    </row>
    <row r="3" spans="1:53" s="762" customFormat="1" x14ac:dyDescent="0.25">
      <c r="C3" s="763"/>
      <c r="D3" s="763"/>
      <c r="E3" s="763"/>
      <c r="F3" s="763"/>
      <c r="G3" s="763"/>
      <c r="H3" s="764"/>
      <c r="J3" s="762">
        <v>2020</v>
      </c>
      <c r="K3" s="762">
        <f>J3+1</f>
        <v>2021</v>
      </c>
      <c r="L3" s="762">
        <f t="shared" ref="L3:AU3" si="0">YEAR(L4)</f>
        <v>2022</v>
      </c>
      <c r="M3" s="762">
        <f t="shared" si="0"/>
        <v>2022</v>
      </c>
      <c r="N3" s="762">
        <f t="shared" si="0"/>
        <v>2022</v>
      </c>
      <c r="O3" s="762">
        <f t="shared" si="0"/>
        <v>2022</v>
      </c>
      <c r="P3" s="762">
        <f t="shared" si="0"/>
        <v>2022</v>
      </c>
      <c r="Q3" s="762">
        <f t="shared" si="0"/>
        <v>2022</v>
      </c>
      <c r="R3" s="762">
        <f t="shared" si="0"/>
        <v>2022</v>
      </c>
      <c r="S3" s="762">
        <f t="shared" si="0"/>
        <v>2022</v>
      </c>
      <c r="T3" s="762">
        <f t="shared" si="0"/>
        <v>2022</v>
      </c>
      <c r="U3" s="762">
        <f t="shared" si="0"/>
        <v>2022</v>
      </c>
      <c r="V3" s="762">
        <f t="shared" si="0"/>
        <v>2022</v>
      </c>
      <c r="W3" s="762">
        <f t="shared" si="0"/>
        <v>2022</v>
      </c>
      <c r="X3" s="762">
        <f t="shared" si="0"/>
        <v>2023</v>
      </c>
      <c r="Y3" s="762">
        <f t="shared" si="0"/>
        <v>2023</v>
      </c>
      <c r="Z3" s="762">
        <f t="shared" si="0"/>
        <v>2023</v>
      </c>
      <c r="AA3" s="762">
        <f t="shared" si="0"/>
        <v>2023</v>
      </c>
      <c r="AB3" s="762">
        <f t="shared" si="0"/>
        <v>2023</v>
      </c>
      <c r="AC3" s="762">
        <f t="shared" si="0"/>
        <v>2023</v>
      </c>
      <c r="AD3" s="762">
        <f t="shared" si="0"/>
        <v>2023</v>
      </c>
      <c r="AE3" s="762">
        <f t="shared" si="0"/>
        <v>2023</v>
      </c>
      <c r="AF3" s="762">
        <f t="shared" si="0"/>
        <v>2023</v>
      </c>
      <c r="AG3" s="762">
        <f t="shared" si="0"/>
        <v>2023</v>
      </c>
      <c r="AH3" s="762">
        <f t="shared" si="0"/>
        <v>2023</v>
      </c>
      <c r="AI3" s="762">
        <f t="shared" si="0"/>
        <v>2023</v>
      </c>
      <c r="AJ3" s="762">
        <f t="shared" si="0"/>
        <v>2024</v>
      </c>
      <c r="AK3" s="762">
        <f t="shared" si="0"/>
        <v>2024</v>
      </c>
      <c r="AL3" s="762">
        <f t="shared" si="0"/>
        <v>2024</v>
      </c>
      <c r="AM3" s="762">
        <f t="shared" si="0"/>
        <v>2024</v>
      </c>
      <c r="AN3" s="762">
        <f t="shared" si="0"/>
        <v>2024</v>
      </c>
      <c r="AO3" s="762">
        <f t="shared" si="0"/>
        <v>2024</v>
      </c>
      <c r="AP3" s="762">
        <f t="shared" si="0"/>
        <v>2024</v>
      </c>
      <c r="AQ3" s="762">
        <f t="shared" si="0"/>
        <v>2024</v>
      </c>
      <c r="AR3" s="762">
        <f t="shared" si="0"/>
        <v>2024</v>
      </c>
      <c r="AS3" s="762">
        <f t="shared" si="0"/>
        <v>2024</v>
      </c>
      <c r="AT3" s="762">
        <f t="shared" si="0"/>
        <v>2024</v>
      </c>
      <c r="AU3" s="762">
        <f t="shared" si="0"/>
        <v>2024</v>
      </c>
      <c r="AV3" s="762" t="s">
        <v>278</v>
      </c>
      <c r="AY3" s="763" t="s">
        <v>281</v>
      </c>
    </row>
    <row r="4" spans="1:53" s="765" customFormat="1" x14ac:dyDescent="0.25">
      <c r="H4" s="766"/>
      <c r="J4" s="767"/>
      <c r="K4" s="767"/>
      <c r="L4" s="767">
        <v>44562</v>
      </c>
      <c r="M4" s="767">
        <f t="shared" ref="M4:AU4" si="1">DATE(YEAR(L4),MONTH(L4)+1,DAY(L4))</f>
        <v>44593</v>
      </c>
      <c r="N4" s="767">
        <f t="shared" si="1"/>
        <v>44621</v>
      </c>
      <c r="O4" s="767">
        <f t="shared" si="1"/>
        <v>44652</v>
      </c>
      <c r="P4" s="767">
        <f t="shared" si="1"/>
        <v>44682</v>
      </c>
      <c r="Q4" s="767">
        <f t="shared" si="1"/>
        <v>44713</v>
      </c>
      <c r="R4" s="767">
        <f t="shared" si="1"/>
        <v>44743</v>
      </c>
      <c r="S4" s="767">
        <f t="shared" si="1"/>
        <v>44774</v>
      </c>
      <c r="T4" s="767">
        <f t="shared" si="1"/>
        <v>44805</v>
      </c>
      <c r="U4" s="767">
        <f t="shared" si="1"/>
        <v>44835</v>
      </c>
      <c r="V4" s="767">
        <f t="shared" si="1"/>
        <v>44866</v>
      </c>
      <c r="W4" s="767">
        <f t="shared" si="1"/>
        <v>44896</v>
      </c>
      <c r="X4" s="767">
        <f t="shared" si="1"/>
        <v>44927</v>
      </c>
      <c r="Y4" s="767">
        <f t="shared" si="1"/>
        <v>44958</v>
      </c>
      <c r="Z4" s="767">
        <f t="shared" si="1"/>
        <v>44986</v>
      </c>
      <c r="AA4" s="767">
        <f t="shared" si="1"/>
        <v>45017</v>
      </c>
      <c r="AB4" s="767">
        <f t="shared" si="1"/>
        <v>45047</v>
      </c>
      <c r="AC4" s="767">
        <f t="shared" si="1"/>
        <v>45078</v>
      </c>
      <c r="AD4" s="767">
        <f t="shared" si="1"/>
        <v>45108</v>
      </c>
      <c r="AE4" s="767">
        <f t="shared" si="1"/>
        <v>45139</v>
      </c>
      <c r="AF4" s="767">
        <f t="shared" si="1"/>
        <v>45170</v>
      </c>
      <c r="AG4" s="767">
        <f t="shared" si="1"/>
        <v>45200</v>
      </c>
      <c r="AH4" s="767">
        <f t="shared" si="1"/>
        <v>45231</v>
      </c>
      <c r="AI4" s="767">
        <f t="shared" si="1"/>
        <v>45261</v>
      </c>
      <c r="AJ4" s="767">
        <f t="shared" si="1"/>
        <v>45292</v>
      </c>
      <c r="AK4" s="767">
        <f t="shared" si="1"/>
        <v>45323</v>
      </c>
      <c r="AL4" s="767">
        <f t="shared" si="1"/>
        <v>45352</v>
      </c>
      <c r="AM4" s="767">
        <f t="shared" si="1"/>
        <v>45383</v>
      </c>
      <c r="AN4" s="767">
        <f t="shared" si="1"/>
        <v>45413</v>
      </c>
      <c r="AO4" s="767">
        <f t="shared" si="1"/>
        <v>45444</v>
      </c>
      <c r="AP4" s="767">
        <f t="shared" si="1"/>
        <v>45474</v>
      </c>
      <c r="AQ4" s="767">
        <f t="shared" si="1"/>
        <v>45505</v>
      </c>
      <c r="AR4" s="767">
        <f t="shared" si="1"/>
        <v>45536</v>
      </c>
      <c r="AS4" s="767">
        <f t="shared" si="1"/>
        <v>45566</v>
      </c>
      <c r="AT4" s="767">
        <f t="shared" si="1"/>
        <v>45597</v>
      </c>
      <c r="AU4" s="767">
        <f t="shared" si="1"/>
        <v>45627</v>
      </c>
      <c r="AV4" s="767" t="s">
        <v>287</v>
      </c>
      <c r="AX4" s="765">
        <v>2022</v>
      </c>
      <c r="AY4" s="765">
        <f t="shared" ref="AY4:AZ4" si="2">AX4+1</f>
        <v>2023</v>
      </c>
      <c r="AZ4" s="765">
        <f t="shared" si="2"/>
        <v>2024</v>
      </c>
      <c r="BA4" s="765" t="s">
        <v>278</v>
      </c>
    </row>
    <row r="5" spans="1:53" s="725" customFormat="1" ht="24" x14ac:dyDescent="0.25">
      <c r="A5" s="484"/>
      <c r="B5" s="484" t="s">
        <v>83</v>
      </c>
      <c r="C5" s="484" t="s">
        <v>114</v>
      </c>
      <c r="D5" s="484" t="s">
        <v>1</v>
      </c>
      <c r="E5" s="484"/>
      <c r="F5" s="484" t="s">
        <v>262</v>
      </c>
      <c r="G5" s="484" t="s">
        <v>263</v>
      </c>
      <c r="H5" s="485"/>
      <c r="I5" s="484"/>
      <c r="J5" s="484"/>
      <c r="K5" s="484"/>
      <c r="L5" s="484"/>
      <c r="M5" s="484"/>
      <c r="N5" s="484"/>
      <c r="O5" s="484"/>
      <c r="P5" s="484"/>
      <c r="Q5" s="484"/>
      <c r="R5" s="484"/>
      <c r="S5" s="484"/>
      <c r="T5" s="484"/>
      <c r="U5" s="484"/>
      <c r="V5" s="484"/>
      <c r="W5" s="484"/>
      <c r="X5" s="484"/>
      <c r="Y5" s="484"/>
      <c r="Z5" s="484"/>
      <c r="AA5" s="484"/>
      <c r="AB5" s="484"/>
      <c r="AC5" s="484"/>
      <c r="AD5" s="484"/>
      <c r="AE5" s="484"/>
      <c r="AF5" s="484"/>
      <c r="AG5" s="484"/>
      <c r="AH5" s="484"/>
      <c r="AI5" s="484"/>
      <c r="AJ5" s="484"/>
      <c r="AK5" s="484"/>
      <c r="AL5" s="484"/>
      <c r="AM5" s="484"/>
      <c r="AN5" s="484"/>
      <c r="AO5" s="484"/>
      <c r="AP5" s="484"/>
      <c r="AQ5" s="484"/>
      <c r="AR5" s="484"/>
      <c r="AS5" s="484"/>
      <c r="AT5" s="484"/>
      <c r="AU5" s="484"/>
      <c r="AV5" s="484"/>
      <c r="AW5" s="484"/>
      <c r="AX5" s="1250" t="s">
        <v>281</v>
      </c>
      <c r="AY5" s="487"/>
      <c r="AZ5" s="484"/>
      <c r="BA5" s="484"/>
    </row>
    <row r="6" spans="1:53" s="21" customFormat="1" x14ac:dyDescent="0.25">
      <c r="A6" s="22"/>
      <c r="B6" s="22"/>
      <c r="D6" s="22"/>
      <c r="F6" s="22"/>
      <c r="G6" s="22"/>
      <c r="H6" s="381"/>
    </row>
    <row r="7" spans="1:53" s="29" customFormat="1" x14ac:dyDescent="0.25">
      <c r="A7" s="146"/>
      <c r="B7" s="146">
        <f>'Дорожная карта (кв)'!D14</f>
        <v>1</v>
      </c>
      <c r="C7" s="146" t="str">
        <f>INDEX('Дорожная карта (кв)'!$E$14:$E$29,MATCH('1.1.1 Трудозат производ перс ВБ'!B7,'Дорожная карта (кв)'!$D$14:$D$29,0))</f>
        <v>Задача № 1</v>
      </c>
      <c r="D7" s="146"/>
      <c r="E7" s="147"/>
      <c r="F7" s="432">
        <f>INDEX('Дорожная карта (кв)'!H$14:H$29,MATCH('1.1.1 Трудозат производ перс ВБ'!$C7,'Дорожная карта (кв)'!$E$14:$E$29,0))</f>
        <v>0</v>
      </c>
      <c r="G7" s="432">
        <f>INDEX('Дорожная карта (кв)'!I$14:I$29,MATCH('1.1.1 Трудозат производ перс ВБ'!$C7,'Дорожная карта (кв)'!$E$14:$E$29,0))</f>
        <v>0</v>
      </c>
      <c r="H7" s="384"/>
      <c r="I7" s="147"/>
      <c r="J7" s="147"/>
      <c r="K7" s="147"/>
      <c r="L7" s="433" t="str">
        <f t="shared" ref="L7:AU7" si="3">IF(AND(L$4&gt;=$F7,L$4&lt;=$G7),"X","")</f>
        <v/>
      </c>
      <c r="M7" s="433" t="str">
        <f t="shared" si="3"/>
        <v/>
      </c>
      <c r="N7" s="433" t="str">
        <f t="shared" si="3"/>
        <v/>
      </c>
      <c r="O7" s="433" t="str">
        <f t="shared" si="3"/>
        <v/>
      </c>
      <c r="P7" s="433" t="str">
        <f t="shared" si="3"/>
        <v/>
      </c>
      <c r="Q7" s="433" t="str">
        <f t="shared" si="3"/>
        <v/>
      </c>
      <c r="R7" s="433" t="str">
        <f t="shared" si="3"/>
        <v/>
      </c>
      <c r="S7" s="433" t="str">
        <f t="shared" si="3"/>
        <v/>
      </c>
      <c r="T7" s="433" t="str">
        <f t="shared" si="3"/>
        <v/>
      </c>
      <c r="U7" s="433" t="str">
        <f t="shared" si="3"/>
        <v/>
      </c>
      <c r="V7" s="433" t="str">
        <f t="shared" si="3"/>
        <v/>
      </c>
      <c r="W7" s="433" t="str">
        <f t="shared" si="3"/>
        <v/>
      </c>
      <c r="X7" s="433" t="str">
        <f t="shared" si="3"/>
        <v/>
      </c>
      <c r="Y7" s="433" t="str">
        <f t="shared" si="3"/>
        <v/>
      </c>
      <c r="Z7" s="433" t="str">
        <f t="shared" si="3"/>
        <v/>
      </c>
      <c r="AA7" s="433" t="str">
        <f t="shared" si="3"/>
        <v/>
      </c>
      <c r="AB7" s="433" t="str">
        <f t="shared" si="3"/>
        <v/>
      </c>
      <c r="AC7" s="433" t="str">
        <f t="shared" si="3"/>
        <v/>
      </c>
      <c r="AD7" s="433" t="str">
        <f t="shared" si="3"/>
        <v/>
      </c>
      <c r="AE7" s="433" t="str">
        <f t="shared" si="3"/>
        <v/>
      </c>
      <c r="AF7" s="433" t="str">
        <f t="shared" si="3"/>
        <v/>
      </c>
      <c r="AG7" s="433" t="str">
        <f t="shared" si="3"/>
        <v/>
      </c>
      <c r="AH7" s="433" t="str">
        <f t="shared" si="3"/>
        <v/>
      </c>
      <c r="AI7" s="433" t="str">
        <f t="shared" si="3"/>
        <v/>
      </c>
      <c r="AJ7" s="433" t="str">
        <f t="shared" si="3"/>
        <v/>
      </c>
      <c r="AK7" s="433" t="str">
        <f t="shared" si="3"/>
        <v/>
      </c>
      <c r="AL7" s="433" t="str">
        <f t="shared" si="3"/>
        <v/>
      </c>
      <c r="AM7" s="433" t="str">
        <f t="shared" si="3"/>
        <v/>
      </c>
      <c r="AN7" s="433" t="str">
        <f t="shared" si="3"/>
        <v/>
      </c>
      <c r="AO7" s="433" t="str">
        <f t="shared" si="3"/>
        <v/>
      </c>
      <c r="AP7" s="433" t="str">
        <f t="shared" si="3"/>
        <v/>
      </c>
      <c r="AQ7" s="433" t="str">
        <f t="shared" si="3"/>
        <v/>
      </c>
      <c r="AR7" s="433" t="str">
        <f t="shared" si="3"/>
        <v/>
      </c>
      <c r="AS7" s="433" t="str">
        <f t="shared" si="3"/>
        <v/>
      </c>
      <c r="AT7" s="433" t="str">
        <f t="shared" si="3"/>
        <v/>
      </c>
      <c r="AU7" s="433" t="str">
        <f t="shared" si="3"/>
        <v/>
      </c>
      <c r="AV7" s="148"/>
      <c r="AX7" s="336" t="str">
        <f>C7</f>
        <v>Задача № 1</v>
      </c>
      <c r="AY7" s="146"/>
      <c r="AZ7" s="146"/>
      <c r="BA7" s="146"/>
    </row>
    <row r="8" spans="1:53" s="29" customFormat="1" x14ac:dyDescent="0.25">
      <c r="A8" s="257"/>
      <c r="B8" s="257"/>
      <c r="C8" s="258"/>
      <c r="D8" s="257"/>
      <c r="E8" s="259"/>
      <c r="F8" s="257"/>
      <c r="G8" s="257"/>
      <c r="H8" s="383"/>
      <c r="I8" s="28"/>
      <c r="J8" s="28"/>
      <c r="K8" s="28"/>
      <c r="L8" s="260"/>
      <c r="M8" s="260"/>
      <c r="N8" s="260"/>
      <c r="O8" s="260"/>
      <c r="P8" s="260"/>
      <c r="Q8" s="260"/>
      <c r="R8" s="260"/>
      <c r="S8" s="260"/>
      <c r="T8" s="260"/>
      <c r="U8" s="260"/>
      <c r="V8" s="260"/>
      <c r="W8" s="260"/>
      <c r="X8" s="260"/>
      <c r="Y8" s="260"/>
      <c r="Z8" s="260"/>
      <c r="AA8" s="260"/>
      <c r="AB8" s="260"/>
      <c r="AC8" s="260"/>
      <c r="AD8" s="260"/>
      <c r="AE8" s="260"/>
      <c r="AF8" s="260"/>
      <c r="AG8" s="260"/>
      <c r="AH8" s="260"/>
      <c r="AI8" s="260"/>
      <c r="AJ8" s="260"/>
      <c r="AK8" s="260"/>
      <c r="AL8" s="260"/>
      <c r="AM8" s="260"/>
      <c r="AN8" s="260"/>
      <c r="AO8" s="260"/>
      <c r="AP8" s="260"/>
      <c r="AQ8" s="260"/>
      <c r="AR8" s="260"/>
      <c r="AS8" s="260"/>
      <c r="AT8" s="260"/>
      <c r="AU8" s="260"/>
      <c r="AV8" s="260"/>
    </row>
    <row r="9" spans="1:53" s="29" customFormat="1" x14ac:dyDescent="0.25">
      <c r="A9" s="768"/>
      <c r="B9" s="768" t="str">
        <f>'Дорожная карта (кв)'!D15</f>
        <v>1.1</v>
      </c>
      <c r="C9" s="769" t="str">
        <f>INDEX('Дорожная карта (кв)'!$E$14:$E$29,MATCH('1.1.1 Трудозат производ перс ВБ'!B9,'Дорожная карта (кв)'!$D$14:$D$29,0))</f>
        <v>Подзадача № 1.1</v>
      </c>
      <c r="D9" s="768"/>
      <c r="E9" s="770"/>
      <c r="F9" s="771">
        <f>INDEX('Дорожная карта (кв)'!H$14:H$29,MATCH('1.1.1 Трудозат производ перс ВБ'!$C9,'Дорожная карта (кв)'!$E$14:$E$29,0))</f>
        <v>0</v>
      </c>
      <c r="G9" s="771">
        <f>INDEX('Дорожная карта (кв)'!I$14:I$29,MATCH('1.1.1 Трудозат производ перс ВБ'!$C9,'Дорожная карта (кв)'!$E$14:$E$29,0))</f>
        <v>0</v>
      </c>
      <c r="H9" s="772"/>
      <c r="I9" s="28"/>
      <c r="J9" s="28"/>
      <c r="K9" s="28"/>
      <c r="L9" s="773" t="str">
        <f t="shared" ref="L9:AU9" si="4">IF(AND(L$4&gt;=$F9,L$4&lt;=$G9),"X","")</f>
        <v/>
      </c>
      <c r="M9" s="773" t="str">
        <f t="shared" si="4"/>
        <v/>
      </c>
      <c r="N9" s="773" t="str">
        <f t="shared" si="4"/>
        <v/>
      </c>
      <c r="O9" s="773" t="str">
        <f t="shared" si="4"/>
        <v/>
      </c>
      <c r="P9" s="773" t="str">
        <f t="shared" si="4"/>
        <v/>
      </c>
      <c r="Q9" s="773" t="str">
        <f t="shared" si="4"/>
        <v/>
      </c>
      <c r="R9" s="773" t="str">
        <f t="shared" si="4"/>
        <v/>
      </c>
      <c r="S9" s="773" t="str">
        <f t="shared" si="4"/>
        <v/>
      </c>
      <c r="T9" s="773" t="str">
        <f t="shared" si="4"/>
        <v/>
      </c>
      <c r="U9" s="773" t="str">
        <f t="shared" si="4"/>
        <v/>
      </c>
      <c r="V9" s="773" t="str">
        <f t="shared" si="4"/>
        <v/>
      </c>
      <c r="W9" s="773" t="str">
        <f t="shared" si="4"/>
        <v/>
      </c>
      <c r="X9" s="773" t="str">
        <f t="shared" si="4"/>
        <v/>
      </c>
      <c r="Y9" s="773" t="str">
        <f t="shared" si="4"/>
        <v/>
      </c>
      <c r="Z9" s="773" t="str">
        <f t="shared" si="4"/>
        <v/>
      </c>
      <c r="AA9" s="773" t="str">
        <f t="shared" si="4"/>
        <v/>
      </c>
      <c r="AB9" s="773" t="str">
        <f t="shared" si="4"/>
        <v/>
      </c>
      <c r="AC9" s="773" t="str">
        <f t="shared" si="4"/>
        <v/>
      </c>
      <c r="AD9" s="773" t="str">
        <f t="shared" si="4"/>
        <v/>
      </c>
      <c r="AE9" s="773" t="str">
        <f t="shared" si="4"/>
        <v/>
      </c>
      <c r="AF9" s="773" t="str">
        <f t="shared" si="4"/>
        <v/>
      </c>
      <c r="AG9" s="773" t="str">
        <f t="shared" si="4"/>
        <v/>
      </c>
      <c r="AH9" s="773" t="str">
        <f t="shared" si="4"/>
        <v/>
      </c>
      <c r="AI9" s="773" t="str">
        <f t="shared" si="4"/>
        <v/>
      </c>
      <c r="AJ9" s="773" t="str">
        <f t="shared" si="4"/>
        <v/>
      </c>
      <c r="AK9" s="773" t="str">
        <f t="shared" si="4"/>
        <v/>
      </c>
      <c r="AL9" s="773" t="str">
        <f t="shared" si="4"/>
        <v/>
      </c>
      <c r="AM9" s="773" t="str">
        <f t="shared" si="4"/>
        <v/>
      </c>
      <c r="AN9" s="773" t="str">
        <f t="shared" si="4"/>
        <v/>
      </c>
      <c r="AO9" s="773" t="str">
        <f t="shared" si="4"/>
        <v/>
      </c>
      <c r="AP9" s="773" t="str">
        <f t="shared" si="4"/>
        <v/>
      </c>
      <c r="AQ9" s="773" t="str">
        <f t="shared" si="4"/>
        <v/>
      </c>
      <c r="AR9" s="773" t="str">
        <f t="shared" si="4"/>
        <v/>
      </c>
      <c r="AS9" s="773" t="str">
        <f t="shared" si="4"/>
        <v/>
      </c>
      <c r="AT9" s="773" t="str">
        <f t="shared" si="4"/>
        <v/>
      </c>
      <c r="AU9" s="773" t="str">
        <f t="shared" si="4"/>
        <v/>
      </c>
      <c r="AV9" s="773"/>
      <c r="AX9" s="769" t="str">
        <f>C9</f>
        <v>Подзадача № 1.1</v>
      </c>
      <c r="AY9" s="769"/>
      <c r="AZ9" s="769"/>
      <c r="BA9" s="769"/>
    </row>
    <row r="10" spans="1:53" x14ac:dyDescent="0.25">
      <c r="B10" s="1307" t="str">
        <f>B9</f>
        <v>1.1</v>
      </c>
      <c r="C10" s="23" t="s">
        <v>273</v>
      </c>
      <c r="D10" s="22" t="s">
        <v>94</v>
      </c>
      <c r="L10" s="655"/>
      <c r="M10" s="655"/>
      <c r="N10" s="655"/>
      <c r="O10" s="655"/>
      <c r="P10" s="655"/>
      <c r="Q10" s="655"/>
      <c r="R10" s="655"/>
      <c r="S10" s="655"/>
      <c r="T10" s="655"/>
      <c r="U10" s="655"/>
      <c r="V10" s="655"/>
      <c r="W10" s="655"/>
      <c r="X10" s="655"/>
      <c r="Y10" s="655"/>
      <c r="Z10" s="655"/>
      <c r="AA10" s="655"/>
      <c r="AB10" s="655"/>
      <c r="AC10" s="655"/>
      <c r="AD10" s="655"/>
      <c r="AE10" s="655"/>
      <c r="AF10" s="655"/>
      <c r="AG10" s="655"/>
      <c r="AH10" s="655"/>
      <c r="AI10" s="655"/>
      <c r="AJ10" s="655"/>
      <c r="AK10" s="655"/>
      <c r="AL10" s="655"/>
      <c r="AM10" s="655"/>
      <c r="AN10" s="655"/>
      <c r="AO10" s="655"/>
      <c r="AP10" s="655"/>
      <c r="AQ10" s="655"/>
      <c r="AR10" s="655"/>
      <c r="AS10" s="655"/>
      <c r="AT10" s="655"/>
      <c r="AU10" s="655"/>
      <c r="AV10" s="655"/>
      <c r="AX10" s="655">
        <f t="shared" ref="AX10:AZ14" si="5">SUMIFS($L10:$AV10,$L$3:$AV$3,AX$4)</f>
        <v>0</v>
      </c>
      <c r="AY10" s="655">
        <f t="shared" si="5"/>
        <v>0</v>
      </c>
      <c r="AZ10" s="655">
        <f t="shared" si="5"/>
        <v>0</v>
      </c>
      <c r="BA10" s="657"/>
    </row>
    <row r="11" spans="1:53" x14ac:dyDescent="0.25">
      <c r="B11" s="1307" t="str">
        <f>B10</f>
        <v>1.1</v>
      </c>
      <c r="C11" s="23" t="s">
        <v>274</v>
      </c>
      <c r="D11" s="22" t="s">
        <v>94</v>
      </c>
      <c r="L11" s="506"/>
      <c r="M11" s="506"/>
      <c r="N11" s="506"/>
      <c r="O11" s="506"/>
      <c r="P11" s="506"/>
      <c r="Q11" s="506"/>
      <c r="R11" s="506"/>
      <c r="S11" s="506"/>
      <c r="T11" s="506"/>
      <c r="U11" s="506"/>
      <c r="V11" s="506"/>
      <c r="W11" s="506"/>
      <c r="X11" s="506"/>
      <c r="Y11" s="506"/>
      <c r="Z11" s="506"/>
      <c r="AA11" s="506"/>
      <c r="AB11" s="506"/>
      <c r="AC11" s="506"/>
      <c r="AD11" s="506"/>
      <c r="AE11" s="506"/>
      <c r="AF11" s="506"/>
      <c r="AG11" s="506"/>
      <c r="AH11" s="506"/>
      <c r="AI11" s="506"/>
      <c r="AJ11" s="506"/>
      <c r="AK11" s="506"/>
      <c r="AL11" s="506"/>
      <c r="AM11" s="506"/>
      <c r="AN11" s="506"/>
      <c r="AO11" s="506"/>
      <c r="AP11" s="506"/>
      <c r="AQ11" s="506"/>
      <c r="AR11" s="506"/>
      <c r="AS11" s="506"/>
      <c r="AT11" s="506"/>
      <c r="AU11" s="506"/>
      <c r="AV11" s="506"/>
      <c r="AX11" s="506">
        <f t="shared" si="5"/>
        <v>0</v>
      </c>
      <c r="AY11" s="506">
        <f t="shared" si="5"/>
        <v>0</v>
      </c>
      <c r="AZ11" s="506">
        <f t="shared" si="5"/>
        <v>0</v>
      </c>
      <c r="BA11" s="507"/>
    </row>
    <row r="12" spans="1:53" x14ac:dyDescent="0.25">
      <c r="B12" s="1307" t="str">
        <f t="shared" ref="B12:B14" si="6">B11</f>
        <v>1.1</v>
      </c>
      <c r="C12" s="23" t="s">
        <v>275</v>
      </c>
      <c r="D12" s="22" t="s">
        <v>94</v>
      </c>
      <c r="L12" s="506"/>
      <c r="M12" s="506"/>
      <c r="N12" s="506"/>
      <c r="O12" s="506"/>
      <c r="P12" s="506"/>
      <c r="Q12" s="506"/>
      <c r="R12" s="506"/>
      <c r="S12" s="506"/>
      <c r="T12" s="506"/>
      <c r="U12" s="506"/>
      <c r="V12" s="506"/>
      <c r="W12" s="506"/>
      <c r="X12" s="506"/>
      <c r="Y12" s="506"/>
      <c r="Z12" s="506"/>
      <c r="AA12" s="506"/>
      <c r="AB12" s="506"/>
      <c r="AC12" s="506"/>
      <c r="AD12" s="506"/>
      <c r="AE12" s="506"/>
      <c r="AF12" s="506"/>
      <c r="AG12" s="506"/>
      <c r="AH12" s="506"/>
      <c r="AI12" s="506"/>
      <c r="AJ12" s="506"/>
      <c r="AK12" s="506"/>
      <c r="AL12" s="506"/>
      <c r="AM12" s="506"/>
      <c r="AN12" s="506"/>
      <c r="AO12" s="506"/>
      <c r="AP12" s="506"/>
      <c r="AQ12" s="506"/>
      <c r="AR12" s="506"/>
      <c r="AS12" s="506"/>
      <c r="AT12" s="506"/>
      <c r="AU12" s="506"/>
      <c r="AV12" s="506"/>
      <c r="AX12" s="506">
        <f t="shared" si="5"/>
        <v>0</v>
      </c>
      <c r="AY12" s="506">
        <f t="shared" si="5"/>
        <v>0</v>
      </c>
      <c r="AZ12" s="506">
        <f t="shared" si="5"/>
        <v>0</v>
      </c>
      <c r="BA12" s="507"/>
    </row>
    <row r="13" spans="1:53" x14ac:dyDescent="0.25">
      <c r="B13" s="1307" t="str">
        <f t="shared" si="6"/>
        <v>1.1</v>
      </c>
      <c r="C13" s="23" t="s">
        <v>276</v>
      </c>
      <c r="D13" s="22" t="s">
        <v>94</v>
      </c>
      <c r="I13" s="28"/>
      <c r="J13" s="28"/>
      <c r="K13" s="28"/>
      <c r="L13" s="506"/>
      <c r="M13" s="506"/>
      <c r="N13" s="506"/>
      <c r="O13" s="506"/>
      <c r="P13" s="506"/>
      <c r="Q13" s="506"/>
      <c r="R13" s="506"/>
      <c r="S13" s="506"/>
      <c r="T13" s="506"/>
      <c r="U13" s="506"/>
      <c r="V13" s="506"/>
      <c r="W13" s="506"/>
      <c r="X13" s="506"/>
      <c r="Y13" s="506"/>
      <c r="Z13" s="506"/>
      <c r="AA13" s="506"/>
      <c r="AB13" s="506"/>
      <c r="AC13" s="506"/>
      <c r="AD13" s="506"/>
      <c r="AE13" s="506"/>
      <c r="AF13" s="506"/>
      <c r="AG13" s="506"/>
      <c r="AH13" s="506"/>
      <c r="AI13" s="506"/>
      <c r="AJ13" s="506"/>
      <c r="AK13" s="506"/>
      <c r="AL13" s="506"/>
      <c r="AM13" s="506"/>
      <c r="AN13" s="506"/>
      <c r="AO13" s="506"/>
      <c r="AP13" s="506"/>
      <c r="AQ13" s="506"/>
      <c r="AR13" s="506"/>
      <c r="AS13" s="506"/>
      <c r="AT13" s="506"/>
      <c r="AU13" s="506"/>
      <c r="AV13" s="506"/>
      <c r="AX13" s="506">
        <f t="shared" si="5"/>
        <v>0</v>
      </c>
      <c r="AY13" s="506">
        <f t="shared" si="5"/>
        <v>0</v>
      </c>
      <c r="AZ13" s="506">
        <f t="shared" si="5"/>
        <v>0</v>
      </c>
      <c r="BA13" s="507"/>
    </row>
    <row r="14" spans="1:53" x14ac:dyDescent="0.25">
      <c r="B14" s="1307" t="str">
        <f t="shared" si="6"/>
        <v>1.1</v>
      </c>
      <c r="C14" s="23" t="s">
        <v>277</v>
      </c>
      <c r="D14" s="22" t="s">
        <v>94</v>
      </c>
      <c r="L14" s="506"/>
      <c r="M14" s="506"/>
      <c r="N14" s="506"/>
      <c r="O14" s="506"/>
      <c r="P14" s="506"/>
      <c r="Q14" s="506"/>
      <c r="R14" s="506"/>
      <c r="S14" s="506"/>
      <c r="T14" s="506"/>
      <c r="U14" s="506"/>
      <c r="V14" s="506"/>
      <c r="W14" s="506"/>
      <c r="X14" s="506"/>
      <c r="Y14" s="506"/>
      <c r="Z14" s="506"/>
      <c r="AA14" s="506"/>
      <c r="AB14" s="506"/>
      <c r="AC14" s="506"/>
      <c r="AD14" s="506"/>
      <c r="AE14" s="506"/>
      <c r="AF14" s="506"/>
      <c r="AG14" s="506"/>
      <c r="AH14" s="506"/>
      <c r="AI14" s="506"/>
      <c r="AJ14" s="506"/>
      <c r="AK14" s="506"/>
      <c r="AL14" s="506"/>
      <c r="AM14" s="506"/>
      <c r="AN14" s="506"/>
      <c r="AO14" s="506"/>
      <c r="AP14" s="506"/>
      <c r="AQ14" s="506"/>
      <c r="AR14" s="506"/>
      <c r="AS14" s="506"/>
      <c r="AT14" s="506"/>
      <c r="AU14" s="506"/>
      <c r="AV14" s="506"/>
      <c r="AX14" s="506">
        <f t="shared" si="5"/>
        <v>0</v>
      </c>
      <c r="AY14" s="506">
        <f t="shared" si="5"/>
        <v>0</v>
      </c>
      <c r="AZ14" s="506">
        <f t="shared" si="5"/>
        <v>0</v>
      </c>
      <c r="BA14" s="507"/>
    </row>
    <row r="16" spans="1:53" s="29" customFormat="1" x14ac:dyDescent="0.25">
      <c r="A16" s="768"/>
      <c r="B16" s="768" t="str">
        <f>'Дорожная карта (кв)'!D16</f>
        <v>1.2</v>
      </c>
      <c r="C16" s="769" t="str">
        <f>INDEX('Дорожная карта (кв)'!$E$14:$E$29,MATCH('1.1.1 Трудозат производ перс ВБ'!B16,'Дорожная карта (кв)'!$D$14:$D$29,0))</f>
        <v>Подзадача № 1.2</v>
      </c>
      <c r="D16" s="768"/>
      <c r="E16" s="770"/>
      <c r="F16" s="771">
        <f>INDEX('Дорожная карта (кв)'!H$14:H$29,MATCH('1.1.1 Трудозат производ перс ВБ'!$C16,'Дорожная карта (кв)'!$E$14:$E$29,0))</f>
        <v>0</v>
      </c>
      <c r="G16" s="771">
        <f>INDEX('Дорожная карта (кв)'!I$14:I$29,MATCH('1.1.1 Трудозат производ перс ВБ'!$C16,'Дорожная карта (кв)'!$E$14:$E$29,0))</f>
        <v>0</v>
      </c>
      <c r="H16" s="772"/>
      <c r="I16" s="28"/>
      <c r="J16" s="28"/>
      <c r="K16" s="28"/>
      <c r="L16" s="773" t="str">
        <f t="shared" ref="L16:AU16" si="7">IF(AND(L$4&gt;=$F16,L$4&lt;=$G16),"X","")</f>
        <v/>
      </c>
      <c r="M16" s="773" t="str">
        <f t="shared" si="7"/>
        <v/>
      </c>
      <c r="N16" s="773" t="str">
        <f t="shared" si="7"/>
        <v/>
      </c>
      <c r="O16" s="773" t="str">
        <f t="shared" si="7"/>
        <v/>
      </c>
      <c r="P16" s="773" t="str">
        <f t="shared" si="7"/>
        <v/>
      </c>
      <c r="Q16" s="773" t="str">
        <f t="shared" si="7"/>
        <v/>
      </c>
      <c r="R16" s="773" t="str">
        <f t="shared" si="7"/>
        <v/>
      </c>
      <c r="S16" s="773" t="str">
        <f t="shared" si="7"/>
        <v/>
      </c>
      <c r="T16" s="773" t="str">
        <f t="shared" si="7"/>
        <v/>
      </c>
      <c r="U16" s="773" t="str">
        <f t="shared" si="7"/>
        <v/>
      </c>
      <c r="V16" s="773" t="str">
        <f t="shared" si="7"/>
        <v/>
      </c>
      <c r="W16" s="773" t="str">
        <f t="shared" si="7"/>
        <v/>
      </c>
      <c r="X16" s="773" t="str">
        <f t="shared" si="7"/>
        <v/>
      </c>
      <c r="Y16" s="773" t="str">
        <f t="shared" si="7"/>
        <v/>
      </c>
      <c r="Z16" s="773" t="str">
        <f t="shared" si="7"/>
        <v/>
      </c>
      <c r="AA16" s="773" t="str">
        <f t="shared" si="7"/>
        <v/>
      </c>
      <c r="AB16" s="773" t="str">
        <f t="shared" si="7"/>
        <v/>
      </c>
      <c r="AC16" s="773" t="str">
        <f t="shared" si="7"/>
        <v/>
      </c>
      <c r="AD16" s="773" t="str">
        <f t="shared" si="7"/>
        <v/>
      </c>
      <c r="AE16" s="773" t="str">
        <f t="shared" si="7"/>
        <v/>
      </c>
      <c r="AF16" s="773" t="str">
        <f t="shared" si="7"/>
        <v/>
      </c>
      <c r="AG16" s="773" t="str">
        <f t="shared" si="7"/>
        <v/>
      </c>
      <c r="AH16" s="773" t="str">
        <f t="shared" si="7"/>
        <v/>
      </c>
      <c r="AI16" s="773" t="str">
        <f t="shared" si="7"/>
        <v/>
      </c>
      <c r="AJ16" s="773" t="str">
        <f t="shared" si="7"/>
        <v/>
      </c>
      <c r="AK16" s="773" t="str">
        <f t="shared" si="7"/>
        <v/>
      </c>
      <c r="AL16" s="773" t="str">
        <f t="shared" si="7"/>
        <v/>
      </c>
      <c r="AM16" s="773" t="str">
        <f t="shared" si="7"/>
        <v/>
      </c>
      <c r="AN16" s="773" t="str">
        <f t="shared" si="7"/>
        <v/>
      </c>
      <c r="AO16" s="773" t="str">
        <f t="shared" si="7"/>
        <v/>
      </c>
      <c r="AP16" s="773" t="str">
        <f t="shared" si="7"/>
        <v/>
      </c>
      <c r="AQ16" s="773" t="str">
        <f t="shared" si="7"/>
        <v/>
      </c>
      <c r="AR16" s="773" t="str">
        <f t="shared" si="7"/>
        <v/>
      </c>
      <c r="AS16" s="773" t="str">
        <f t="shared" si="7"/>
        <v/>
      </c>
      <c r="AT16" s="773" t="str">
        <f t="shared" si="7"/>
        <v/>
      </c>
      <c r="AU16" s="773" t="str">
        <f t="shared" si="7"/>
        <v/>
      </c>
      <c r="AV16" s="773"/>
      <c r="AX16" s="769" t="str">
        <f>C16</f>
        <v>Подзадача № 1.2</v>
      </c>
      <c r="AY16" s="769"/>
      <c r="AZ16" s="769"/>
      <c r="BA16" s="769"/>
    </row>
    <row r="17" spans="1:53" x14ac:dyDescent="0.25">
      <c r="B17" s="1307" t="str">
        <f>B16</f>
        <v>1.2</v>
      </c>
      <c r="C17" s="23" t="s">
        <v>273</v>
      </c>
      <c r="D17" s="22" t="s">
        <v>94</v>
      </c>
      <c r="L17" s="655"/>
      <c r="M17" s="655"/>
      <c r="N17" s="655"/>
      <c r="O17" s="655"/>
      <c r="P17" s="655"/>
      <c r="Q17" s="655"/>
      <c r="R17" s="655"/>
      <c r="S17" s="655"/>
      <c r="T17" s="655"/>
      <c r="U17" s="655"/>
      <c r="V17" s="655"/>
      <c r="W17" s="655"/>
      <c r="X17" s="655"/>
      <c r="Y17" s="655"/>
      <c r="Z17" s="655"/>
      <c r="AA17" s="655"/>
      <c r="AB17" s="655"/>
      <c r="AC17" s="655"/>
      <c r="AD17" s="655"/>
      <c r="AE17" s="655"/>
      <c r="AF17" s="655"/>
      <c r="AG17" s="655"/>
      <c r="AH17" s="655"/>
      <c r="AI17" s="655"/>
      <c r="AJ17" s="655"/>
      <c r="AK17" s="655"/>
      <c r="AL17" s="655"/>
      <c r="AM17" s="655"/>
      <c r="AN17" s="655"/>
      <c r="AO17" s="655"/>
      <c r="AP17" s="655"/>
      <c r="AQ17" s="655"/>
      <c r="AR17" s="655"/>
      <c r="AS17" s="655"/>
      <c r="AT17" s="655"/>
      <c r="AU17" s="655"/>
      <c r="AV17" s="655"/>
      <c r="AX17" s="655">
        <f t="shared" ref="AX17:AZ21" si="8">SUMIFS($L17:$AV17,$L$3:$AV$3,AX$4)</f>
        <v>0</v>
      </c>
      <c r="AY17" s="655">
        <f t="shared" si="8"/>
        <v>0</v>
      </c>
      <c r="AZ17" s="655">
        <f t="shared" si="8"/>
        <v>0</v>
      </c>
      <c r="BA17" s="657"/>
    </row>
    <row r="18" spans="1:53" x14ac:dyDescent="0.25">
      <c r="B18" s="1307" t="str">
        <f>B17</f>
        <v>1.2</v>
      </c>
      <c r="C18" s="23" t="s">
        <v>274</v>
      </c>
      <c r="D18" s="22" t="s">
        <v>94</v>
      </c>
      <c r="L18" s="506"/>
      <c r="M18" s="506"/>
      <c r="N18" s="506"/>
      <c r="O18" s="506"/>
      <c r="P18" s="506"/>
      <c r="Q18" s="506"/>
      <c r="R18" s="506"/>
      <c r="S18" s="506"/>
      <c r="T18" s="506"/>
      <c r="U18" s="506"/>
      <c r="V18" s="506"/>
      <c r="W18" s="506"/>
      <c r="X18" s="506"/>
      <c r="Y18" s="506"/>
      <c r="Z18" s="506"/>
      <c r="AA18" s="506"/>
      <c r="AB18" s="506"/>
      <c r="AC18" s="506"/>
      <c r="AD18" s="506"/>
      <c r="AE18" s="506"/>
      <c r="AF18" s="506"/>
      <c r="AG18" s="506"/>
      <c r="AH18" s="506"/>
      <c r="AI18" s="506"/>
      <c r="AJ18" s="506"/>
      <c r="AK18" s="506"/>
      <c r="AL18" s="506"/>
      <c r="AM18" s="506"/>
      <c r="AN18" s="506"/>
      <c r="AO18" s="506"/>
      <c r="AP18" s="506"/>
      <c r="AQ18" s="506"/>
      <c r="AR18" s="506"/>
      <c r="AS18" s="506"/>
      <c r="AT18" s="506"/>
      <c r="AU18" s="506"/>
      <c r="AV18" s="506"/>
      <c r="AX18" s="506">
        <f t="shared" si="8"/>
        <v>0</v>
      </c>
      <c r="AY18" s="506">
        <f t="shared" si="8"/>
        <v>0</v>
      </c>
      <c r="AZ18" s="506">
        <f t="shared" si="8"/>
        <v>0</v>
      </c>
      <c r="BA18" s="507"/>
    </row>
    <row r="19" spans="1:53" x14ac:dyDescent="0.25">
      <c r="B19" s="1307" t="str">
        <f t="shared" ref="B19:B21" si="9">B18</f>
        <v>1.2</v>
      </c>
      <c r="C19" s="23" t="s">
        <v>275</v>
      </c>
      <c r="D19" s="22" t="s">
        <v>94</v>
      </c>
      <c r="L19" s="506"/>
      <c r="M19" s="506"/>
      <c r="N19" s="506"/>
      <c r="O19" s="506"/>
      <c r="P19" s="506"/>
      <c r="Q19" s="506"/>
      <c r="R19" s="506"/>
      <c r="S19" s="506"/>
      <c r="T19" s="506"/>
      <c r="U19" s="506"/>
      <c r="V19" s="506"/>
      <c r="W19" s="506"/>
      <c r="X19" s="506"/>
      <c r="Y19" s="506"/>
      <c r="Z19" s="506"/>
      <c r="AA19" s="506"/>
      <c r="AB19" s="506"/>
      <c r="AC19" s="506"/>
      <c r="AD19" s="506"/>
      <c r="AE19" s="506"/>
      <c r="AF19" s="506"/>
      <c r="AG19" s="506"/>
      <c r="AH19" s="506"/>
      <c r="AI19" s="506"/>
      <c r="AJ19" s="506"/>
      <c r="AK19" s="506"/>
      <c r="AL19" s="506"/>
      <c r="AM19" s="506"/>
      <c r="AN19" s="506"/>
      <c r="AO19" s="506"/>
      <c r="AP19" s="506"/>
      <c r="AQ19" s="506"/>
      <c r="AR19" s="506"/>
      <c r="AS19" s="506"/>
      <c r="AT19" s="506"/>
      <c r="AU19" s="506"/>
      <c r="AV19" s="506"/>
      <c r="AX19" s="506">
        <f t="shared" si="8"/>
        <v>0</v>
      </c>
      <c r="AY19" s="506">
        <f t="shared" si="8"/>
        <v>0</v>
      </c>
      <c r="AZ19" s="506">
        <f t="shared" si="8"/>
        <v>0</v>
      </c>
      <c r="BA19" s="507"/>
    </row>
    <row r="20" spans="1:53" x14ac:dyDescent="0.25">
      <c r="B20" s="1307" t="str">
        <f t="shared" si="9"/>
        <v>1.2</v>
      </c>
      <c r="C20" s="23" t="s">
        <v>276</v>
      </c>
      <c r="D20" s="22" t="s">
        <v>94</v>
      </c>
      <c r="I20" s="28"/>
      <c r="J20" s="28"/>
      <c r="K20" s="28"/>
      <c r="L20" s="506"/>
      <c r="M20" s="506"/>
      <c r="N20" s="506"/>
      <c r="O20" s="506"/>
      <c r="P20" s="506"/>
      <c r="Q20" s="506"/>
      <c r="R20" s="506"/>
      <c r="S20" s="506"/>
      <c r="T20" s="506"/>
      <c r="U20" s="506"/>
      <c r="V20" s="506"/>
      <c r="W20" s="506"/>
      <c r="X20" s="506"/>
      <c r="Y20" s="506"/>
      <c r="Z20" s="506"/>
      <c r="AA20" s="506"/>
      <c r="AB20" s="506"/>
      <c r="AC20" s="506"/>
      <c r="AD20" s="506"/>
      <c r="AE20" s="506"/>
      <c r="AF20" s="506"/>
      <c r="AG20" s="506"/>
      <c r="AH20" s="506"/>
      <c r="AI20" s="506"/>
      <c r="AJ20" s="506"/>
      <c r="AK20" s="506"/>
      <c r="AL20" s="506"/>
      <c r="AM20" s="506"/>
      <c r="AN20" s="506"/>
      <c r="AO20" s="506"/>
      <c r="AP20" s="506"/>
      <c r="AQ20" s="506"/>
      <c r="AR20" s="506"/>
      <c r="AS20" s="506"/>
      <c r="AT20" s="506"/>
      <c r="AU20" s="506"/>
      <c r="AV20" s="506"/>
      <c r="AX20" s="506">
        <f t="shared" si="8"/>
        <v>0</v>
      </c>
      <c r="AY20" s="506">
        <f t="shared" si="8"/>
        <v>0</v>
      </c>
      <c r="AZ20" s="506">
        <f t="shared" si="8"/>
        <v>0</v>
      </c>
      <c r="BA20" s="507"/>
    </row>
    <row r="21" spans="1:53" x14ac:dyDescent="0.25">
      <c r="B21" s="1307" t="str">
        <f t="shared" si="9"/>
        <v>1.2</v>
      </c>
      <c r="C21" s="23" t="s">
        <v>277</v>
      </c>
      <c r="D21" s="22" t="s">
        <v>94</v>
      </c>
      <c r="L21" s="506"/>
      <c r="M21" s="506"/>
      <c r="N21" s="506"/>
      <c r="O21" s="506"/>
      <c r="P21" s="506"/>
      <c r="Q21" s="506"/>
      <c r="R21" s="506"/>
      <c r="S21" s="506"/>
      <c r="T21" s="506"/>
      <c r="U21" s="506"/>
      <c r="V21" s="506"/>
      <c r="W21" s="506"/>
      <c r="X21" s="506"/>
      <c r="Y21" s="506"/>
      <c r="Z21" s="506"/>
      <c r="AA21" s="506"/>
      <c r="AB21" s="506"/>
      <c r="AC21" s="506"/>
      <c r="AD21" s="506"/>
      <c r="AE21" s="506"/>
      <c r="AF21" s="506"/>
      <c r="AG21" s="506"/>
      <c r="AH21" s="506"/>
      <c r="AI21" s="506"/>
      <c r="AJ21" s="506"/>
      <c r="AK21" s="506"/>
      <c r="AL21" s="506"/>
      <c r="AM21" s="506"/>
      <c r="AN21" s="506"/>
      <c r="AO21" s="506"/>
      <c r="AP21" s="506"/>
      <c r="AQ21" s="506"/>
      <c r="AR21" s="506"/>
      <c r="AS21" s="506"/>
      <c r="AT21" s="506"/>
      <c r="AU21" s="506"/>
      <c r="AV21" s="506"/>
      <c r="AX21" s="506">
        <f t="shared" si="8"/>
        <v>0</v>
      </c>
      <c r="AY21" s="506">
        <f t="shared" si="8"/>
        <v>0</v>
      </c>
      <c r="AZ21" s="506">
        <f t="shared" si="8"/>
        <v>0</v>
      </c>
      <c r="BA21" s="507"/>
    </row>
    <row r="23" spans="1:53" s="29" customFormat="1" x14ac:dyDescent="0.25">
      <c r="A23" s="768"/>
      <c r="B23" s="768" t="str">
        <f>'Дорожная карта (кв)'!D17</f>
        <v>1.3</v>
      </c>
      <c r="C23" s="769" t="str">
        <f>INDEX('Дорожная карта (кв)'!$E$14:$E$29,MATCH('1.1.1 Трудозат производ перс ВБ'!B23,'Дорожная карта (кв)'!$D$14:$D$29,0))</f>
        <v>Подзадача № 1.3</v>
      </c>
      <c r="D23" s="768"/>
      <c r="E23" s="770"/>
      <c r="F23" s="771">
        <f>INDEX('Дорожная карта (кв)'!H$14:H$29,MATCH('1.1.1 Трудозат производ перс ВБ'!$C23,'Дорожная карта (кв)'!$E$14:$E$29,0))</f>
        <v>0</v>
      </c>
      <c r="G23" s="771">
        <f>INDEX('Дорожная карта (кв)'!I$14:I$29,MATCH('1.1.1 Трудозат производ перс ВБ'!$C23,'Дорожная карта (кв)'!$E$14:$E$29,0))</f>
        <v>0</v>
      </c>
      <c r="H23" s="772"/>
      <c r="I23" s="28"/>
      <c r="J23" s="28"/>
      <c r="K23" s="28"/>
      <c r="L23" s="773" t="str">
        <f t="shared" ref="L23:AU23" si="10">IF(AND(L$4&gt;=$F23,L$4&lt;=$G23),"X","")</f>
        <v/>
      </c>
      <c r="M23" s="773" t="str">
        <f t="shared" si="10"/>
        <v/>
      </c>
      <c r="N23" s="773" t="str">
        <f t="shared" si="10"/>
        <v/>
      </c>
      <c r="O23" s="773" t="str">
        <f t="shared" si="10"/>
        <v/>
      </c>
      <c r="P23" s="773" t="str">
        <f t="shared" si="10"/>
        <v/>
      </c>
      <c r="Q23" s="773" t="str">
        <f t="shared" si="10"/>
        <v/>
      </c>
      <c r="R23" s="773" t="str">
        <f t="shared" si="10"/>
        <v/>
      </c>
      <c r="S23" s="773" t="str">
        <f t="shared" si="10"/>
        <v/>
      </c>
      <c r="T23" s="773" t="str">
        <f t="shared" si="10"/>
        <v/>
      </c>
      <c r="U23" s="773" t="str">
        <f t="shared" si="10"/>
        <v/>
      </c>
      <c r="V23" s="773" t="str">
        <f t="shared" si="10"/>
        <v/>
      </c>
      <c r="W23" s="773" t="str">
        <f t="shared" si="10"/>
        <v/>
      </c>
      <c r="X23" s="773" t="str">
        <f t="shared" si="10"/>
        <v/>
      </c>
      <c r="Y23" s="773" t="str">
        <f t="shared" si="10"/>
        <v/>
      </c>
      <c r="Z23" s="773" t="str">
        <f t="shared" si="10"/>
        <v/>
      </c>
      <c r="AA23" s="773" t="str">
        <f t="shared" si="10"/>
        <v/>
      </c>
      <c r="AB23" s="773" t="str">
        <f t="shared" si="10"/>
        <v/>
      </c>
      <c r="AC23" s="773" t="str">
        <f t="shared" si="10"/>
        <v/>
      </c>
      <c r="AD23" s="773" t="str">
        <f t="shared" si="10"/>
        <v/>
      </c>
      <c r="AE23" s="773" t="str">
        <f t="shared" si="10"/>
        <v/>
      </c>
      <c r="AF23" s="773" t="str">
        <f t="shared" si="10"/>
        <v/>
      </c>
      <c r="AG23" s="773" t="str">
        <f t="shared" si="10"/>
        <v/>
      </c>
      <c r="AH23" s="773" t="str">
        <f t="shared" si="10"/>
        <v/>
      </c>
      <c r="AI23" s="773" t="str">
        <f t="shared" si="10"/>
        <v/>
      </c>
      <c r="AJ23" s="773" t="str">
        <f t="shared" si="10"/>
        <v/>
      </c>
      <c r="AK23" s="773" t="str">
        <f t="shared" si="10"/>
        <v/>
      </c>
      <c r="AL23" s="773" t="str">
        <f t="shared" si="10"/>
        <v/>
      </c>
      <c r="AM23" s="773" t="str">
        <f t="shared" si="10"/>
        <v/>
      </c>
      <c r="AN23" s="773" t="str">
        <f t="shared" si="10"/>
        <v/>
      </c>
      <c r="AO23" s="773" t="str">
        <f t="shared" si="10"/>
        <v/>
      </c>
      <c r="AP23" s="773" t="str">
        <f t="shared" si="10"/>
        <v/>
      </c>
      <c r="AQ23" s="773" t="str">
        <f t="shared" si="10"/>
        <v/>
      </c>
      <c r="AR23" s="773" t="str">
        <f t="shared" si="10"/>
        <v/>
      </c>
      <c r="AS23" s="773" t="str">
        <f t="shared" si="10"/>
        <v/>
      </c>
      <c r="AT23" s="773" t="str">
        <f t="shared" si="10"/>
        <v/>
      </c>
      <c r="AU23" s="773" t="str">
        <f t="shared" si="10"/>
        <v/>
      </c>
      <c r="AV23" s="773"/>
      <c r="AX23" s="769" t="str">
        <f>C23</f>
        <v>Подзадача № 1.3</v>
      </c>
      <c r="AY23" s="769"/>
      <c r="AZ23" s="769"/>
      <c r="BA23" s="769"/>
    </row>
    <row r="24" spans="1:53" x14ac:dyDescent="0.25">
      <c r="B24" s="1307" t="str">
        <f>B23</f>
        <v>1.3</v>
      </c>
      <c r="C24" s="23" t="s">
        <v>273</v>
      </c>
      <c r="D24" s="22" t="s">
        <v>94</v>
      </c>
      <c r="L24" s="655"/>
      <c r="M24" s="655"/>
      <c r="N24" s="655"/>
      <c r="O24" s="655"/>
      <c r="P24" s="655"/>
      <c r="Q24" s="655"/>
      <c r="R24" s="655"/>
      <c r="S24" s="655"/>
      <c r="T24" s="655"/>
      <c r="U24" s="655"/>
      <c r="V24" s="655"/>
      <c r="W24" s="655"/>
      <c r="X24" s="655"/>
      <c r="Y24" s="655"/>
      <c r="Z24" s="655"/>
      <c r="AA24" s="655"/>
      <c r="AB24" s="655"/>
      <c r="AC24" s="655"/>
      <c r="AD24" s="655"/>
      <c r="AE24" s="655"/>
      <c r="AF24" s="655"/>
      <c r="AG24" s="655"/>
      <c r="AH24" s="655"/>
      <c r="AI24" s="655"/>
      <c r="AJ24" s="655"/>
      <c r="AK24" s="655"/>
      <c r="AL24" s="655"/>
      <c r="AM24" s="655"/>
      <c r="AN24" s="655"/>
      <c r="AO24" s="655"/>
      <c r="AP24" s="655"/>
      <c r="AQ24" s="655"/>
      <c r="AR24" s="655"/>
      <c r="AS24" s="655"/>
      <c r="AT24" s="655"/>
      <c r="AU24" s="655"/>
      <c r="AV24" s="655"/>
      <c r="AX24" s="655">
        <f t="shared" ref="AX24:AZ28" si="11">SUMIFS($L24:$AV24,$L$3:$AV$3,AX$4)</f>
        <v>0</v>
      </c>
      <c r="AY24" s="655">
        <f t="shared" si="11"/>
        <v>0</v>
      </c>
      <c r="AZ24" s="655">
        <f t="shared" si="11"/>
        <v>0</v>
      </c>
      <c r="BA24" s="657"/>
    </row>
    <row r="25" spans="1:53" x14ac:dyDescent="0.25">
      <c r="B25" s="1307" t="str">
        <f>B24</f>
        <v>1.3</v>
      </c>
      <c r="C25" s="23" t="s">
        <v>274</v>
      </c>
      <c r="D25" s="22" t="s">
        <v>94</v>
      </c>
      <c r="L25" s="506"/>
      <c r="M25" s="506"/>
      <c r="N25" s="506"/>
      <c r="O25" s="506"/>
      <c r="P25" s="506"/>
      <c r="Q25" s="506"/>
      <c r="R25" s="506"/>
      <c r="S25" s="506"/>
      <c r="T25" s="506"/>
      <c r="U25" s="506"/>
      <c r="V25" s="506"/>
      <c r="W25" s="506"/>
      <c r="X25" s="506"/>
      <c r="Y25" s="506"/>
      <c r="Z25" s="506"/>
      <c r="AA25" s="506"/>
      <c r="AB25" s="506"/>
      <c r="AC25" s="506"/>
      <c r="AD25" s="506"/>
      <c r="AE25" s="506"/>
      <c r="AF25" s="506"/>
      <c r="AG25" s="506"/>
      <c r="AH25" s="506"/>
      <c r="AI25" s="506"/>
      <c r="AJ25" s="506"/>
      <c r="AK25" s="506"/>
      <c r="AL25" s="506"/>
      <c r="AM25" s="506"/>
      <c r="AN25" s="506"/>
      <c r="AO25" s="506"/>
      <c r="AP25" s="506"/>
      <c r="AQ25" s="506"/>
      <c r="AR25" s="506"/>
      <c r="AS25" s="506"/>
      <c r="AT25" s="506"/>
      <c r="AU25" s="506"/>
      <c r="AV25" s="506"/>
      <c r="AX25" s="506">
        <f t="shared" si="11"/>
        <v>0</v>
      </c>
      <c r="AY25" s="506">
        <f t="shared" si="11"/>
        <v>0</v>
      </c>
      <c r="AZ25" s="506">
        <f t="shared" si="11"/>
        <v>0</v>
      </c>
      <c r="BA25" s="507"/>
    </row>
    <row r="26" spans="1:53" x14ac:dyDescent="0.25">
      <c r="B26" s="1307" t="str">
        <f t="shared" ref="B26:B28" si="12">B25</f>
        <v>1.3</v>
      </c>
      <c r="C26" s="23" t="s">
        <v>275</v>
      </c>
      <c r="D26" s="22" t="s">
        <v>94</v>
      </c>
      <c r="L26" s="506"/>
      <c r="M26" s="506"/>
      <c r="N26" s="506"/>
      <c r="O26" s="506"/>
      <c r="P26" s="506"/>
      <c r="Q26" s="506"/>
      <c r="R26" s="506"/>
      <c r="S26" s="506"/>
      <c r="T26" s="506"/>
      <c r="U26" s="506"/>
      <c r="V26" s="506"/>
      <c r="W26" s="506"/>
      <c r="X26" s="506"/>
      <c r="Y26" s="506"/>
      <c r="Z26" s="506"/>
      <c r="AA26" s="506"/>
      <c r="AB26" s="506"/>
      <c r="AC26" s="506"/>
      <c r="AD26" s="506"/>
      <c r="AE26" s="506"/>
      <c r="AF26" s="506"/>
      <c r="AG26" s="506"/>
      <c r="AH26" s="506"/>
      <c r="AI26" s="506"/>
      <c r="AJ26" s="506"/>
      <c r="AK26" s="506"/>
      <c r="AL26" s="506"/>
      <c r="AM26" s="506"/>
      <c r="AN26" s="506"/>
      <c r="AO26" s="506"/>
      <c r="AP26" s="506"/>
      <c r="AQ26" s="506"/>
      <c r="AR26" s="506"/>
      <c r="AS26" s="506"/>
      <c r="AT26" s="506"/>
      <c r="AU26" s="506"/>
      <c r="AV26" s="506"/>
      <c r="AX26" s="506">
        <f t="shared" si="11"/>
        <v>0</v>
      </c>
      <c r="AY26" s="506">
        <f t="shared" si="11"/>
        <v>0</v>
      </c>
      <c r="AZ26" s="506">
        <f t="shared" si="11"/>
        <v>0</v>
      </c>
      <c r="BA26" s="507"/>
    </row>
    <row r="27" spans="1:53" x14ac:dyDescent="0.25">
      <c r="B27" s="1307" t="str">
        <f t="shared" si="12"/>
        <v>1.3</v>
      </c>
      <c r="C27" s="23" t="s">
        <v>276</v>
      </c>
      <c r="D27" s="22" t="s">
        <v>94</v>
      </c>
      <c r="I27" s="28"/>
      <c r="J27" s="28"/>
      <c r="K27" s="28"/>
      <c r="L27" s="506"/>
      <c r="M27" s="506"/>
      <c r="N27" s="506"/>
      <c r="O27" s="506"/>
      <c r="P27" s="506"/>
      <c r="Q27" s="506"/>
      <c r="R27" s="506"/>
      <c r="S27" s="506"/>
      <c r="T27" s="506"/>
      <c r="U27" s="506"/>
      <c r="V27" s="506"/>
      <c r="W27" s="506"/>
      <c r="X27" s="506"/>
      <c r="Y27" s="506"/>
      <c r="Z27" s="506"/>
      <c r="AA27" s="506"/>
      <c r="AB27" s="506"/>
      <c r="AC27" s="506"/>
      <c r="AD27" s="506"/>
      <c r="AE27" s="506"/>
      <c r="AF27" s="506"/>
      <c r="AG27" s="506"/>
      <c r="AH27" s="506"/>
      <c r="AI27" s="506"/>
      <c r="AJ27" s="506"/>
      <c r="AK27" s="506"/>
      <c r="AL27" s="506"/>
      <c r="AM27" s="506"/>
      <c r="AN27" s="506"/>
      <c r="AO27" s="506"/>
      <c r="AP27" s="506"/>
      <c r="AQ27" s="506"/>
      <c r="AR27" s="506"/>
      <c r="AS27" s="506"/>
      <c r="AT27" s="506"/>
      <c r="AU27" s="506"/>
      <c r="AV27" s="506"/>
      <c r="AX27" s="506">
        <f t="shared" si="11"/>
        <v>0</v>
      </c>
      <c r="AY27" s="506">
        <f t="shared" si="11"/>
        <v>0</v>
      </c>
      <c r="AZ27" s="506">
        <f t="shared" si="11"/>
        <v>0</v>
      </c>
      <c r="BA27" s="507"/>
    </row>
    <row r="28" spans="1:53" x14ac:dyDescent="0.25">
      <c r="B28" s="1307" t="str">
        <f t="shared" si="12"/>
        <v>1.3</v>
      </c>
      <c r="C28" s="23" t="s">
        <v>277</v>
      </c>
      <c r="D28" s="22" t="s">
        <v>94</v>
      </c>
      <c r="L28" s="506"/>
      <c r="M28" s="506"/>
      <c r="N28" s="506"/>
      <c r="O28" s="506"/>
      <c r="P28" s="506"/>
      <c r="Q28" s="506"/>
      <c r="R28" s="506"/>
      <c r="S28" s="506"/>
      <c r="T28" s="506"/>
      <c r="U28" s="506"/>
      <c r="V28" s="506"/>
      <c r="W28" s="506"/>
      <c r="X28" s="506"/>
      <c r="Y28" s="506"/>
      <c r="Z28" s="506"/>
      <c r="AA28" s="506"/>
      <c r="AB28" s="506"/>
      <c r="AC28" s="506"/>
      <c r="AD28" s="506"/>
      <c r="AE28" s="506"/>
      <c r="AF28" s="506"/>
      <c r="AG28" s="506"/>
      <c r="AH28" s="506"/>
      <c r="AI28" s="506"/>
      <c r="AJ28" s="506"/>
      <c r="AK28" s="506"/>
      <c r="AL28" s="506"/>
      <c r="AM28" s="506"/>
      <c r="AN28" s="506"/>
      <c r="AO28" s="506"/>
      <c r="AP28" s="506"/>
      <c r="AQ28" s="506"/>
      <c r="AR28" s="506"/>
      <c r="AS28" s="506"/>
      <c r="AT28" s="506"/>
      <c r="AU28" s="506"/>
      <c r="AV28" s="506"/>
      <c r="AX28" s="506">
        <f t="shared" si="11"/>
        <v>0</v>
      </c>
      <c r="AY28" s="506">
        <f t="shared" si="11"/>
        <v>0</v>
      </c>
      <c r="AZ28" s="506">
        <f t="shared" si="11"/>
        <v>0</v>
      </c>
      <c r="BA28" s="507"/>
    </row>
    <row r="30" spans="1:53" s="29" customFormat="1" x14ac:dyDescent="0.25">
      <c r="A30" s="146"/>
      <c r="B30" s="146">
        <f>'Дорожная карта (кв)'!D19</f>
        <v>2</v>
      </c>
      <c r="C30" s="146" t="str">
        <f>INDEX('Дорожная карта (кв)'!$E$14:$E$29,MATCH('1.1.1 Трудозат производ перс ВБ'!B30,'Дорожная карта (кв)'!$D$14:$D$29,0))</f>
        <v>Задача № 2</v>
      </c>
      <c r="D30" s="146"/>
      <c r="E30" s="147"/>
      <c r="F30" s="432">
        <f>INDEX('Дорожная карта (кв)'!H$14:H$29,MATCH('1.1.1 Трудозат производ перс ВБ'!$C30,'Дорожная карта (кв)'!$E$14:$E$29,0))</f>
        <v>0</v>
      </c>
      <c r="G30" s="432">
        <f>INDEX('Дорожная карта (кв)'!I$14:I$29,MATCH('1.1.1 Трудозат производ перс ВБ'!$C30,'Дорожная карта (кв)'!$E$14:$E$29,0))</f>
        <v>0</v>
      </c>
      <c r="H30" s="384"/>
      <c r="I30" s="147"/>
      <c r="J30" s="147"/>
      <c r="K30" s="147"/>
      <c r="L30" s="433" t="str">
        <f t="shared" ref="L30:AU30" si="13">IF(AND(L$4&gt;=$F30,L$4&lt;=$G30),"X","")</f>
        <v/>
      </c>
      <c r="M30" s="433" t="str">
        <f t="shared" si="13"/>
        <v/>
      </c>
      <c r="N30" s="433" t="str">
        <f t="shared" si="13"/>
        <v/>
      </c>
      <c r="O30" s="433" t="str">
        <f t="shared" si="13"/>
        <v/>
      </c>
      <c r="P30" s="433" t="str">
        <f t="shared" si="13"/>
        <v/>
      </c>
      <c r="Q30" s="433" t="str">
        <f t="shared" si="13"/>
        <v/>
      </c>
      <c r="R30" s="433" t="str">
        <f t="shared" si="13"/>
        <v/>
      </c>
      <c r="S30" s="433" t="str">
        <f t="shared" si="13"/>
        <v/>
      </c>
      <c r="T30" s="433" t="str">
        <f t="shared" si="13"/>
        <v/>
      </c>
      <c r="U30" s="433" t="str">
        <f t="shared" si="13"/>
        <v/>
      </c>
      <c r="V30" s="433" t="str">
        <f t="shared" si="13"/>
        <v/>
      </c>
      <c r="W30" s="433" t="str">
        <f t="shared" si="13"/>
        <v/>
      </c>
      <c r="X30" s="433" t="str">
        <f t="shared" si="13"/>
        <v/>
      </c>
      <c r="Y30" s="433" t="str">
        <f t="shared" si="13"/>
        <v/>
      </c>
      <c r="Z30" s="433" t="str">
        <f t="shared" si="13"/>
        <v/>
      </c>
      <c r="AA30" s="433" t="str">
        <f t="shared" si="13"/>
        <v/>
      </c>
      <c r="AB30" s="433" t="str">
        <f t="shared" si="13"/>
        <v/>
      </c>
      <c r="AC30" s="433" t="str">
        <f t="shared" si="13"/>
        <v/>
      </c>
      <c r="AD30" s="433" t="str">
        <f t="shared" si="13"/>
        <v/>
      </c>
      <c r="AE30" s="433" t="str">
        <f t="shared" si="13"/>
        <v/>
      </c>
      <c r="AF30" s="433" t="str">
        <f t="shared" si="13"/>
        <v/>
      </c>
      <c r="AG30" s="433" t="str">
        <f t="shared" si="13"/>
        <v/>
      </c>
      <c r="AH30" s="433" t="str">
        <f t="shared" si="13"/>
        <v/>
      </c>
      <c r="AI30" s="433" t="str">
        <f t="shared" si="13"/>
        <v/>
      </c>
      <c r="AJ30" s="433" t="str">
        <f t="shared" si="13"/>
        <v/>
      </c>
      <c r="AK30" s="433" t="str">
        <f t="shared" si="13"/>
        <v/>
      </c>
      <c r="AL30" s="433" t="str">
        <f t="shared" si="13"/>
        <v/>
      </c>
      <c r="AM30" s="433" t="str">
        <f t="shared" si="13"/>
        <v/>
      </c>
      <c r="AN30" s="433" t="str">
        <f t="shared" si="13"/>
        <v/>
      </c>
      <c r="AO30" s="433" t="str">
        <f t="shared" si="13"/>
        <v/>
      </c>
      <c r="AP30" s="433" t="str">
        <f t="shared" si="13"/>
        <v/>
      </c>
      <c r="AQ30" s="433" t="str">
        <f t="shared" si="13"/>
        <v/>
      </c>
      <c r="AR30" s="433" t="str">
        <f t="shared" si="13"/>
        <v/>
      </c>
      <c r="AS30" s="433" t="str">
        <f t="shared" si="13"/>
        <v/>
      </c>
      <c r="AT30" s="433" t="str">
        <f t="shared" si="13"/>
        <v/>
      </c>
      <c r="AU30" s="433" t="str">
        <f t="shared" si="13"/>
        <v/>
      </c>
      <c r="AV30" s="148"/>
      <c r="AX30" s="336" t="str">
        <f>C30</f>
        <v>Задача № 2</v>
      </c>
      <c r="AY30" s="146"/>
      <c r="AZ30" s="146"/>
      <c r="BA30" s="146"/>
    </row>
    <row r="31" spans="1:53" s="29" customFormat="1" x14ac:dyDescent="0.25">
      <c r="A31" s="257"/>
      <c r="B31" s="257"/>
      <c r="C31" s="258"/>
      <c r="D31" s="257"/>
      <c r="E31" s="259"/>
      <c r="F31" s="257"/>
      <c r="G31" s="257"/>
      <c r="H31" s="383"/>
      <c r="I31" s="28"/>
      <c r="J31" s="28"/>
      <c r="K31" s="28"/>
      <c r="L31" s="260"/>
      <c r="M31" s="260"/>
      <c r="N31" s="260"/>
      <c r="O31" s="260"/>
      <c r="P31" s="260"/>
      <c r="Q31" s="260"/>
      <c r="R31" s="260"/>
      <c r="S31" s="260"/>
      <c r="T31" s="260"/>
      <c r="U31" s="260"/>
      <c r="V31" s="260"/>
      <c r="W31" s="260"/>
      <c r="X31" s="260"/>
      <c r="Y31" s="260"/>
      <c r="Z31" s="260"/>
      <c r="AA31" s="260"/>
      <c r="AB31" s="260"/>
      <c r="AC31" s="260"/>
      <c r="AD31" s="260"/>
      <c r="AE31" s="260"/>
      <c r="AF31" s="260"/>
      <c r="AG31" s="260"/>
      <c r="AH31" s="260"/>
      <c r="AI31" s="260"/>
      <c r="AJ31" s="260"/>
      <c r="AK31" s="260"/>
      <c r="AL31" s="260"/>
      <c r="AM31" s="260"/>
      <c r="AN31" s="260"/>
      <c r="AO31" s="260"/>
      <c r="AP31" s="260"/>
      <c r="AQ31" s="260"/>
      <c r="AR31" s="260"/>
      <c r="AS31" s="260"/>
      <c r="AT31" s="260"/>
      <c r="AU31" s="260"/>
      <c r="AV31" s="260"/>
    </row>
    <row r="32" spans="1:53" s="29" customFormat="1" x14ac:dyDescent="0.25">
      <c r="A32" s="768"/>
      <c r="B32" s="768" t="str">
        <f>'Дорожная карта (кв)'!D20</f>
        <v>2.1</v>
      </c>
      <c r="C32" s="769" t="str">
        <f>INDEX('Дорожная карта (кв)'!$E$14:$E$29,MATCH('1.1.1 Трудозат производ перс ВБ'!B32,'Дорожная карта (кв)'!$D$14:$D$29,0))</f>
        <v>Подзадача № 2.1</v>
      </c>
      <c r="D32" s="768"/>
      <c r="E32" s="770"/>
      <c r="F32" s="771">
        <f>INDEX('Дорожная карта (кв)'!H$14:H$29,MATCH('1.1.1 Трудозат производ перс ВБ'!$C32,'Дорожная карта (кв)'!$E$14:$E$29,0))</f>
        <v>0</v>
      </c>
      <c r="G32" s="771">
        <f>INDEX('Дорожная карта (кв)'!I$14:I$29,MATCH('1.1.1 Трудозат производ перс ВБ'!$C32,'Дорожная карта (кв)'!$E$14:$E$29,0))</f>
        <v>0</v>
      </c>
      <c r="H32" s="772"/>
      <c r="I32" s="28"/>
      <c r="J32" s="28"/>
      <c r="K32" s="28"/>
      <c r="L32" s="773" t="str">
        <f t="shared" ref="L32:AU32" si="14">IF(AND(L$4&gt;=$F32,L$4&lt;=$G32),"X","")</f>
        <v/>
      </c>
      <c r="M32" s="773" t="str">
        <f t="shared" si="14"/>
        <v/>
      </c>
      <c r="N32" s="773" t="str">
        <f t="shared" si="14"/>
        <v/>
      </c>
      <c r="O32" s="773" t="str">
        <f t="shared" si="14"/>
        <v/>
      </c>
      <c r="P32" s="773" t="str">
        <f t="shared" si="14"/>
        <v/>
      </c>
      <c r="Q32" s="773" t="str">
        <f t="shared" si="14"/>
        <v/>
      </c>
      <c r="R32" s="773" t="str">
        <f t="shared" si="14"/>
        <v/>
      </c>
      <c r="S32" s="773" t="str">
        <f t="shared" si="14"/>
        <v/>
      </c>
      <c r="T32" s="773" t="str">
        <f t="shared" si="14"/>
        <v/>
      </c>
      <c r="U32" s="773" t="str">
        <f t="shared" si="14"/>
        <v/>
      </c>
      <c r="V32" s="773" t="str">
        <f t="shared" si="14"/>
        <v/>
      </c>
      <c r="W32" s="773" t="str">
        <f t="shared" si="14"/>
        <v/>
      </c>
      <c r="X32" s="773" t="str">
        <f t="shared" si="14"/>
        <v/>
      </c>
      <c r="Y32" s="773" t="str">
        <f t="shared" si="14"/>
        <v/>
      </c>
      <c r="Z32" s="773" t="str">
        <f t="shared" si="14"/>
        <v/>
      </c>
      <c r="AA32" s="773" t="str">
        <f t="shared" si="14"/>
        <v/>
      </c>
      <c r="AB32" s="773" t="str">
        <f t="shared" si="14"/>
        <v/>
      </c>
      <c r="AC32" s="773" t="str">
        <f t="shared" si="14"/>
        <v/>
      </c>
      <c r="AD32" s="773" t="str">
        <f t="shared" si="14"/>
        <v/>
      </c>
      <c r="AE32" s="773" t="str">
        <f t="shared" si="14"/>
        <v/>
      </c>
      <c r="AF32" s="773" t="str">
        <f t="shared" si="14"/>
        <v/>
      </c>
      <c r="AG32" s="773" t="str">
        <f t="shared" si="14"/>
        <v/>
      </c>
      <c r="AH32" s="773" t="str">
        <f t="shared" si="14"/>
        <v/>
      </c>
      <c r="AI32" s="773" t="str">
        <f t="shared" si="14"/>
        <v/>
      </c>
      <c r="AJ32" s="773" t="str">
        <f t="shared" si="14"/>
        <v/>
      </c>
      <c r="AK32" s="773" t="str">
        <f t="shared" si="14"/>
        <v/>
      </c>
      <c r="AL32" s="773" t="str">
        <f t="shared" si="14"/>
        <v/>
      </c>
      <c r="AM32" s="773" t="str">
        <f t="shared" si="14"/>
        <v/>
      </c>
      <c r="AN32" s="773" t="str">
        <f t="shared" si="14"/>
        <v/>
      </c>
      <c r="AO32" s="773" t="str">
        <f t="shared" si="14"/>
        <v/>
      </c>
      <c r="AP32" s="773" t="str">
        <f t="shared" si="14"/>
        <v/>
      </c>
      <c r="AQ32" s="773" t="str">
        <f t="shared" si="14"/>
        <v/>
      </c>
      <c r="AR32" s="773" t="str">
        <f t="shared" si="14"/>
        <v/>
      </c>
      <c r="AS32" s="773" t="str">
        <f t="shared" si="14"/>
        <v/>
      </c>
      <c r="AT32" s="773" t="str">
        <f t="shared" si="14"/>
        <v/>
      </c>
      <c r="AU32" s="773" t="str">
        <f t="shared" si="14"/>
        <v/>
      </c>
      <c r="AV32" s="773"/>
      <c r="AX32" s="769" t="str">
        <f>C32</f>
        <v>Подзадача № 2.1</v>
      </c>
      <c r="AY32" s="769"/>
      <c r="AZ32" s="769"/>
      <c r="BA32" s="769"/>
    </row>
    <row r="33" spans="1:53" x14ac:dyDescent="0.25">
      <c r="B33" s="1307" t="str">
        <f>B32</f>
        <v>2.1</v>
      </c>
      <c r="C33" s="23" t="s">
        <v>273</v>
      </c>
      <c r="D33" s="22" t="s">
        <v>94</v>
      </c>
      <c r="L33" s="655"/>
      <c r="M33" s="655"/>
      <c r="N33" s="655"/>
      <c r="O33" s="655"/>
      <c r="P33" s="655"/>
      <c r="Q33" s="655"/>
      <c r="R33" s="655"/>
      <c r="S33" s="655"/>
      <c r="T33" s="655"/>
      <c r="U33" s="655"/>
      <c r="V33" s="655"/>
      <c r="W33" s="655"/>
      <c r="X33" s="655"/>
      <c r="Y33" s="655"/>
      <c r="Z33" s="655"/>
      <c r="AA33" s="655"/>
      <c r="AB33" s="655"/>
      <c r="AC33" s="655"/>
      <c r="AD33" s="655"/>
      <c r="AE33" s="655"/>
      <c r="AF33" s="655"/>
      <c r="AG33" s="655"/>
      <c r="AH33" s="655"/>
      <c r="AI33" s="655"/>
      <c r="AJ33" s="655"/>
      <c r="AK33" s="655"/>
      <c r="AL33" s="655"/>
      <c r="AM33" s="655"/>
      <c r="AN33" s="655"/>
      <c r="AO33" s="655"/>
      <c r="AP33" s="655"/>
      <c r="AQ33" s="655"/>
      <c r="AR33" s="655"/>
      <c r="AS33" s="655"/>
      <c r="AT33" s="655"/>
      <c r="AU33" s="655"/>
      <c r="AV33" s="655"/>
      <c r="AX33" s="655">
        <f t="shared" ref="AX33:AZ37" si="15">SUMIFS($L33:$AV33,$L$3:$AV$3,AX$4)</f>
        <v>0</v>
      </c>
      <c r="AY33" s="655">
        <f t="shared" si="15"/>
        <v>0</v>
      </c>
      <c r="AZ33" s="655">
        <f t="shared" si="15"/>
        <v>0</v>
      </c>
      <c r="BA33" s="657"/>
    </row>
    <row r="34" spans="1:53" x14ac:dyDescent="0.25">
      <c r="B34" s="1307" t="str">
        <f>B33</f>
        <v>2.1</v>
      </c>
      <c r="C34" s="23" t="s">
        <v>274</v>
      </c>
      <c r="D34" s="22" t="s">
        <v>94</v>
      </c>
      <c r="L34" s="506"/>
      <c r="M34" s="506"/>
      <c r="N34" s="506"/>
      <c r="O34" s="506"/>
      <c r="P34" s="506"/>
      <c r="Q34" s="506"/>
      <c r="R34" s="506"/>
      <c r="S34" s="506"/>
      <c r="T34" s="506"/>
      <c r="U34" s="506"/>
      <c r="V34" s="506"/>
      <c r="W34" s="506"/>
      <c r="X34" s="506"/>
      <c r="Y34" s="506"/>
      <c r="Z34" s="506"/>
      <c r="AA34" s="506"/>
      <c r="AB34" s="506"/>
      <c r="AC34" s="506"/>
      <c r="AD34" s="506"/>
      <c r="AE34" s="506"/>
      <c r="AF34" s="506"/>
      <c r="AG34" s="506"/>
      <c r="AH34" s="506"/>
      <c r="AI34" s="506"/>
      <c r="AJ34" s="506"/>
      <c r="AK34" s="506"/>
      <c r="AL34" s="506"/>
      <c r="AM34" s="506"/>
      <c r="AN34" s="506"/>
      <c r="AO34" s="506"/>
      <c r="AP34" s="506"/>
      <c r="AQ34" s="506"/>
      <c r="AR34" s="506"/>
      <c r="AS34" s="506"/>
      <c r="AT34" s="506"/>
      <c r="AU34" s="506"/>
      <c r="AV34" s="506"/>
      <c r="AX34" s="506">
        <f t="shared" si="15"/>
        <v>0</v>
      </c>
      <c r="AY34" s="506">
        <f t="shared" si="15"/>
        <v>0</v>
      </c>
      <c r="AZ34" s="506">
        <f t="shared" si="15"/>
        <v>0</v>
      </c>
      <c r="BA34" s="507"/>
    </row>
    <row r="35" spans="1:53" x14ac:dyDescent="0.25">
      <c r="B35" s="1307" t="str">
        <f t="shared" ref="B35:B37" si="16">B34</f>
        <v>2.1</v>
      </c>
      <c r="C35" s="23" t="s">
        <v>275</v>
      </c>
      <c r="D35" s="22" t="s">
        <v>94</v>
      </c>
      <c r="L35" s="506"/>
      <c r="M35" s="506"/>
      <c r="N35" s="506"/>
      <c r="O35" s="506"/>
      <c r="P35" s="506"/>
      <c r="Q35" s="506"/>
      <c r="R35" s="506"/>
      <c r="S35" s="506"/>
      <c r="T35" s="506"/>
      <c r="U35" s="506"/>
      <c r="V35" s="506"/>
      <c r="W35" s="506"/>
      <c r="X35" s="506"/>
      <c r="Y35" s="506"/>
      <c r="Z35" s="506"/>
      <c r="AA35" s="506"/>
      <c r="AB35" s="506"/>
      <c r="AC35" s="506"/>
      <c r="AD35" s="506"/>
      <c r="AE35" s="506"/>
      <c r="AF35" s="506"/>
      <c r="AG35" s="506"/>
      <c r="AH35" s="506"/>
      <c r="AI35" s="506"/>
      <c r="AJ35" s="506"/>
      <c r="AK35" s="506"/>
      <c r="AL35" s="506"/>
      <c r="AM35" s="506"/>
      <c r="AN35" s="506"/>
      <c r="AO35" s="506"/>
      <c r="AP35" s="506"/>
      <c r="AQ35" s="506"/>
      <c r="AR35" s="506"/>
      <c r="AS35" s="506"/>
      <c r="AT35" s="506"/>
      <c r="AU35" s="506"/>
      <c r="AV35" s="506"/>
      <c r="AX35" s="506">
        <f t="shared" si="15"/>
        <v>0</v>
      </c>
      <c r="AY35" s="506">
        <f t="shared" si="15"/>
        <v>0</v>
      </c>
      <c r="AZ35" s="506">
        <f t="shared" si="15"/>
        <v>0</v>
      </c>
      <c r="BA35" s="507"/>
    </row>
    <row r="36" spans="1:53" x14ac:dyDescent="0.25">
      <c r="B36" s="1307" t="str">
        <f t="shared" si="16"/>
        <v>2.1</v>
      </c>
      <c r="C36" s="23" t="s">
        <v>276</v>
      </c>
      <c r="D36" s="22" t="s">
        <v>94</v>
      </c>
      <c r="I36" s="28"/>
      <c r="J36" s="28"/>
      <c r="K36" s="28"/>
      <c r="L36" s="506"/>
      <c r="M36" s="506"/>
      <c r="N36" s="506"/>
      <c r="O36" s="506"/>
      <c r="P36" s="506"/>
      <c r="Q36" s="506"/>
      <c r="R36" s="506"/>
      <c r="S36" s="506"/>
      <c r="T36" s="506"/>
      <c r="U36" s="506"/>
      <c r="V36" s="506"/>
      <c r="W36" s="506"/>
      <c r="X36" s="506"/>
      <c r="Y36" s="506"/>
      <c r="Z36" s="506"/>
      <c r="AA36" s="506"/>
      <c r="AB36" s="506"/>
      <c r="AC36" s="506"/>
      <c r="AD36" s="506"/>
      <c r="AE36" s="506"/>
      <c r="AF36" s="506"/>
      <c r="AG36" s="506"/>
      <c r="AH36" s="506"/>
      <c r="AI36" s="506"/>
      <c r="AJ36" s="506"/>
      <c r="AK36" s="506"/>
      <c r="AL36" s="506"/>
      <c r="AM36" s="506"/>
      <c r="AN36" s="506"/>
      <c r="AO36" s="506"/>
      <c r="AP36" s="506"/>
      <c r="AQ36" s="506"/>
      <c r="AR36" s="506"/>
      <c r="AS36" s="506"/>
      <c r="AT36" s="506"/>
      <c r="AU36" s="506"/>
      <c r="AV36" s="506"/>
      <c r="AX36" s="506">
        <f t="shared" si="15"/>
        <v>0</v>
      </c>
      <c r="AY36" s="506">
        <f t="shared" si="15"/>
        <v>0</v>
      </c>
      <c r="AZ36" s="506">
        <f t="shared" si="15"/>
        <v>0</v>
      </c>
      <c r="BA36" s="507"/>
    </row>
    <row r="37" spans="1:53" x14ac:dyDescent="0.25">
      <c r="B37" s="1307" t="str">
        <f t="shared" si="16"/>
        <v>2.1</v>
      </c>
      <c r="C37" s="23" t="s">
        <v>277</v>
      </c>
      <c r="D37" s="22" t="s">
        <v>94</v>
      </c>
      <c r="L37" s="506"/>
      <c r="M37" s="506"/>
      <c r="N37" s="506"/>
      <c r="O37" s="506"/>
      <c r="P37" s="506"/>
      <c r="Q37" s="506"/>
      <c r="R37" s="506"/>
      <c r="S37" s="506"/>
      <c r="T37" s="506"/>
      <c r="U37" s="506"/>
      <c r="V37" s="506"/>
      <c r="W37" s="506"/>
      <c r="X37" s="506"/>
      <c r="Y37" s="506"/>
      <c r="Z37" s="506"/>
      <c r="AA37" s="506"/>
      <c r="AB37" s="506"/>
      <c r="AC37" s="506"/>
      <c r="AD37" s="506"/>
      <c r="AE37" s="506"/>
      <c r="AF37" s="506"/>
      <c r="AG37" s="506"/>
      <c r="AH37" s="506"/>
      <c r="AI37" s="506"/>
      <c r="AJ37" s="506"/>
      <c r="AK37" s="506"/>
      <c r="AL37" s="506"/>
      <c r="AM37" s="506"/>
      <c r="AN37" s="506"/>
      <c r="AO37" s="506"/>
      <c r="AP37" s="506"/>
      <c r="AQ37" s="506"/>
      <c r="AR37" s="506"/>
      <c r="AS37" s="506"/>
      <c r="AT37" s="506"/>
      <c r="AU37" s="506"/>
      <c r="AV37" s="506"/>
      <c r="AX37" s="506">
        <f t="shared" si="15"/>
        <v>0</v>
      </c>
      <c r="AY37" s="506">
        <f t="shared" si="15"/>
        <v>0</v>
      </c>
      <c r="AZ37" s="506">
        <f t="shared" si="15"/>
        <v>0</v>
      </c>
      <c r="BA37" s="507"/>
    </row>
    <row r="39" spans="1:53" s="29" customFormat="1" x14ac:dyDescent="0.25">
      <c r="A39" s="768"/>
      <c r="B39" s="768" t="str">
        <f>'Дорожная карта (кв)'!D21</f>
        <v>2.2</v>
      </c>
      <c r="C39" s="769" t="str">
        <f>INDEX('Дорожная карта (кв)'!$E$14:$E$29,MATCH('1.1.1 Трудозат производ перс ВБ'!B39,'Дорожная карта (кв)'!$D$14:$D$29,0))</f>
        <v>Подзадача № 2.2</v>
      </c>
      <c r="D39" s="768"/>
      <c r="E39" s="770"/>
      <c r="F39" s="771">
        <f>INDEX('Дорожная карта (кв)'!H$14:H$29,MATCH('1.1.1 Трудозат производ перс ВБ'!$C39,'Дорожная карта (кв)'!$E$14:$E$29,0))</f>
        <v>0</v>
      </c>
      <c r="G39" s="771">
        <f>INDEX('Дорожная карта (кв)'!I$14:I$29,MATCH('1.1.1 Трудозат производ перс ВБ'!$C39,'Дорожная карта (кв)'!$E$14:$E$29,0))</f>
        <v>0</v>
      </c>
      <c r="H39" s="772"/>
      <c r="I39" s="28"/>
      <c r="J39" s="28"/>
      <c r="K39" s="28"/>
      <c r="L39" s="773" t="str">
        <f t="shared" ref="L39:AU39" si="17">IF(AND(L$4&gt;=$F39,L$4&lt;=$G39),"X","")</f>
        <v/>
      </c>
      <c r="M39" s="773" t="str">
        <f t="shared" si="17"/>
        <v/>
      </c>
      <c r="N39" s="773" t="str">
        <f t="shared" si="17"/>
        <v/>
      </c>
      <c r="O39" s="773" t="str">
        <f t="shared" si="17"/>
        <v/>
      </c>
      <c r="P39" s="773" t="str">
        <f t="shared" si="17"/>
        <v/>
      </c>
      <c r="Q39" s="773" t="str">
        <f t="shared" si="17"/>
        <v/>
      </c>
      <c r="R39" s="773" t="str">
        <f t="shared" si="17"/>
        <v/>
      </c>
      <c r="S39" s="773" t="str">
        <f t="shared" si="17"/>
        <v/>
      </c>
      <c r="T39" s="773" t="str">
        <f t="shared" si="17"/>
        <v/>
      </c>
      <c r="U39" s="773" t="str">
        <f t="shared" si="17"/>
        <v/>
      </c>
      <c r="V39" s="773" t="str">
        <f t="shared" si="17"/>
        <v/>
      </c>
      <c r="W39" s="773" t="str">
        <f t="shared" si="17"/>
        <v/>
      </c>
      <c r="X39" s="773" t="str">
        <f t="shared" si="17"/>
        <v/>
      </c>
      <c r="Y39" s="773" t="str">
        <f t="shared" si="17"/>
        <v/>
      </c>
      <c r="Z39" s="773" t="str">
        <f t="shared" si="17"/>
        <v/>
      </c>
      <c r="AA39" s="773" t="str">
        <f t="shared" si="17"/>
        <v/>
      </c>
      <c r="AB39" s="773" t="str">
        <f t="shared" si="17"/>
        <v/>
      </c>
      <c r="AC39" s="773" t="str">
        <f t="shared" si="17"/>
        <v/>
      </c>
      <c r="AD39" s="773" t="str">
        <f t="shared" si="17"/>
        <v/>
      </c>
      <c r="AE39" s="773" t="str">
        <f t="shared" si="17"/>
        <v/>
      </c>
      <c r="AF39" s="773" t="str">
        <f t="shared" si="17"/>
        <v/>
      </c>
      <c r="AG39" s="773" t="str">
        <f t="shared" si="17"/>
        <v/>
      </c>
      <c r="AH39" s="773" t="str">
        <f t="shared" si="17"/>
        <v/>
      </c>
      <c r="AI39" s="773" t="str">
        <f t="shared" si="17"/>
        <v/>
      </c>
      <c r="AJ39" s="773" t="str">
        <f t="shared" si="17"/>
        <v/>
      </c>
      <c r="AK39" s="773" t="str">
        <f t="shared" si="17"/>
        <v/>
      </c>
      <c r="AL39" s="773" t="str">
        <f t="shared" si="17"/>
        <v/>
      </c>
      <c r="AM39" s="773" t="str">
        <f t="shared" si="17"/>
        <v/>
      </c>
      <c r="AN39" s="773" t="str">
        <f t="shared" si="17"/>
        <v/>
      </c>
      <c r="AO39" s="773" t="str">
        <f t="shared" si="17"/>
        <v/>
      </c>
      <c r="AP39" s="773" t="str">
        <f t="shared" si="17"/>
        <v/>
      </c>
      <c r="AQ39" s="773" t="str">
        <f t="shared" si="17"/>
        <v/>
      </c>
      <c r="AR39" s="773" t="str">
        <f t="shared" si="17"/>
        <v/>
      </c>
      <c r="AS39" s="773" t="str">
        <f t="shared" si="17"/>
        <v/>
      </c>
      <c r="AT39" s="773" t="str">
        <f t="shared" si="17"/>
        <v/>
      </c>
      <c r="AU39" s="773" t="str">
        <f t="shared" si="17"/>
        <v/>
      </c>
      <c r="AV39" s="773"/>
      <c r="AX39" s="769" t="str">
        <f>C39</f>
        <v>Подзадача № 2.2</v>
      </c>
      <c r="AY39" s="769"/>
      <c r="AZ39" s="769"/>
      <c r="BA39" s="769"/>
    </row>
    <row r="40" spans="1:53" x14ac:dyDescent="0.25">
      <c r="B40" s="1307" t="str">
        <f>B39</f>
        <v>2.2</v>
      </c>
      <c r="C40" s="23" t="s">
        <v>273</v>
      </c>
      <c r="D40" s="22" t="s">
        <v>94</v>
      </c>
      <c r="L40" s="655"/>
      <c r="M40" s="655"/>
      <c r="N40" s="655"/>
      <c r="O40" s="655"/>
      <c r="P40" s="655"/>
      <c r="Q40" s="655"/>
      <c r="R40" s="655"/>
      <c r="S40" s="655"/>
      <c r="T40" s="655"/>
      <c r="U40" s="655"/>
      <c r="V40" s="655"/>
      <c r="W40" s="655"/>
      <c r="X40" s="655"/>
      <c r="Y40" s="655"/>
      <c r="Z40" s="655"/>
      <c r="AA40" s="655"/>
      <c r="AB40" s="655"/>
      <c r="AC40" s="655"/>
      <c r="AD40" s="655"/>
      <c r="AE40" s="655"/>
      <c r="AF40" s="655"/>
      <c r="AG40" s="655"/>
      <c r="AH40" s="655"/>
      <c r="AI40" s="655"/>
      <c r="AJ40" s="655"/>
      <c r="AK40" s="655"/>
      <c r="AL40" s="655"/>
      <c r="AM40" s="655"/>
      <c r="AN40" s="655"/>
      <c r="AO40" s="655"/>
      <c r="AP40" s="655"/>
      <c r="AQ40" s="655"/>
      <c r="AR40" s="655"/>
      <c r="AS40" s="655"/>
      <c r="AT40" s="655"/>
      <c r="AU40" s="655"/>
      <c r="AV40" s="655"/>
      <c r="AX40" s="655">
        <f t="shared" ref="AX40:AZ44" si="18">SUMIFS($L40:$AV40,$L$3:$AV$3,AX$4)</f>
        <v>0</v>
      </c>
      <c r="AY40" s="655">
        <f t="shared" si="18"/>
        <v>0</v>
      </c>
      <c r="AZ40" s="655">
        <f t="shared" si="18"/>
        <v>0</v>
      </c>
      <c r="BA40" s="657"/>
    </row>
    <row r="41" spans="1:53" x14ac:dyDescent="0.25">
      <c r="B41" s="1307" t="str">
        <f>B40</f>
        <v>2.2</v>
      </c>
      <c r="C41" s="23" t="s">
        <v>274</v>
      </c>
      <c r="D41" s="22" t="s">
        <v>94</v>
      </c>
      <c r="L41" s="506"/>
      <c r="M41" s="506"/>
      <c r="N41" s="506"/>
      <c r="O41" s="506"/>
      <c r="P41" s="506"/>
      <c r="Q41" s="506"/>
      <c r="R41" s="506"/>
      <c r="S41" s="506"/>
      <c r="T41" s="506"/>
      <c r="U41" s="506"/>
      <c r="V41" s="506"/>
      <c r="W41" s="506"/>
      <c r="X41" s="506"/>
      <c r="Y41" s="506"/>
      <c r="Z41" s="506"/>
      <c r="AA41" s="506"/>
      <c r="AB41" s="506"/>
      <c r="AC41" s="506"/>
      <c r="AD41" s="506"/>
      <c r="AE41" s="506"/>
      <c r="AF41" s="506"/>
      <c r="AG41" s="506"/>
      <c r="AH41" s="506"/>
      <c r="AI41" s="506"/>
      <c r="AJ41" s="506"/>
      <c r="AK41" s="506"/>
      <c r="AL41" s="506"/>
      <c r="AM41" s="506"/>
      <c r="AN41" s="506"/>
      <c r="AO41" s="506"/>
      <c r="AP41" s="506"/>
      <c r="AQ41" s="506"/>
      <c r="AR41" s="506"/>
      <c r="AS41" s="506"/>
      <c r="AT41" s="506"/>
      <c r="AU41" s="506"/>
      <c r="AV41" s="506"/>
      <c r="AX41" s="506">
        <f t="shared" si="18"/>
        <v>0</v>
      </c>
      <c r="AY41" s="506">
        <f t="shared" si="18"/>
        <v>0</v>
      </c>
      <c r="AZ41" s="506">
        <f t="shared" si="18"/>
        <v>0</v>
      </c>
      <c r="BA41" s="507"/>
    </row>
    <row r="42" spans="1:53" x14ac:dyDescent="0.25">
      <c r="B42" s="1307" t="str">
        <f t="shared" ref="B42:B44" si="19">B41</f>
        <v>2.2</v>
      </c>
      <c r="C42" s="23" t="s">
        <v>275</v>
      </c>
      <c r="D42" s="22" t="s">
        <v>94</v>
      </c>
      <c r="L42" s="506"/>
      <c r="M42" s="506"/>
      <c r="N42" s="506"/>
      <c r="O42" s="506"/>
      <c r="P42" s="506"/>
      <c r="Q42" s="506"/>
      <c r="R42" s="506"/>
      <c r="S42" s="506"/>
      <c r="T42" s="506"/>
      <c r="U42" s="506"/>
      <c r="V42" s="506"/>
      <c r="W42" s="506"/>
      <c r="X42" s="506"/>
      <c r="Y42" s="506"/>
      <c r="Z42" s="506"/>
      <c r="AA42" s="506"/>
      <c r="AB42" s="506"/>
      <c r="AC42" s="506"/>
      <c r="AD42" s="506"/>
      <c r="AE42" s="506"/>
      <c r="AF42" s="506"/>
      <c r="AG42" s="506"/>
      <c r="AH42" s="506"/>
      <c r="AI42" s="506"/>
      <c r="AJ42" s="506"/>
      <c r="AK42" s="506"/>
      <c r="AL42" s="506"/>
      <c r="AM42" s="506"/>
      <c r="AN42" s="506"/>
      <c r="AO42" s="506"/>
      <c r="AP42" s="506"/>
      <c r="AQ42" s="506"/>
      <c r="AR42" s="506"/>
      <c r="AS42" s="506"/>
      <c r="AT42" s="506"/>
      <c r="AU42" s="506"/>
      <c r="AV42" s="506"/>
      <c r="AX42" s="506">
        <f t="shared" si="18"/>
        <v>0</v>
      </c>
      <c r="AY42" s="506">
        <f t="shared" si="18"/>
        <v>0</v>
      </c>
      <c r="AZ42" s="506">
        <f t="shared" si="18"/>
        <v>0</v>
      </c>
      <c r="BA42" s="507"/>
    </row>
    <row r="43" spans="1:53" x14ac:dyDescent="0.25">
      <c r="B43" s="1307" t="str">
        <f t="shared" si="19"/>
        <v>2.2</v>
      </c>
      <c r="C43" s="23" t="s">
        <v>276</v>
      </c>
      <c r="D43" s="22" t="s">
        <v>94</v>
      </c>
      <c r="I43" s="28"/>
      <c r="J43" s="28"/>
      <c r="K43" s="28"/>
      <c r="L43" s="506"/>
      <c r="M43" s="506"/>
      <c r="N43" s="506"/>
      <c r="O43" s="506"/>
      <c r="P43" s="506"/>
      <c r="Q43" s="506"/>
      <c r="R43" s="506"/>
      <c r="S43" s="506"/>
      <c r="T43" s="506"/>
      <c r="U43" s="506"/>
      <c r="V43" s="506"/>
      <c r="W43" s="506"/>
      <c r="X43" s="506"/>
      <c r="Y43" s="506"/>
      <c r="Z43" s="506"/>
      <c r="AA43" s="506"/>
      <c r="AB43" s="506"/>
      <c r="AC43" s="506"/>
      <c r="AD43" s="506"/>
      <c r="AE43" s="506"/>
      <c r="AF43" s="506"/>
      <c r="AG43" s="506"/>
      <c r="AH43" s="506"/>
      <c r="AI43" s="506"/>
      <c r="AJ43" s="506"/>
      <c r="AK43" s="506"/>
      <c r="AL43" s="506"/>
      <c r="AM43" s="506"/>
      <c r="AN43" s="506"/>
      <c r="AO43" s="506"/>
      <c r="AP43" s="506"/>
      <c r="AQ43" s="506"/>
      <c r="AR43" s="506"/>
      <c r="AS43" s="506"/>
      <c r="AT43" s="506"/>
      <c r="AU43" s="506"/>
      <c r="AV43" s="506"/>
      <c r="AX43" s="506">
        <f t="shared" si="18"/>
        <v>0</v>
      </c>
      <c r="AY43" s="506">
        <f t="shared" si="18"/>
        <v>0</v>
      </c>
      <c r="AZ43" s="506">
        <f t="shared" si="18"/>
        <v>0</v>
      </c>
      <c r="BA43" s="507"/>
    </row>
    <row r="44" spans="1:53" x14ac:dyDescent="0.25">
      <c r="B44" s="1307" t="str">
        <f t="shared" si="19"/>
        <v>2.2</v>
      </c>
      <c r="C44" s="23" t="s">
        <v>277</v>
      </c>
      <c r="D44" s="22" t="s">
        <v>94</v>
      </c>
      <c r="L44" s="506"/>
      <c r="M44" s="506"/>
      <c r="N44" s="506"/>
      <c r="O44" s="506"/>
      <c r="P44" s="506"/>
      <c r="Q44" s="506"/>
      <c r="R44" s="506"/>
      <c r="S44" s="506"/>
      <c r="T44" s="506"/>
      <c r="U44" s="506"/>
      <c r="V44" s="506"/>
      <c r="W44" s="506"/>
      <c r="X44" s="506"/>
      <c r="Y44" s="506"/>
      <c r="Z44" s="506"/>
      <c r="AA44" s="506"/>
      <c r="AB44" s="506"/>
      <c r="AC44" s="506"/>
      <c r="AD44" s="506"/>
      <c r="AE44" s="506"/>
      <c r="AF44" s="506"/>
      <c r="AG44" s="506"/>
      <c r="AH44" s="506"/>
      <c r="AI44" s="506"/>
      <c r="AJ44" s="506"/>
      <c r="AK44" s="506"/>
      <c r="AL44" s="506"/>
      <c r="AM44" s="506"/>
      <c r="AN44" s="506"/>
      <c r="AO44" s="506"/>
      <c r="AP44" s="506"/>
      <c r="AQ44" s="506"/>
      <c r="AR44" s="506"/>
      <c r="AS44" s="506"/>
      <c r="AT44" s="506"/>
      <c r="AU44" s="506"/>
      <c r="AV44" s="506"/>
      <c r="AX44" s="506">
        <f t="shared" si="18"/>
        <v>0</v>
      </c>
      <c r="AY44" s="506">
        <f t="shared" si="18"/>
        <v>0</v>
      </c>
      <c r="AZ44" s="506">
        <f t="shared" si="18"/>
        <v>0</v>
      </c>
      <c r="BA44" s="507"/>
    </row>
    <row r="46" spans="1:53" s="29" customFormat="1" x14ac:dyDescent="0.25">
      <c r="A46" s="768"/>
      <c r="B46" s="768" t="str">
        <f>'Дорожная карта (кв)'!D22</f>
        <v>2.3</v>
      </c>
      <c r="C46" s="769" t="str">
        <f>INDEX('Дорожная карта (кв)'!$E$14:$E$29,MATCH('1.1.1 Трудозат производ перс ВБ'!B46,'Дорожная карта (кв)'!$D$14:$D$29,0))</f>
        <v>Подзадача № 2.3</v>
      </c>
      <c r="D46" s="768"/>
      <c r="E46" s="770"/>
      <c r="F46" s="771">
        <f>INDEX('Дорожная карта (кв)'!H$14:H$29,MATCH('1.1.1 Трудозат производ перс ВБ'!$C46,'Дорожная карта (кв)'!$E$14:$E$29,0))</f>
        <v>0</v>
      </c>
      <c r="G46" s="771">
        <f>INDEX('Дорожная карта (кв)'!I$14:I$29,MATCH('1.1.1 Трудозат производ перс ВБ'!$C46,'Дорожная карта (кв)'!$E$14:$E$29,0))</f>
        <v>0</v>
      </c>
      <c r="H46" s="772"/>
      <c r="I46" s="28"/>
      <c r="J46" s="28"/>
      <c r="K46" s="28"/>
      <c r="L46" s="773" t="str">
        <f t="shared" ref="L46:AU46" si="20">IF(AND(L$4&gt;=$F46,L$4&lt;=$G46),"X","")</f>
        <v/>
      </c>
      <c r="M46" s="773" t="str">
        <f t="shared" si="20"/>
        <v/>
      </c>
      <c r="N46" s="773" t="str">
        <f t="shared" si="20"/>
        <v/>
      </c>
      <c r="O46" s="773" t="str">
        <f t="shared" si="20"/>
        <v/>
      </c>
      <c r="P46" s="773" t="str">
        <f t="shared" si="20"/>
        <v/>
      </c>
      <c r="Q46" s="773" t="str">
        <f t="shared" si="20"/>
        <v/>
      </c>
      <c r="R46" s="773" t="str">
        <f t="shared" si="20"/>
        <v/>
      </c>
      <c r="S46" s="773" t="str">
        <f t="shared" si="20"/>
        <v/>
      </c>
      <c r="T46" s="773" t="str">
        <f t="shared" si="20"/>
        <v/>
      </c>
      <c r="U46" s="773" t="str">
        <f t="shared" si="20"/>
        <v/>
      </c>
      <c r="V46" s="773" t="str">
        <f t="shared" si="20"/>
        <v/>
      </c>
      <c r="W46" s="773" t="str">
        <f t="shared" si="20"/>
        <v/>
      </c>
      <c r="X46" s="773" t="str">
        <f t="shared" si="20"/>
        <v/>
      </c>
      <c r="Y46" s="773" t="str">
        <f t="shared" si="20"/>
        <v/>
      </c>
      <c r="Z46" s="773" t="str">
        <f t="shared" si="20"/>
        <v/>
      </c>
      <c r="AA46" s="773" t="str">
        <f t="shared" si="20"/>
        <v/>
      </c>
      <c r="AB46" s="773" t="str">
        <f t="shared" si="20"/>
        <v/>
      </c>
      <c r="AC46" s="773" t="str">
        <f t="shared" si="20"/>
        <v/>
      </c>
      <c r="AD46" s="773" t="str">
        <f t="shared" si="20"/>
        <v/>
      </c>
      <c r="AE46" s="773" t="str">
        <f t="shared" si="20"/>
        <v/>
      </c>
      <c r="AF46" s="773" t="str">
        <f t="shared" si="20"/>
        <v/>
      </c>
      <c r="AG46" s="773" t="str">
        <f t="shared" si="20"/>
        <v/>
      </c>
      <c r="AH46" s="773" t="str">
        <f t="shared" si="20"/>
        <v/>
      </c>
      <c r="AI46" s="773" t="str">
        <f t="shared" si="20"/>
        <v/>
      </c>
      <c r="AJ46" s="773" t="str">
        <f t="shared" si="20"/>
        <v/>
      </c>
      <c r="AK46" s="773" t="str">
        <f t="shared" si="20"/>
        <v/>
      </c>
      <c r="AL46" s="773" t="str">
        <f t="shared" si="20"/>
        <v/>
      </c>
      <c r="AM46" s="773" t="str">
        <f t="shared" si="20"/>
        <v/>
      </c>
      <c r="AN46" s="773" t="str">
        <f t="shared" si="20"/>
        <v/>
      </c>
      <c r="AO46" s="773" t="str">
        <f t="shared" si="20"/>
        <v/>
      </c>
      <c r="AP46" s="773" t="str">
        <f t="shared" si="20"/>
        <v/>
      </c>
      <c r="AQ46" s="773" t="str">
        <f t="shared" si="20"/>
        <v/>
      </c>
      <c r="AR46" s="773" t="str">
        <f t="shared" si="20"/>
        <v/>
      </c>
      <c r="AS46" s="773" t="str">
        <f t="shared" si="20"/>
        <v/>
      </c>
      <c r="AT46" s="773" t="str">
        <f t="shared" si="20"/>
        <v/>
      </c>
      <c r="AU46" s="773" t="str">
        <f t="shared" si="20"/>
        <v/>
      </c>
      <c r="AV46" s="773"/>
      <c r="AX46" s="769" t="str">
        <f>C46</f>
        <v>Подзадача № 2.3</v>
      </c>
      <c r="AY46" s="769"/>
      <c r="AZ46" s="769"/>
      <c r="BA46" s="769"/>
    </row>
    <row r="47" spans="1:53" x14ac:dyDescent="0.25">
      <c r="B47" s="1307" t="str">
        <f>B46</f>
        <v>2.3</v>
      </c>
      <c r="C47" s="23" t="s">
        <v>273</v>
      </c>
      <c r="D47" s="22" t="s">
        <v>94</v>
      </c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55"/>
      <c r="AB47" s="655"/>
      <c r="AC47" s="655"/>
      <c r="AD47" s="655"/>
      <c r="AE47" s="655"/>
      <c r="AF47" s="655"/>
      <c r="AG47" s="655"/>
      <c r="AH47" s="655"/>
      <c r="AI47" s="655"/>
      <c r="AJ47" s="655"/>
      <c r="AK47" s="655"/>
      <c r="AL47" s="655"/>
      <c r="AM47" s="655"/>
      <c r="AN47" s="655"/>
      <c r="AO47" s="655"/>
      <c r="AP47" s="655"/>
      <c r="AQ47" s="655"/>
      <c r="AR47" s="655"/>
      <c r="AS47" s="655"/>
      <c r="AT47" s="655"/>
      <c r="AU47" s="655"/>
      <c r="AV47" s="655"/>
      <c r="AX47" s="655">
        <f t="shared" ref="AX47:AZ51" si="21">SUMIFS($L47:$AV47,$L$3:$AV$3,AX$4)</f>
        <v>0</v>
      </c>
      <c r="AY47" s="655">
        <f t="shared" si="21"/>
        <v>0</v>
      </c>
      <c r="AZ47" s="655">
        <f t="shared" si="21"/>
        <v>0</v>
      </c>
      <c r="BA47" s="657"/>
    </row>
    <row r="48" spans="1:53" x14ac:dyDescent="0.25">
      <c r="B48" s="1307" t="str">
        <f>B47</f>
        <v>2.3</v>
      </c>
      <c r="C48" s="23" t="s">
        <v>274</v>
      </c>
      <c r="D48" s="22" t="s">
        <v>94</v>
      </c>
      <c r="L48" s="506"/>
      <c r="M48" s="506"/>
      <c r="N48" s="506"/>
      <c r="O48" s="506"/>
      <c r="P48" s="506"/>
      <c r="Q48" s="506"/>
      <c r="R48" s="506"/>
      <c r="S48" s="506"/>
      <c r="T48" s="506"/>
      <c r="U48" s="506"/>
      <c r="V48" s="506"/>
      <c r="W48" s="506"/>
      <c r="X48" s="506"/>
      <c r="Y48" s="506"/>
      <c r="Z48" s="506"/>
      <c r="AA48" s="506"/>
      <c r="AB48" s="506"/>
      <c r="AC48" s="506"/>
      <c r="AD48" s="506"/>
      <c r="AE48" s="506"/>
      <c r="AF48" s="506"/>
      <c r="AG48" s="506"/>
      <c r="AH48" s="506"/>
      <c r="AI48" s="506"/>
      <c r="AJ48" s="506"/>
      <c r="AK48" s="506"/>
      <c r="AL48" s="506"/>
      <c r="AM48" s="506"/>
      <c r="AN48" s="506"/>
      <c r="AO48" s="506"/>
      <c r="AP48" s="506"/>
      <c r="AQ48" s="506"/>
      <c r="AR48" s="506"/>
      <c r="AS48" s="506"/>
      <c r="AT48" s="506"/>
      <c r="AU48" s="506"/>
      <c r="AV48" s="506"/>
      <c r="AX48" s="506">
        <f t="shared" si="21"/>
        <v>0</v>
      </c>
      <c r="AY48" s="506">
        <f t="shared" si="21"/>
        <v>0</v>
      </c>
      <c r="AZ48" s="506">
        <f t="shared" si="21"/>
        <v>0</v>
      </c>
      <c r="BA48" s="507"/>
    </row>
    <row r="49" spans="1:53" x14ac:dyDescent="0.25">
      <c r="B49" s="1307" t="str">
        <f t="shared" ref="B49:B51" si="22">B48</f>
        <v>2.3</v>
      </c>
      <c r="C49" s="23" t="s">
        <v>275</v>
      </c>
      <c r="D49" s="22" t="s">
        <v>94</v>
      </c>
      <c r="L49" s="506"/>
      <c r="M49" s="506"/>
      <c r="N49" s="506"/>
      <c r="O49" s="506"/>
      <c r="P49" s="506"/>
      <c r="Q49" s="506"/>
      <c r="R49" s="506"/>
      <c r="S49" s="506"/>
      <c r="T49" s="506"/>
      <c r="U49" s="506"/>
      <c r="V49" s="506"/>
      <c r="W49" s="506"/>
      <c r="X49" s="506"/>
      <c r="Y49" s="506"/>
      <c r="Z49" s="506"/>
      <c r="AA49" s="506"/>
      <c r="AB49" s="506"/>
      <c r="AC49" s="506"/>
      <c r="AD49" s="506"/>
      <c r="AE49" s="506"/>
      <c r="AF49" s="506"/>
      <c r="AG49" s="506"/>
      <c r="AH49" s="506"/>
      <c r="AI49" s="506"/>
      <c r="AJ49" s="506"/>
      <c r="AK49" s="506"/>
      <c r="AL49" s="506"/>
      <c r="AM49" s="506"/>
      <c r="AN49" s="506"/>
      <c r="AO49" s="506"/>
      <c r="AP49" s="506"/>
      <c r="AQ49" s="506"/>
      <c r="AR49" s="506"/>
      <c r="AS49" s="506"/>
      <c r="AT49" s="506"/>
      <c r="AU49" s="506"/>
      <c r="AV49" s="506"/>
      <c r="AX49" s="506">
        <f t="shared" si="21"/>
        <v>0</v>
      </c>
      <c r="AY49" s="506">
        <f t="shared" si="21"/>
        <v>0</v>
      </c>
      <c r="AZ49" s="506">
        <f t="shared" si="21"/>
        <v>0</v>
      </c>
      <c r="BA49" s="507"/>
    </row>
    <row r="50" spans="1:53" x14ac:dyDescent="0.25">
      <c r="B50" s="1307" t="str">
        <f t="shared" si="22"/>
        <v>2.3</v>
      </c>
      <c r="C50" s="23" t="s">
        <v>276</v>
      </c>
      <c r="D50" s="22" t="s">
        <v>94</v>
      </c>
      <c r="I50" s="28"/>
      <c r="J50" s="28"/>
      <c r="K50" s="28"/>
      <c r="L50" s="506"/>
      <c r="M50" s="506"/>
      <c r="N50" s="506"/>
      <c r="O50" s="506"/>
      <c r="P50" s="506"/>
      <c r="Q50" s="506"/>
      <c r="R50" s="506"/>
      <c r="S50" s="506"/>
      <c r="T50" s="506"/>
      <c r="U50" s="506"/>
      <c r="V50" s="506"/>
      <c r="W50" s="506"/>
      <c r="X50" s="506"/>
      <c r="Y50" s="506"/>
      <c r="Z50" s="506"/>
      <c r="AA50" s="506"/>
      <c r="AB50" s="506"/>
      <c r="AC50" s="506"/>
      <c r="AD50" s="506"/>
      <c r="AE50" s="506"/>
      <c r="AF50" s="506"/>
      <c r="AG50" s="506"/>
      <c r="AH50" s="506"/>
      <c r="AI50" s="506"/>
      <c r="AJ50" s="506"/>
      <c r="AK50" s="506"/>
      <c r="AL50" s="506"/>
      <c r="AM50" s="506"/>
      <c r="AN50" s="506"/>
      <c r="AO50" s="506"/>
      <c r="AP50" s="506"/>
      <c r="AQ50" s="506"/>
      <c r="AR50" s="506"/>
      <c r="AS50" s="506"/>
      <c r="AT50" s="506"/>
      <c r="AU50" s="506"/>
      <c r="AV50" s="506"/>
      <c r="AX50" s="506">
        <f t="shared" si="21"/>
        <v>0</v>
      </c>
      <c r="AY50" s="506">
        <f t="shared" si="21"/>
        <v>0</v>
      </c>
      <c r="AZ50" s="506">
        <f t="shared" si="21"/>
        <v>0</v>
      </c>
      <c r="BA50" s="507"/>
    </row>
    <row r="51" spans="1:53" x14ac:dyDescent="0.25">
      <c r="B51" s="1307" t="str">
        <f t="shared" si="22"/>
        <v>2.3</v>
      </c>
      <c r="C51" s="23" t="s">
        <v>277</v>
      </c>
      <c r="D51" s="22" t="s">
        <v>94</v>
      </c>
      <c r="L51" s="506"/>
      <c r="M51" s="506"/>
      <c r="N51" s="506"/>
      <c r="O51" s="506"/>
      <c r="P51" s="506"/>
      <c r="Q51" s="506"/>
      <c r="R51" s="506"/>
      <c r="S51" s="506"/>
      <c r="T51" s="506"/>
      <c r="U51" s="506"/>
      <c r="V51" s="506"/>
      <c r="W51" s="506"/>
      <c r="X51" s="506"/>
      <c r="Y51" s="506"/>
      <c r="Z51" s="506"/>
      <c r="AA51" s="506"/>
      <c r="AB51" s="506"/>
      <c r="AC51" s="506"/>
      <c r="AD51" s="506"/>
      <c r="AE51" s="506"/>
      <c r="AF51" s="506"/>
      <c r="AG51" s="506"/>
      <c r="AH51" s="506"/>
      <c r="AI51" s="506"/>
      <c r="AJ51" s="506"/>
      <c r="AK51" s="506"/>
      <c r="AL51" s="506"/>
      <c r="AM51" s="506"/>
      <c r="AN51" s="506"/>
      <c r="AO51" s="506"/>
      <c r="AP51" s="506"/>
      <c r="AQ51" s="506"/>
      <c r="AR51" s="506"/>
      <c r="AS51" s="506"/>
      <c r="AT51" s="506"/>
      <c r="AU51" s="506"/>
      <c r="AV51" s="506"/>
      <c r="AX51" s="506">
        <f t="shared" si="21"/>
        <v>0</v>
      </c>
      <c r="AY51" s="506">
        <f t="shared" si="21"/>
        <v>0</v>
      </c>
      <c r="AZ51" s="506">
        <f t="shared" si="21"/>
        <v>0</v>
      </c>
      <c r="BA51" s="507"/>
    </row>
    <row r="53" spans="1:53" s="29" customFormat="1" x14ac:dyDescent="0.25">
      <c r="A53" s="146"/>
      <c r="B53" s="146">
        <f>'Дорожная карта (кв)'!D24</f>
        <v>3</v>
      </c>
      <c r="C53" s="146" t="str">
        <f>INDEX('Дорожная карта (кв)'!$E$14:$E$29,MATCH('1.1.1 Трудозат производ перс ВБ'!B53,'Дорожная карта (кв)'!$D$14:$D$29,0))</f>
        <v>Задача № 3</v>
      </c>
      <c r="D53" s="146"/>
      <c r="E53" s="147"/>
      <c r="F53" s="432">
        <f>INDEX('Дорожная карта (кв)'!H$14:H$29,MATCH('1.1.1 Трудозат производ перс ВБ'!$C53,'Дорожная карта (кв)'!$E$14:$E$29,0))</f>
        <v>0</v>
      </c>
      <c r="G53" s="432">
        <f>INDEX('Дорожная карта (кв)'!I$14:I$29,MATCH('1.1.1 Трудозат производ перс ВБ'!$C53,'Дорожная карта (кв)'!$E$14:$E$29,0))</f>
        <v>0</v>
      </c>
      <c r="H53" s="384"/>
      <c r="I53" s="147"/>
      <c r="J53" s="147"/>
      <c r="K53" s="147"/>
      <c r="L53" s="433" t="str">
        <f t="shared" ref="L53:AU53" si="23">IF(AND(L$4&gt;=$F53,L$4&lt;=$G53),"X","")</f>
        <v/>
      </c>
      <c r="M53" s="433" t="str">
        <f t="shared" si="23"/>
        <v/>
      </c>
      <c r="N53" s="433" t="str">
        <f t="shared" si="23"/>
        <v/>
      </c>
      <c r="O53" s="433" t="str">
        <f t="shared" si="23"/>
        <v/>
      </c>
      <c r="P53" s="433" t="str">
        <f t="shared" si="23"/>
        <v/>
      </c>
      <c r="Q53" s="433" t="str">
        <f t="shared" si="23"/>
        <v/>
      </c>
      <c r="R53" s="433" t="str">
        <f t="shared" si="23"/>
        <v/>
      </c>
      <c r="S53" s="433" t="str">
        <f t="shared" si="23"/>
        <v/>
      </c>
      <c r="T53" s="433" t="str">
        <f t="shared" si="23"/>
        <v/>
      </c>
      <c r="U53" s="433" t="str">
        <f t="shared" si="23"/>
        <v/>
      </c>
      <c r="V53" s="433" t="str">
        <f t="shared" si="23"/>
        <v/>
      </c>
      <c r="W53" s="433" t="str">
        <f t="shared" si="23"/>
        <v/>
      </c>
      <c r="X53" s="433" t="str">
        <f t="shared" si="23"/>
        <v/>
      </c>
      <c r="Y53" s="433" t="str">
        <f t="shared" si="23"/>
        <v/>
      </c>
      <c r="Z53" s="433" t="str">
        <f t="shared" si="23"/>
        <v/>
      </c>
      <c r="AA53" s="433" t="str">
        <f t="shared" si="23"/>
        <v/>
      </c>
      <c r="AB53" s="433" t="str">
        <f t="shared" si="23"/>
        <v/>
      </c>
      <c r="AC53" s="433" t="str">
        <f t="shared" si="23"/>
        <v/>
      </c>
      <c r="AD53" s="433" t="str">
        <f t="shared" si="23"/>
        <v/>
      </c>
      <c r="AE53" s="433" t="str">
        <f t="shared" si="23"/>
        <v/>
      </c>
      <c r="AF53" s="433" t="str">
        <f t="shared" si="23"/>
        <v/>
      </c>
      <c r="AG53" s="433" t="str">
        <f t="shared" si="23"/>
        <v/>
      </c>
      <c r="AH53" s="433" t="str">
        <f t="shared" si="23"/>
        <v/>
      </c>
      <c r="AI53" s="433" t="str">
        <f t="shared" si="23"/>
        <v/>
      </c>
      <c r="AJ53" s="433" t="str">
        <f t="shared" si="23"/>
        <v/>
      </c>
      <c r="AK53" s="433" t="str">
        <f t="shared" si="23"/>
        <v/>
      </c>
      <c r="AL53" s="433" t="str">
        <f t="shared" si="23"/>
        <v/>
      </c>
      <c r="AM53" s="433" t="str">
        <f t="shared" si="23"/>
        <v/>
      </c>
      <c r="AN53" s="433" t="str">
        <f t="shared" si="23"/>
        <v/>
      </c>
      <c r="AO53" s="433" t="str">
        <f t="shared" si="23"/>
        <v/>
      </c>
      <c r="AP53" s="433" t="str">
        <f t="shared" si="23"/>
        <v/>
      </c>
      <c r="AQ53" s="433" t="str">
        <f t="shared" si="23"/>
        <v/>
      </c>
      <c r="AR53" s="433" t="str">
        <f t="shared" si="23"/>
        <v/>
      </c>
      <c r="AS53" s="433" t="str">
        <f t="shared" si="23"/>
        <v/>
      </c>
      <c r="AT53" s="433" t="str">
        <f t="shared" si="23"/>
        <v/>
      </c>
      <c r="AU53" s="433" t="str">
        <f t="shared" si="23"/>
        <v/>
      </c>
      <c r="AV53" s="148"/>
      <c r="AX53" s="336" t="str">
        <f>C53</f>
        <v>Задача № 3</v>
      </c>
      <c r="AY53" s="146"/>
      <c r="AZ53" s="146"/>
      <c r="BA53" s="146"/>
    </row>
    <row r="54" spans="1:53" s="29" customFormat="1" x14ac:dyDescent="0.25">
      <c r="A54" s="257"/>
      <c r="B54" s="257"/>
      <c r="C54" s="258"/>
      <c r="D54" s="257"/>
      <c r="E54" s="259"/>
      <c r="F54" s="257"/>
      <c r="G54" s="257"/>
      <c r="H54" s="383"/>
      <c r="I54" s="28"/>
      <c r="J54" s="28"/>
      <c r="K54" s="28"/>
      <c r="L54" s="260"/>
      <c r="M54" s="260"/>
      <c r="N54" s="260"/>
      <c r="O54" s="260"/>
      <c r="P54" s="260"/>
      <c r="Q54" s="260"/>
      <c r="R54" s="260"/>
      <c r="S54" s="260"/>
      <c r="T54" s="260"/>
      <c r="U54" s="260"/>
      <c r="V54" s="260"/>
      <c r="W54" s="260"/>
      <c r="X54" s="260"/>
      <c r="Y54" s="260"/>
      <c r="Z54" s="260"/>
      <c r="AA54" s="260"/>
      <c r="AB54" s="260"/>
      <c r="AC54" s="260"/>
      <c r="AD54" s="260"/>
      <c r="AE54" s="260"/>
      <c r="AF54" s="260"/>
      <c r="AG54" s="260"/>
      <c r="AH54" s="260"/>
      <c r="AI54" s="260"/>
      <c r="AJ54" s="260"/>
      <c r="AK54" s="260"/>
      <c r="AL54" s="260"/>
      <c r="AM54" s="260"/>
      <c r="AN54" s="260"/>
      <c r="AO54" s="260"/>
      <c r="AP54" s="260"/>
      <c r="AQ54" s="260"/>
      <c r="AR54" s="260"/>
      <c r="AS54" s="260"/>
      <c r="AT54" s="260"/>
      <c r="AU54" s="260"/>
      <c r="AV54" s="260"/>
    </row>
    <row r="55" spans="1:53" s="29" customFormat="1" x14ac:dyDescent="0.25">
      <c r="A55" s="768"/>
      <c r="B55" s="768" t="str">
        <f>'Дорожная карта (кв)'!D25</f>
        <v>3.1</v>
      </c>
      <c r="C55" s="769" t="str">
        <f>INDEX('Дорожная карта (кв)'!$E$14:$E$29,MATCH('1.1.1 Трудозат производ перс ВБ'!B55,'Дорожная карта (кв)'!$D$14:$D$29,0))</f>
        <v>Подзадача № 3.1</v>
      </c>
      <c r="D55" s="768"/>
      <c r="E55" s="770"/>
      <c r="F55" s="771">
        <f>INDEX('Дорожная карта (кв)'!H$14:H$29,MATCH('1.1.1 Трудозат производ перс ВБ'!$C55,'Дорожная карта (кв)'!$E$14:$E$29,0))</f>
        <v>0</v>
      </c>
      <c r="G55" s="771">
        <f>INDEX('Дорожная карта (кв)'!I$14:I$29,MATCH('1.1.1 Трудозат производ перс ВБ'!$C55,'Дорожная карта (кв)'!$E$14:$E$29,0))</f>
        <v>0</v>
      </c>
      <c r="H55" s="772"/>
      <c r="I55" s="28"/>
      <c r="J55" s="28"/>
      <c r="K55" s="28"/>
      <c r="L55" s="773" t="str">
        <f t="shared" ref="L55:AU55" si="24">IF(AND(L$4&gt;=$F55,L$4&lt;=$G55),"X","")</f>
        <v/>
      </c>
      <c r="M55" s="773" t="str">
        <f t="shared" si="24"/>
        <v/>
      </c>
      <c r="N55" s="773" t="str">
        <f t="shared" si="24"/>
        <v/>
      </c>
      <c r="O55" s="773" t="str">
        <f t="shared" si="24"/>
        <v/>
      </c>
      <c r="P55" s="773" t="str">
        <f t="shared" si="24"/>
        <v/>
      </c>
      <c r="Q55" s="773" t="str">
        <f t="shared" si="24"/>
        <v/>
      </c>
      <c r="R55" s="773" t="str">
        <f t="shared" si="24"/>
        <v/>
      </c>
      <c r="S55" s="773" t="str">
        <f t="shared" si="24"/>
        <v/>
      </c>
      <c r="T55" s="773" t="str">
        <f t="shared" si="24"/>
        <v/>
      </c>
      <c r="U55" s="773" t="str">
        <f t="shared" si="24"/>
        <v/>
      </c>
      <c r="V55" s="773" t="str">
        <f t="shared" si="24"/>
        <v/>
      </c>
      <c r="W55" s="773" t="str">
        <f t="shared" si="24"/>
        <v/>
      </c>
      <c r="X55" s="773" t="str">
        <f t="shared" si="24"/>
        <v/>
      </c>
      <c r="Y55" s="773" t="str">
        <f t="shared" si="24"/>
        <v/>
      </c>
      <c r="Z55" s="773" t="str">
        <f t="shared" si="24"/>
        <v/>
      </c>
      <c r="AA55" s="773" t="str">
        <f t="shared" si="24"/>
        <v/>
      </c>
      <c r="AB55" s="773" t="str">
        <f t="shared" si="24"/>
        <v/>
      </c>
      <c r="AC55" s="773" t="str">
        <f t="shared" si="24"/>
        <v/>
      </c>
      <c r="AD55" s="773" t="str">
        <f t="shared" si="24"/>
        <v/>
      </c>
      <c r="AE55" s="773" t="str">
        <f t="shared" si="24"/>
        <v/>
      </c>
      <c r="AF55" s="773" t="str">
        <f t="shared" si="24"/>
        <v/>
      </c>
      <c r="AG55" s="773" t="str">
        <f t="shared" si="24"/>
        <v/>
      </c>
      <c r="AH55" s="773" t="str">
        <f t="shared" si="24"/>
        <v/>
      </c>
      <c r="AI55" s="773" t="str">
        <f t="shared" si="24"/>
        <v/>
      </c>
      <c r="AJ55" s="773" t="str">
        <f t="shared" si="24"/>
        <v/>
      </c>
      <c r="AK55" s="773" t="str">
        <f t="shared" si="24"/>
        <v/>
      </c>
      <c r="AL55" s="773" t="str">
        <f t="shared" si="24"/>
        <v/>
      </c>
      <c r="AM55" s="773" t="str">
        <f t="shared" si="24"/>
        <v/>
      </c>
      <c r="AN55" s="773" t="str">
        <f t="shared" si="24"/>
        <v/>
      </c>
      <c r="AO55" s="773" t="str">
        <f t="shared" si="24"/>
        <v/>
      </c>
      <c r="AP55" s="773" t="str">
        <f t="shared" si="24"/>
        <v/>
      </c>
      <c r="AQ55" s="773" t="str">
        <f t="shared" si="24"/>
        <v/>
      </c>
      <c r="AR55" s="773" t="str">
        <f t="shared" si="24"/>
        <v/>
      </c>
      <c r="AS55" s="773" t="str">
        <f t="shared" si="24"/>
        <v/>
      </c>
      <c r="AT55" s="773" t="str">
        <f t="shared" si="24"/>
        <v/>
      </c>
      <c r="AU55" s="773" t="str">
        <f t="shared" si="24"/>
        <v/>
      </c>
      <c r="AV55" s="773"/>
      <c r="AX55" s="769" t="str">
        <f>C55</f>
        <v>Подзадача № 3.1</v>
      </c>
      <c r="AY55" s="769"/>
      <c r="AZ55" s="769"/>
      <c r="BA55" s="769"/>
    </row>
    <row r="56" spans="1:53" x14ac:dyDescent="0.25">
      <c r="B56" s="1307" t="str">
        <f>B55</f>
        <v>3.1</v>
      </c>
      <c r="C56" s="23" t="s">
        <v>273</v>
      </c>
      <c r="D56" s="22" t="s">
        <v>94</v>
      </c>
      <c r="L56" s="655"/>
      <c r="M56" s="655"/>
      <c r="N56" s="655"/>
      <c r="O56" s="655"/>
      <c r="P56" s="655"/>
      <c r="Q56" s="655"/>
      <c r="R56" s="655"/>
      <c r="S56" s="655"/>
      <c r="T56" s="655"/>
      <c r="U56" s="655"/>
      <c r="V56" s="655"/>
      <c r="W56" s="655"/>
      <c r="X56" s="655"/>
      <c r="Y56" s="655"/>
      <c r="Z56" s="655"/>
      <c r="AA56" s="655"/>
      <c r="AB56" s="655"/>
      <c r="AC56" s="655"/>
      <c r="AD56" s="655"/>
      <c r="AE56" s="655"/>
      <c r="AF56" s="655"/>
      <c r="AG56" s="655"/>
      <c r="AH56" s="655"/>
      <c r="AI56" s="655"/>
      <c r="AJ56" s="655"/>
      <c r="AK56" s="655"/>
      <c r="AL56" s="655"/>
      <c r="AM56" s="655"/>
      <c r="AN56" s="655"/>
      <c r="AO56" s="655"/>
      <c r="AP56" s="655"/>
      <c r="AQ56" s="655"/>
      <c r="AR56" s="655"/>
      <c r="AS56" s="655"/>
      <c r="AT56" s="655"/>
      <c r="AU56" s="655"/>
      <c r="AV56" s="655"/>
      <c r="AX56" s="655">
        <f t="shared" ref="AX56:AZ60" si="25">SUMIFS($L56:$AV56,$L$3:$AV$3,AX$4)</f>
        <v>0</v>
      </c>
      <c r="AY56" s="655">
        <f t="shared" si="25"/>
        <v>0</v>
      </c>
      <c r="AZ56" s="655">
        <f t="shared" si="25"/>
        <v>0</v>
      </c>
      <c r="BA56" s="657"/>
    </row>
    <row r="57" spans="1:53" x14ac:dyDescent="0.25">
      <c r="B57" s="1307" t="str">
        <f>B56</f>
        <v>3.1</v>
      </c>
      <c r="C57" s="23" t="s">
        <v>274</v>
      </c>
      <c r="D57" s="22" t="s">
        <v>94</v>
      </c>
      <c r="L57" s="506"/>
      <c r="M57" s="506"/>
      <c r="N57" s="506"/>
      <c r="O57" s="506"/>
      <c r="P57" s="506"/>
      <c r="Q57" s="506"/>
      <c r="R57" s="506"/>
      <c r="S57" s="506"/>
      <c r="T57" s="506"/>
      <c r="U57" s="506"/>
      <c r="V57" s="506"/>
      <c r="W57" s="506"/>
      <c r="X57" s="506"/>
      <c r="Y57" s="506"/>
      <c r="Z57" s="506"/>
      <c r="AA57" s="506"/>
      <c r="AB57" s="506"/>
      <c r="AC57" s="506"/>
      <c r="AD57" s="506"/>
      <c r="AE57" s="506"/>
      <c r="AF57" s="506"/>
      <c r="AG57" s="506"/>
      <c r="AH57" s="506"/>
      <c r="AI57" s="506"/>
      <c r="AJ57" s="506"/>
      <c r="AK57" s="506"/>
      <c r="AL57" s="506"/>
      <c r="AM57" s="506"/>
      <c r="AN57" s="506"/>
      <c r="AO57" s="506"/>
      <c r="AP57" s="506"/>
      <c r="AQ57" s="506"/>
      <c r="AR57" s="506"/>
      <c r="AS57" s="506"/>
      <c r="AT57" s="506"/>
      <c r="AU57" s="506"/>
      <c r="AV57" s="506"/>
      <c r="AX57" s="506">
        <f t="shared" si="25"/>
        <v>0</v>
      </c>
      <c r="AY57" s="506">
        <f t="shared" si="25"/>
        <v>0</v>
      </c>
      <c r="AZ57" s="506">
        <f t="shared" si="25"/>
        <v>0</v>
      </c>
      <c r="BA57" s="507"/>
    </row>
    <row r="58" spans="1:53" x14ac:dyDescent="0.25">
      <c r="B58" s="1307" t="str">
        <f t="shared" ref="B58:B60" si="26">B57</f>
        <v>3.1</v>
      </c>
      <c r="C58" s="23" t="s">
        <v>275</v>
      </c>
      <c r="D58" s="22" t="s">
        <v>94</v>
      </c>
      <c r="L58" s="506"/>
      <c r="M58" s="506"/>
      <c r="N58" s="506"/>
      <c r="O58" s="506"/>
      <c r="P58" s="506"/>
      <c r="Q58" s="506"/>
      <c r="R58" s="506"/>
      <c r="S58" s="506"/>
      <c r="T58" s="506"/>
      <c r="U58" s="506"/>
      <c r="V58" s="506"/>
      <c r="W58" s="506"/>
      <c r="X58" s="506"/>
      <c r="Y58" s="506"/>
      <c r="Z58" s="506"/>
      <c r="AA58" s="506"/>
      <c r="AB58" s="506"/>
      <c r="AC58" s="506"/>
      <c r="AD58" s="506"/>
      <c r="AE58" s="506"/>
      <c r="AF58" s="506"/>
      <c r="AG58" s="506"/>
      <c r="AH58" s="506"/>
      <c r="AI58" s="506"/>
      <c r="AJ58" s="506"/>
      <c r="AK58" s="506"/>
      <c r="AL58" s="506"/>
      <c r="AM58" s="506"/>
      <c r="AN58" s="506"/>
      <c r="AO58" s="506"/>
      <c r="AP58" s="506"/>
      <c r="AQ58" s="506"/>
      <c r="AR58" s="506"/>
      <c r="AS58" s="506"/>
      <c r="AT58" s="506"/>
      <c r="AU58" s="506"/>
      <c r="AV58" s="506"/>
      <c r="AX58" s="506">
        <f t="shared" si="25"/>
        <v>0</v>
      </c>
      <c r="AY58" s="506">
        <f t="shared" si="25"/>
        <v>0</v>
      </c>
      <c r="AZ58" s="506">
        <f t="shared" si="25"/>
        <v>0</v>
      </c>
      <c r="BA58" s="507"/>
    </row>
    <row r="59" spans="1:53" x14ac:dyDescent="0.25">
      <c r="B59" s="1307" t="str">
        <f t="shared" si="26"/>
        <v>3.1</v>
      </c>
      <c r="C59" s="23" t="s">
        <v>276</v>
      </c>
      <c r="D59" s="22" t="s">
        <v>94</v>
      </c>
      <c r="I59" s="28"/>
      <c r="J59" s="28"/>
      <c r="K59" s="28"/>
      <c r="L59" s="506"/>
      <c r="M59" s="506"/>
      <c r="N59" s="506"/>
      <c r="O59" s="506"/>
      <c r="P59" s="506"/>
      <c r="Q59" s="506"/>
      <c r="R59" s="506"/>
      <c r="S59" s="506"/>
      <c r="T59" s="506"/>
      <c r="U59" s="506"/>
      <c r="V59" s="506"/>
      <c r="W59" s="506"/>
      <c r="X59" s="506"/>
      <c r="Y59" s="506"/>
      <c r="Z59" s="506"/>
      <c r="AA59" s="506"/>
      <c r="AB59" s="506"/>
      <c r="AC59" s="506"/>
      <c r="AD59" s="506"/>
      <c r="AE59" s="506"/>
      <c r="AF59" s="506"/>
      <c r="AG59" s="506"/>
      <c r="AH59" s="506"/>
      <c r="AI59" s="506"/>
      <c r="AJ59" s="506"/>
      <c r="AK59" s="506"/>
      <c r="AL59" s="506"/>
      <c r="AM59" s="506"/>
      <c r="AN59" s="506"/>
      <c r="AO59" s="506"/>
      <c r="AP59" s="506"/>
      <c r="AQ59" s="506"/>
      <c r="AR59" s="506"/>
      <c r="AS59" s="506"/>
      <c r="AT59" s="506"/>
      <c r="AU59" s="506"/>
      <c r="AV59" s="506"/>
      <c r="AX59" s="506">
        <f t="shared" si="25"/>
        <v>0</v>
      </c>
      <c r="AY59" s="506">
        <f t="shared" si="25"/>
        <v>0</v>
      </c>
      <c r="AZ59" s="506">
        <f t="shared" si="25"/>
        <v>0</v>
      </c>
      <c r="BA59" s="507"/>
    </row>
    <row r="60" spans="1:53" x14ac:dyDescent="0.25">
      <c r="B60" s="1307" t="str">
        <f t="shared" si="26"/>
        <v>3.1</v>
      </c>
      <c r="C60" s="23" t="s">
        <v>277</v>
      </c>
      <c r="D60" s="22" t="s">
        <v>94</v>
      </c>
      <c r="L60" s="506"/>
      <c r="M60" s="506"/>
      <c r="N60" s="506"/>
      <c r="O60" s="506"/>
      <c r="P60" s="506"/>
      <c r="Q60" s="506"/>
      <c r="R60" s="506"/>
      <c r="S60" s="506"/>
      <c r="T60" s="506"/>
      <c r="U60" s="506"/>
      <c r="V60" s="506"/>
      <c r="W60" s="506"/>
      <c r="X60" s="506"/>
      <c r="Y60" s="506"/>
      <c r="Z60" s="506"/>
      <c r="AA60" s="506"/>
      <c r="AB60" s="506"/>
      <c r="AC60" s="506"/>
      <c r="AD60" s="506"/>
      <c r="AE60" s="506"/>
      <c r="AF60" s="506"/>
      <c r="AG60" s="506"/>
      <c r="AH60" s="506"/>
      <c r="AI60" s="506"/>
      <c r="AJ60" s="506"/>
      <c r="AK60" s="506"/>
      <c r="AL60" s="506"/>
      <c r="AM60" s="506"/>
      <c r="AN60" s="506"/>
      <c r="AO60" s="506"/>
      <c r="AP60" s="506"/>
      <c r="AQ60" s="506"/>
      <c r="AR60" s="506"/>
      <c r="AS60" s="506"/>
      <c r="AT60" s="506"/>
      <c r="AU60" s="506"/>
      <c r="AV60" s="506"/>
      <c r="AX60" s="506">
        <f t="shared" si="25"/>
        <v>0</v>
      </c>
      <c r="AY60" s="506">
        <f t="shared" si="25"/>
        <v>0</v>
      </c>
      <c r="AZ60" s="506">
        <f t="shared" si="25"/>
        <v>0</v>
      </c>
      <c r="BA60" s="507"/>
    </row>
    <row r="62" spans="1:53" s="29" customFormat="1" x14ac:dyDescent="0.25">
      <c r="A62" s="768"/>
      <c r="B62" s="768" t="str">
        <f>'Дорожная карта (кв)'!D26</f>
        <v>3.2</v>
      </c>
      <c r="C62" s="769" t="str">
        <f>INDEX('Дорожная карта (кв)'!$E$14:$E$29,MATCH('1.1.1 Трудозат производ перс ВБ'!B62,'Дорожная карта (кв)'!$D$14:$D$29,0))</f>
        <v>Подзадача № 3.2</v>
      </c>
      <c r="D62" s="768"/>
      <c r="E62" s="770"/>
      <c r="F62" s="771">
        <f>INDEX('Дорожная карта (кв)'!H$14:H$29,MATCH('1.1.1 Трудозат производ перс ВБ'!$C62,'Дорожная карта (кв)'!$E$14:$E$29,0))</f>
        <v>0</v>
      </c>
      <c r="G62" s="771">
        <f>INDEX('Дорожная карта (кв)'!I$14:I$29,MATCH('1.1.1 Трудозат производ перс ВБ'!$C62,'Дорожная карта (кв)'!$E$14:$E$29,0))</f>
        <v>0</v>
      </c>
      <c r="H62" s="772"/>
      <c r="I62" s="28"/>
      <c r="J62" s="28"/>
      <c r="K62" s="28"/>
      <c r="L62" s="773" t="str">
        <f t="shared" ref="L62:AU62" si="27">IF(AND(L$4&gt;=$F62,L$4&lt;=$G62),"X","")</f>
        <v/>
      </c>
      <c r="M62" s="773" t="str">
        <f t="shared" si="27"/>
        <v/>
      </c>
      <c r="N62" s="773" t="str">
        <f t="shared" si="27"/>
        <v/>
      </c>
      <c r="O62" s="773" t="str">
        <f t="shared" si="27"/>
        <v/>
      </c>
      <c r="P62" s="773" t="str">
        <f t="shared" si="27"/>
        <v/>
      </c>
      <c r="Q62" s="773" t="str">
        <f t="shared" si="27"/>
        <v/>
      </c>
      <c r="R62" s="773" t="str">
        <f t="shared" si="27"/>
        <v/>
      </c>
      <c r="S62" s="773" t="str">
        <f t="shared" si="27"/>
        <v/>
      </c>
      <c r="T62" s="773" t="str">
        <f t="shared" si="27"/>
        <v/>
      </c>
      <c r="U62" s="773" t="str">
        <f t="shared" si="27"/>
        <v/>
      </c>
      <c r="V62" s="773" t="str">
        <f t="shared" si="27"/>
        <v/>
      </c>
      <c r="W62" s="773" t="str">
        <f t="shared" si="27"/>
        <v/>
      </c>
      <c r="X62" s="773" t="str">
        <f t="shared" si="27"/>
        <v/>
      </c>
      <c r="Y62" s="773" t="str">
        <f t="shared" si="27"/>
        <v/>
      </c>
      <c r="Z62" s="773" t="str">
        <f t="shared" si="27"/>
        <v/>
      </c>
      <c r="AA62" s="773" t="str">
        <f t="shared" si="27"/>
        <v/>
      </c>
      <c r="AB62" s="773" t="str">
        <f t="shared" si="27"/>
        <v/>
      </c>
      <c r="AC62" s="773" t="str">
        <f t="shared" si="27"/>
        <v/>
      </c>
      <c r="AD62" s="773" t="str">
        <f t="shared" si="27"/>
        <v/>
      </c>
      <c r="AE62" s="773" t="str">
        <f t="shared" si="27"/>
        <v/>
      </c>
      <c r="AF62" s="773" t="str">
        <f t="shared" si="27"/>
        <v/>
      </c>
      <c r="AG62" s="773" t="str">
        <f t="shared" si="27"/>
        <v/>
      </c>
      <c r="AH62" s="773" t="str">
        <f t="shared" si="27"/>
        <v/>
      </c>
      <c r="AI62" s="773" t="str">
        <f t="shared" si="27"/>
        <v/>
      </c>
      <c r="AJ62" s="773" t="str">
        <f t="shared" si="27"/>
        <v/>
      </c>
      <c r="AK62" s="773" t="str">
        <f t="shared" si="27"/>
        <v/>
      </c>
      <c r="AL62" s="773" t="str">
        <f t="shared" si="27"/>
        <v/>
      </c>
      <c r="AM62" s="773" t="str">
        <f t="shared" si="27"/>
        <v/>
      </c>
      <c r="AN62" s="773" t="str">
        <f t="shared" si="27"/>
        <v/>
      </c>
      <c r="AO62" s="773" t="str">
        <f t="shared" si="27"/>
        <v/>
      </c>
      <c r="AP62" s="773" t="str">
        <f t="shared" si="27"/>
        <v/>
      </c>
      <c r="AQ62" s="773" t="str">
        <f t="shared" si="27"/>
        <v/>
      </c>
      <c r="AR62" s="773" t="str">
        <f t="shared" si="27"/>
        <v/>
      </c>
      <c r="AS62" s="773" t="str">
        <f t="shared" si="27"/>
        <v/>
      </c>
      <c r="AT62" s="773" t="str">
        <f t="shared" si="27"/>
        <v/>
      </c>
      <c r="AU62" s="773" t="str">
        <f t="shared" si="27"/>
        <v/>
      </c>
      <c r="AV62" s="773"/>
      <c r="AX62" s="769" t="str">
        <f>C62</f>
        <v>Подзадача № 3.2</v>
      </c>
      <c r="AY62" s="769"/>
      <c r="AZ62" s="769"/>
      <c r="BA62" s="769"/>
    </row>
    <row r="63" spans="1:53" x14ac:dyDescent="0.25">
      <c r="B63" s="1307" t="str">
        <f>B62</f>
        <v>3.2</v>
      </c>
      <c r="C63" s="23" t="s">
        <v>273</v>
      </c>
      <c r="D63" s="22" t="s">
        <v>94</v>
      </c>
      <c r="L63" s="655"/>
      <c r="M63" s="655"/>
      <c r="N63" s="655"/>
      <c r="O63" s="655"/>
      <c r="P63" s="655"/>
      <c r="Q63" s="655"/>
      <c r="R63" s="655"/>
      <c r="S63" s="655"/>
      <c r="T63" s="655"/>
      <c r="U63" s="655"/>
      <c r="V63" s="655"/>
      <c r="W63" s="655"/>
      <c r="X63" s="655"/>
      <c r="Y63" s="655"/>
      <c r="Z63" s="655"/>
      <c r="AA63" s="655"/>
      <c r="AB63" s="655"/>
      <c r="AC63" s="655"/>
      <c r="AD63" s="655"/>
      <c r="AE63" s="655"/>
      <c r="AF63" s="655"/>
      <c r="AG63" s="655"/>
      <c r="AH63" s="655"/>
      <c r="AI63" s="655"/>
      <c r="AJ63" s="655"/>
      <c r="AK63" s="655"/>
      <c r="AL63" s="655"/>
      <c r="AM63" s="655"/>
      <c r="AN63" s="655"/>
      <c r="AO63" s="655"/>
      <c r="AP63" s="655"/>
      <c r="AQ63" s="655"/>
      <c r="AR63" s="655"/>
      <c r="AS63" s="655"/>
      <c r="AT63" s="655"/>
      <c r="AU63" s="655"/>
      <c r="AV63" s="655"/>
      <c r="AX63" s="655">
        <f t="shared" ref="AX63:AZ67" si="28">SUMIFS($L63:$AV63,$L$3:$AV$3,AX$4)</f>
        <v>0</v>
      </c>
      <c r="AY63" s="655">
        <f t="shared" si="28"/>
        <v>0</v>
      </c>
      <c r="AZ63" s="655">
        <f t="shared" si="28"/>
        <v>0</v>
      </c>
      <c r="BA63" s="657"/>
    </row>
    <row r="64" spans="1:53" x14ac:dyDescent="0.25">
      <c r="B64" s="1307" t="str">
        <f>B63</f>
        <v>3.2</v>
      </c>
      <c r="C64" s="23" t="s">
        <v>274</v>
      </c>
      <c r="D64" s="22" t="s">
        <v>94</v>
      </c>
      <c r="L64" s="506"/>
      <c r="M64" s="506"/>
      <c r="N64" s="506"/>
      <c r="O64" s="506"/>
      <c r="P64" s="506"/>
      <c r="Q64" s="506"/>
      <c r="R64" s="506"/>
      <c r="S64" s="506"/>
      <c r="T64" s="506"/>
      <c r="U64" s="506"/>
      <c r="V64" s="506"/>
      <c r="W64" s="506"/>
      <c r="X64" s="506"/>
      <c r="Y64" s="506"/>
      <c r="Z64" s="506"/>
      <c r="AA64" s="506"/>
      <c r="AB64" s="506"/>
      <c r="AC64" s="506"/>
      <c r="AD64" s="506"/>
      <c r="AE64" s="506"/>
      <c r="AF64" s="506"/>
      <c r="AG64" s="506"/>
      <c r="AH64" s="506"/>
      <c r="AI64" s="506"/>
      <c r="AJ64" s="506"/>
      <c r="AK64" s="506"/>
      <c r="AL64" s="506"/>
      <c r="AM64" s="506"/>
      <c r="AN64" s="506"/>
      <c r="AO64" s="506"/>
      <c r="AP64" s="506"/>
      <c r="AQ64" s="506"/>
      <c r="AR64" s="506"/>
      <c r="AS64" s="506"/>
      <c r="AT64" s="506"/>
      <c r="AU64" s="506"/>
      <c r="AV64" s="506"/>
      <c r="AX64" s="506">
        <f t="shared" si="28"/>
        <v>0</v>
      </c>
      <c r="AY64" s="506">
        <f t="shared" si="28"/>
        <v>0</v>
      </c>
      <c r="AZ64" s="506">
        <f t="shared" si="28"/>
        <v>0</v>
      </c>
      <c r="BA64" s="507"/>
    </row>
    <row r="65" spans="1:53" x14ac:dyDescent="0.25">
      <c r="B65" s="1307" t="str">
        <f t="shared" ref="B65:B67" si="29">B64</f>
        <v>3.2</v>
      </c>
      <c r="C65" s="23" t="s">
        <v>275</v>
      </c>
      <c r="D65" s="22" t="s">
        <v>94</v>
      </c>
      <c r="L65" s="506"/>
      <c r="M65" s="506"/>
      <c r="N65" s="506"/>
      <c r="O65" s="506"/>
      <c r="P65" s="506"/>
      <c r="Q65" s="506"/>
      <c r="R65" s="506"/>
      <c r="S65" s="506"/>
      <c r="T65" s="506"/>
      <c r="U65" s="506"/>
      <c r="V65" s="506"/>
      <c r="W65" s="506"/>
      <c r="X65" s="506"/>
      <c r="Y65" s="506"/>
      <c r="Z65" s="506"/>
      <c r="AA65" s="506"/>
      <c r="AB65" s="506"/>
      <c r="AC65" s="506"/>
      <c r="AD65" s="506"/>
      <c r="AE65" s="506"/>
      <c r="AF65" s="506"/>
      <c r="AG65" s="506"/>
      <c r="AH65" s="506"/>
      <c r="AI65" s="506"/>
      <c r="AJ65" s="506"/>
      <c r="AK65" s="506"/>
      <c r="AL65" s="506"/>
      <c r="AM65" s="506"/>
      <c r="AN65" s="506"/>
      <c r="AO65" s="506"/>
      <c r="AP65" s="506"/>
      <c r="AQ65" s="506"/>
      <c r="AR65" s="506"/>
      <c r="AS65" s="506"/>
      <c r="AT65" s="506"/>
      <c r="AU65" s="506"/>
      <c r="AV65" s="506"/>
      <c r="AX65" s="506">
        <f t="shared" si="28"/>
        <v>0</v>
      </c>
      <c r="AY65" s="506">
        <f t="shared" si="28"/>
        <v>0</v>
      </c>
      <c r="AZ65" s="506">
        <f t="shared" si="28"/>
        <v>0</v>
      </c>
      <c r="BA65" s="507"/>
    </row>
    <row r="66" spans="1:53" x14ac:dyDescent="0.25">
      <c r="B66" s="1307" t="str">
        <f t="shared" si="29"/>
        <v>3.2</v>
      </c>
      <c r="C66" s="23" t="s">
        <v>276</v>
      </c>
      <c r="D66" s="22" t="s">
        <v>94</v>
      </c>
      <c r="I66" s="28"/>
      <c r="J66" s="28"/>
      <c r="K66" s="28"/>
      <c r="L66" s="506"/>
      <c r="M66" s="506"/>
      <c r="N66" s="506"/>
      <c r="O66" s="506"/>
      <c r="P66" s="506"/>
      <c r="Q66" s="506"/>
      <c r="R66" s="506"/>
      <c r="S66" s="506"/>
      <c r="T66" s="506"/>
      <c r="U66" s="506"/>
      <c r="V66" s="506"/>
      <c r="W66" s="506"/>
      <c r="X66" s="506"/>
      <c r="Y66" s="506"/>
      <c r="Z66" s="506"/>
      <c r="AA66" s="506"/>
      <c r="AB66" s="506"/>
      <c r="AC66" s="506"/>
      <c r="AD66" s="506"/>
      <c r="AE66" s="506"/>
      <c r="AF66" s="506"/>
      <c r="AG66" s="506"/>
      <c r="AH66" s="506"/>
      <c r="AI66" s="506"/>
      <c r="AJ66" s="506"/>
      <c r="AK66" s="506"/>
      <c r="AL66" s="506"/>
      <c r="AM66" s="506"/>
      <c r="AN66" s="506"/>
      <c r="AO66" s="506"/>
      <c r="AP66" s="506"/>
      <c r="AQ66" s="506"/>
      <c r="AR66" s="506"/>
      <c r="AS66" s="506"/>
      <c r="AT66" s="506"/>
      <c r="AU66" s="506"/>
      <c r="AV66" s="506"/>
      <c r="AX66" s="506">
        <f t="shared" si="28"/>
        <v>0</v>
      </c>
      <c r="AY66" s="506">
        <f t="shared" si="28"/>
        <v>0</v>
      </c>
      <c r="AZ66" s="506">
        <f t="shared" si="28"/>
        <v>0</v>
      </c>
      <c r="BA66" s="507"/>
    </row>
    <row r="67" spans="1:53" x14ac:dyDescent="0.25">
      <c r="B67" s="1307" t="str">
        <f t="shared" si="29"/>
        <v>3.2</v>
      </c>
      <c r="C67" s="23" t="s">
        <v>277</v>
      </c>
      <c r="D67" s="22" t="s">
        <v>94</v>
      </c>
      <c r="L67" s="506"/>
      <c r="M67" s="506"/>
      <c r="N67" s="506"/>
      <c r="O67" s="506"/>
      <c r="P67" s="506"/>
      <c r="Q67" s="506"/>
      <c r="R67" s="506"/>
      <c r="S67" s="506"/>
      <c r="T67" s="506"/>
      <c r="U67" s="506"/>
      <c r="V67" s="506"/>
      <c r="W67" s="506"/>
      <c r="X67" s="506"/>
      <c r="Y67" s="506"/>
      <c r="Z67" s="506"/>
      <c r="AA67" s="506"/>
      <c r="AB67" s="506"/>
      <c r="AC67" s="506"/>
      <c r="AD67" s="506"/>
      <c r="AE67" s="506"/>
      <c r="AF67" s="506"/>
      <c r="AG67" s="506"/>
      <c r="AH67" s="506"/>
      <c r="AI67" s="506"/>
      <c r="AJ67" s="506"/>
      <c r="AK67" s="506"/>
      <c r="AL67" s="506"/>
      <c r="AM67" s="506"/>
      <c r="AN67" s="506"/>
      <c r="AO67" s="506"/>
      <c r="AP67" s="506"/>
      <c r="AQ67" s="506"/>
      <c r="AR67" s="506"/>
      <c r="AS67" s="506"/>
      <c r="AT67" s="506"/>
      <c r="AU67" s="506"/>
      <c r="AV67" s="506"/>
      <c r="AX67" s="506">
        <f t="shared" si="28"/>
        <v>0</v>
      </c>
      <c r="AY67" s="506">
        <f t="shared" si="28"/>
        <v>0</v>
      </c>
      <c r="AZ67" s="506">
        <f t="shared" si="28"/>
        <v>0</v>
      </c>
      <c r="BA67" s="507"/>
    </row>
    <row r="69" spans="1:53" s="29" customFormat="1" x14ac:dyDescent="0.25">
      <c r="A69" s="768"/>
      <c r="B69" s="768" t="str">
        <f>'Дорожная карта (кв)'!D27</f>
        <v>3.3</v>
      </c>
      <c r="C69" s="769" t="str">
        <f>INDEX('Дорожная карта (кв)'!$E$14:$E$29,MATCH('1.1.1 Трудозат производ перс ВБ'!B69,'Дорожная карта (кв)'!$D$14:$D$29,0))</f>
        <v>Подзадача № 3.3</v>
      </c>
      <c r="D69" s="768"/>
      <c r="E69" s="770"/>
      <c r="F69" s="771">
        <f>INDEX('Дорожная карта (кв)'!H$14:H$29,MATCH('1.1.1 Трудозат производ перс ВБ'!$C69,'Дорожная карта (кв)'!$E$14:$E$29,0))</f>
        <v>0</v>
      </c>
      <c r="G69" s="771">
        <f>INDEX('Дорожная карта (кв)'!I$14:I$29,MATCH('1.1.1 Трудозат производ перс ВБ'!$C69,'Дорожная карта (кв)'!$E$14:$E$29,0))</f>
        <v>0</v>
      </c>
      <c r="H69" s="772"/>
      <c r="I69" s="28"/>
      <c r="J69" s="28"/>
      <c r="K69" s="28"/>
      <c r="L69" s="773" t="str">
        <f t="shared" ref="L69:AU69" si="30">IF(AND(L$4&gt;=$F69,L$4&lt;=$G69),"X","")</f>
        <v/>
      </c>
      <c r="M69" s="773" t="str">
        <f t="shared" si="30"/>
        <v/>
      </c>
      <c r="N69" s="773" t="str">
        <f t="shared" si="30"/>
        <v/>
      </c>
      <c r="O69" s="773" t="str">
        <f t="shared" si="30"/>
        <v/>
      </c>
      <c r="P69" s="773" t="str">
        <f t="shared" si="30"/>
        <v/>
      </c>
      <c r="Q69" s="773" t="str">
        <f t="shared" si="30"/>
        <v/>
      </c>
      <c r="R69" s="773" t="str">
        <f t="shared" si="30"/>
        <v/>
      </c>
      <c r="S69" s="773" t="str">
        <f t="shared" si="30"/>
        <v/>
      </c>
      <c r="T69" s="773" t="str">
        <f t="shared" si="30"/>
        <v/>
      </c>
      <c r="U69" s="773" t="str">
        <f t="shared" si="30"/>
        <v/>
      </c>
      <c r="V69" s="773" t="str">
        <f t="shared" si="30"/>
        <v/>
      </c>
      <c r="W69" s="773" t="str">
        <f t="shared" si="30"/>
        <v/>
      </c>
      <c r="X69" s="773" t="str">
        <f t="shared" si="30"/>
        <v/>
      </c>
      <c r="Y69" s="773" t="str">
        <f t="shared" si="30"/>
        <v/>
      </c>
      <c r="Z69" s="773" t="str">
        <f t="shared" si="30"/>
        <v/>
      </c>
      <c r="AA69" s="773" t="str">
        <f t="shared" si="30"/>
        <v/>
      </c>
      <c r="AB69" s="773" t="str">
        <f t="shared" si="30"/>
        <v/>
      </c>
      <c r="AC69" s="773" t="str">
        <f t="shared" si="30"/>
        <v/>
      </c>
      <c r="AD69" s="773" t="str">
        <f t="shared" si="30"/>
        <v/>
      </c>
      <c r="AE69" s="773" t="str">
        <f t="shared" si="30"/>
        <v/>
      </c>
      <c r="AF69" s="773" t="str">
        <f t="shared" si="30"/>
        <v/>
      </c>
      <c r="AG69" s="773" t="str">
        <f t="shared" si="30"/>
        <v/>
      </c>
      <c r="AH69" s="773" t="str">
        <f t="shared" si="30"/>
        <v/>
      </c>
      <c r="AI69" s="773" t="str">
        <f t="shared" si="30"/>
        <v/>
      </c>
      <c r="AJ69" s="773" t="str">
        <f t="shared" si="30"/>
        <v/>
      </c>
      <c r="AK69" s="773" t="str">
        <f t="shared" si="30"/>
        <v/>
      </c>
      <c r="AL69" s="773" t="str">
        <f t="shared" si="30"/>
        <v/>
      </c>
      <c r="AM69" s="773" t="str">
        <f t="shared" si="30"/>
        <v/>
      </c>
      <c r="AN69" s="773" t="str">
        <f t="shared" si="30"/>
        <v/>
      </c>
      <c r="AO69" s="773" t="str">
        <f t="shared" si="30"/>
        <v/>
      </c>
      <c r="AP69" s="773" t="str">
        <f t="shared" si="30"/>
        <v/>
      </c>
      <c r="AQ69" s="773" t="str">
        <f t="shared" si="30"/>
        <v/>
      </c>
      <c r="AR69" s="773" t="str">
        <f t="shared" si="30"/>
        <v/>
      </c>
      <c r="AS69" s="773" t="str">
        <f t="shared" si="30"/>
        <v/>
      </c>
      <c r="AT69" s="773" t="str">
        <f t="shared" si="30"/>
        <v/>
      </c>
      <c r="AU69" s="773" t="str">
        <f t="shared" si="30"/>
        <v/>
      </c>
      <c r="AV69" s="773"/>
      <c r="AX69" s="769" t="str">
        <f>C69</f>
        <v>Подзадача № 3.3</v>
      </c>
      <c r="AY69" s="769"/>
      <c r="AZ69" s="769"/>
      <c r="BA69" s="769"/>
    </row>
    <row r="70" spans="1:53" x14ac:dyDescent="0.25">
      <c r="B70" s="1307" t="str">
        <f>B69</f>
        <v>3.3</v>
      </c>
      <c r="C70" s="23" t="s">
        <v>273</v>
      </c>
      <c r="D70" s="22" t="s">
        <v>94</v>
      </c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55"/>
      <c r="AB70" s="655"/>
      <c r="AC70" s="655"/>
      <c r="AD70" s="655"/>
      <c r="AE70" s="655"/>
      <c r="AF70" s="655"/>
      <c r="AG70" s="655"/>
      <c r="AH70" s="655"/>
      <c r="AI70" s="655"/>
      <c r="AJ70" s="655"/>
      <c r="AK70" s="655"/>
      <c r="AL70" s="655"/>
      <c r="AM70" s="655"/>
      <c r="AN70" s="655"/>
      <c r="AO70" s="655"/>
      <c r="AP70" s="655"/>
      <c r="AQ70" s="655"/>
      <c r="AR70" s="655"/>
      <c r="AS70" s="655"/>
      <c r="AT70" s="655"/>
      <c r="AU70" s="655"/>
      <c r="AV70" s="655"/>
      <c r="AX70" s="655">
        <f t="shared" ref="AX70:AZ74" si="31">SUMIFS($L70:$AV70,$L$3:$AV$3,AX$4)</f>
        <v>0</v>
      </c>
      <c r="AY70" s="655">
        <f t="shared" si="31"/>
        <v>0</v>
      </c>
      <c r="AZ70" s="655">
        <f t="shared" si="31"/>
        <v>0</v>
      </c>
      <c r="BA70" s="657"/>
    </row>
    <row r="71" spans="1:53" x14ac:dyDescent="0.25">
      <c r="B71" s="1307" t="str">
        <f>B70</f>
        <v>3.3</v>
      </c>
      <c r="C71" s="23" t="s">
        <v>274</v>
      </c>
      <c r="D71" s="22" t="s">
        <v>94</v>
      </c>
      <c r="L71" s="506"/>
      <c r="M71" s="506"/>
      <c r="N71" s="506"/>
      <c r="O71" s="506"/>
      <c r="P71" s="506"/>
      <c r="Q71" s="506"/>
      <c r="R71" s="506"/>
      <c r="S71" s="506"/>
      <c r="T71" s="506"/>
      <c r="U71" s="506"/>
      <c r="V71" s="506"/>
      <c r="W71" s="506"/>
      <c r="X71" s="506"/>
      <c r="Y71" s="506"/>
      <c r="Z71" s="506"/>
      <c r="AA71" s="506"/>
      <c r="AB71" s="506"/>
      <c r="AC71" s="506"/>
      <c r="AD71" s="506"/>
      <c r="AE71" s="506"/>
      <c r="AF71" s="506"/>
      <c r="AG71" s="506"/>
      <c r="AH71" s="506"/>
      <c r="AI71" s="506"/>
      <c r="AJ71" s="506"/>
      <c r="AK71" s="506"/>
      <c r="AL71" s="506"/>
      <c r="AM71" s="506"/>
      <c r="AN71" s="506"/>
      <c r="AO71" s="506"/>
      <c r="AP71" s="506"/>
      <c r="AQ71" s="506"/>
      <c r="AR71" s="506"/>
      <c r="AS71" s="506"/>
      <c r="AT71" s="506"/>
      <c r="AU71" s="506"/>
      <c r="AV71" s="506"/>
      <c r="AX71" s="506">
        <f t="shared" si="31"/>
        <v>0</v>
      </c>
      <c r="AY71" s="506">
        <f t="shared" si="31"/>
        <v>0</v>
      </c>
      <c r="AZ71" s="506">
        <f t="shared" si="31"/>
        <v>0</v>
      </c>
      <c r="BA71" s="507"/>
    </row>
    <row r="72" spans="1:53" x14ac:dyDescent="0.25">
      <c r="B72" s="1307" t="str">
        <f t="shared" ref="B72:B74" si="32">B71</f>
        <v>3.3</v>
      </c>
      <c r="C72" s="23" t="s">
        <v>275</v>
      </c>
      <c r="D72" s="22" t="s">
        <v>94</v>
      </c>
      <c r="L72" s="506"/>
      <c r="M72" s="506"/>
      <c r="N72" s="506"/>
      <c r="O72" s="506"/>
      <c r="P72" s="506"/>
      <c r="Q72" s="506"/>
      <c r="R72" s="506"/>
      <c r="S72" s="506"/>
      <c r="T72" s="506"/>
      <c r="U72" s="506"/>
      <c r="V72" s="506"/>
      <c r="W72" s="506"/>
      <c r="X72" s="506"/>
      <c r="Y72" s="506"/>
      <c r="Z72" s="506"/>
      <c r="AA72" s="506"/>
      <c r="AB72" s="506"/>
      <c r="AC72" s="506"/>
      <c r="AD72" s="506"/>
      <c r="AE72" s="506"/>
      <c r="AF72" s="506"/>
      <c r="AG72" s="506"/>
      <c r="AH72" s="506"/>
      <c r="AI72" s="506"/>
      <c r="AJ72" s="506"/>
      <c r="AK72" s="506"/>
      <c r="AL72" s="506"/>
      <c r="AM72" s="506"/>
      <c r="AN72" s="506"/>
      <c r="AO72" s="506"/>
      <c r="AP72" s="506"/>
      <c r="AQ72" s="506"/>
      <c r="AR72" s="506"/>
      <c r="AS72" s="506"/>
      <c r="AT72" s="506"/>
      <c r="AU72" s="506"/>
      <c r="AV72" s="506"/>
      <c r="AX72" s="506">
        <f t="shared" si="31"/>
        <v>0</v>
      </c>
      <c r="AY72" s="506">
        <f t="shared" si="31"/>
        <v>0</v>
      </c>
      <c r="AZ72" s="506">
        <f t="shared" si="31"/>
        <v>0</v>
      </c>
      <c r="BA72" s="507"/>
    </row>
    <row r="73" spans="1:53" x14ac:dyDescent="0.25">
      <c r="B73" s="1307" t="str">
        <f t="shared" si="32"/>
        <v>3.3</v>
      </c>
      <c r="C73" s="23" t="s">
        <v>276</v>
      </c>
      <c r="D73" s="22" t="s">
        <v>94</v>
      </c>
      <c r="I73" s="28"/>
      <c r="J73" s="28"/>
      <c r="K73" s="28"/>
      <c r="L73" s="506"/>
      <c r="M73" s="506"/>
      <c r="N73" s="506"/>
      <c r="O73" s="506"/>
      <c r="P73" s="506"/>
      <c r="Q73" s="506"/>
      <c r="R73" s="506"/>
      <c r="S73" s="506"/>
      <c r="T73" s="506"/>
      <c r="U73" s="506"/>
      <c r="V73" s="506"/>
      <c r="W73" s="506"/>
      <c r="X73" s="506"/>
      <c r="Y73" s="506"/>
      <c r="Z73" s="506"/>
      <c r="AA73" s="506"/>
      <c r="AB73" s="506"/>
      <c r="AC73" s="506"/>
      <c r="AD73" s="506"/>
      <c r="AE73" s="506"/>
      <c r="AF73" s="506"/>
      <c r="AG73" s="506"/>
      <c r="AH73" s="506"/>
      <c r="AI73" s="506"/>
      <c r="AJ73" s="506"/>
      <c r="AK73" s="506"/>
      <c r="AL73" s="506"/>
      <c r="AM73" s="506"/>
      <c r="AN73" s="506"/>
      <c r="AO73" s="506"/>
      <c r="AP73" s="506"/>
      <c r="AQ73" s="506"/>
      <c r="AR73" s="506"/>
      <c r="AS73" s="506"/>
      <c r="AT73" s="506"/>
      <c r="AU73" s="506"/>
      <c r="AV73" s="506"/>
      <c r="AX73" s="506">
        <f t="shared" si="31"/>
        <v>0</v>
      </c>
      <c r="AY73" s="506">
        <f t="shared" si="31"/>
        <v>0</v>
      </c>
      <c r="AZ73" s="506">
        <f t="shared" si="31"/>
        <v>0</v>
      </c>
      <c r="BA73" s="507"/>
    </row>
    <row r="74" spans="1:53" x14ac:dyDescent="0.25">
      <c r="B74" s="1307" t="str">
        <f t="shared" si="32"/>
        <v>3.3</v>
      </c>
      <c r="C74" s="23" t="s">
        <v>277</v>
      </c>
      <c r="D74" s="22" t="s">
        <v>94</v>
      </c>
      <c r="L74" s="506"/>
      <c r="M74" s="506"/>
      <c r="N74" s="506"/>
      <c r="O74" s="506"/>
      <c r="P74" s="506"/>
      <c r="Q74" s="506"/>
      <c r="R74" s="506"/>
      <c r="S74" s="506"/>
      <c r="T74" s="506"/>
      <c r="U74" s="506"/>
      <c r="V74" s="506"/>
      <c r="W74" s="506"/>
      <c r="X74" s="506"/>
      <c r="Y74" s="506"/>
      <c r="Z74" s="506"/>
      <c r="AA74" s="506"/>
      <c r="AB74" s="506"/>
      <c r="AC74" s="506"/>
      <c r="AD74" s="506"/>
      <c r="AE74" s="506"/>
      <c r="AF74" s="506"/>
      <c r="AG74" s="506"/>
      <c r="AH74" s="506"/>
      <c r="AI74" s="506"/>
      <c r="AJ74" s="506"/>
      <c r="AK74" s="506"/>
      <c r="AL74" s="506"/>
      <c r="AM74" s="506"/>
      <c r="AN74" s="506"/>
      <c r="AO74" s="506"/>
      <c r="AP74" s="506"/>
      <c r="AQ74" s="506"/>
      <c r="AR74" s="506"/>
      <c r="AS74" s="506"/>
      <c r="AT74" s="506"/>
      <c r="AU74" s="506"/>
      <c r="AV74" s="506"/>
      <c r="AX74" s="506">
        <f t="shared" si="31"/>
        <v>0</v>
      </c>
      <c r="AY74" s="506">
        <f t="shared" si="31"/>
        <v>0</v>
      </c>
      <c r="AZ74" s="506">
        <f t="shared" si="31"/>
        <v>0</v>
      </c>
      <c r="BA74" s="507"/>
    </row>
  </sheetData>
  <conditionalFormatting sqref="L7:AU7 L9:AU9 L16:AU16 L23:AU23 L30:AU30 L32:AU32 L39:AU39 L46:AU46 L53:AU53 L55:AU55 L62:AU62 L69:AU69">
    <cfRule type="expression" dxfId="17" priority="31">
      <formula>L7=""</formula>
    </cfRule>
  </conditionalFormatting>
  <pageMargins left="0.25" right="0.25" top="0.75" bottom="0.75" header="0.3" footer="0.3"/>
  <pageSetup paperSize="9" scale="2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 tint="0.59999389629810485"/>
    <pageSetUpPr fitToPage="1"/>
  </sheetPr>
  <dimension ref="A1:BO32"/>
  <sheetViews>
    <sheetView showGridLines="0" view="pageBreakPreview" zoomScale="80" zoomScaleNormal="30" zoomScaleSheetLayoutView="80" workbookViewId="0">
      <pane xSplit="8" ySplit="4" topLeftCell="I5" activePane="bottomRight" state="frozen"/>
      <selection activeCell="AX5" sqref="AX5"/>
      <selection pane="topRight" activeCell="AX5" sqref="AX5"/>
      <selection pane="bottomLeft" activeCell="AX5" sqref="AX5"/>
      <selection pane="bottomRight" activeCell="M10" sqref="M10"/>
    </sheetView>
  </sheetViews>
  <sheetFormatPr defaultColWidth="0" defaultRowHeight="12" zeroHeight="1" x14ac:dyDescent="0.25"/>
  <cols>
    <col min="1" max="1" width="1.85546875" style="22" customWidth="1"/>
    <col min="2" max="2" width="4.5703125" style="22" customWidth="1"/>
    <col min="3" max="3" width="45.85546875" style="21" customWidth="1"/>
    <col min="4" max="4" width="8.5703125" style="22" customWidth="1"/>
    <col min="5" max="5" width="2.85546875" style="21" customWidth="1"/>
    <col min="6" max="6" width="8.7109375" style="22" customWidth="1"/>
    <col min="7" max="7" width="9.85546875" style="22" customWidth="1"/>
    <col min="8" max="8" width="7.85546875" style="389" customWidth="1"/>
    <col min="9" max="9" width="1.85546875" style="21" customWidth="1"/>
    <col min="10" max="11" width="8.140625" style="21" customWidth="1"/>
    <col min="12" max="48" width="8.140625" style="24" customWidth="1"/>
    <col min="49" max="49" width="3.5703125" style="24" customWidth="1"/>
    <col min="50" max="53" width="7.140625" style="24" customWidth="1"/>
    <col min="54" max="54" width="2.140625" style="24" customWidth="1"/>
    <col min="55" max="67" width="0" style="24" hidden="1" customWidth="1"/>
    <col min="68" max="16384" width="9.140625" style="24" hidden="1"/>
  </cols>
  <sheetData>
    <row r="1" spans="1:53" s="759" customFormat="1" x14ac:dyDescent="0.25">
      <c r="A1" s="758"/>
      <c r="B1" s="758"/>
      <c r="D1" s="758"/>
      <c r="F1" s="758"/>
      <c r="G1" s="758"/>
      <c r="H1" s="1236"/>
    </row>
    <row r="2" spans="1:53" s="759" customFormat="1" ht="15" x14ac:dyDescent="0.25">
      <c r="A2" s="758"/>
      <c r="B2" s="758"/>
      <c r="C2" s="761" t="s">
        <v>327</v>
      </c>
      <c r="D2" s="758"/>
      <c r="F2" s="758"/>
      <c r="G2" s="758"/>
      <c r="H2" s="1236"/>
    </row>
    <row r="3" spans="1:53" s="762" customFormat="1" x14ac:dyDescent="0.25">
      <c r="C3" s="763"/>
      <c r="D3" s="763"/>
      <c r="E3" s="763"/>
      <c r="F3" s="763"/>
      <c r="G3" s="763"/>
      <c r="H3" s="764"/>
      <c r="J3" s="762">
        <v>2020</v>
      </c>
      <c r="K3" s="762">
        <f>J3+1</f>
        <v>2021</v>
      </c>
      <c r="L3" s="762">
        <f t="shared" ref="L3:AU3" si="0">YEAR(L4)</f>
        <v>2022</v>
      </c>
      <c r="M3" s="762">
        <f t="shared" si="0"/>
        <v>2022</v>
      </c>
      <c r="N3" s="762">
        <f t="shared" si="0"/>
        <v>2022</v>
      </c>
      <c r="O3" s="762">
        <f t="shared" si="0"/>
        <v>2022</v>
      </c>
      <c r="P3" s="762">
        <f t="shared" si="0"/>
        <v>2022</v>
      </c>
      <c r="Q3" s="762">
        <f t="shared" si="0"/>
        <v>2022</v>
      </c>
      <c r="R3" s="762">
        <f t="shared" si="0"/>
        <v>2022</v>
      </c>
      <c r="S3" s="762">
        <f t="shared" si="0"/>
        <v>2022</v>
      </c>
      <c r="T3" s="762">
        <f t="shared" si="0"/>
        <v>2022</v>
      </c>
      <c r="U3" s="762">
        <f t="shared" si="0"/>
        <v>2022</v>
      </c>
      <c r="V3" s="762">
        <f t="shared" si="0"/>
        <v>2022</v>
      </c>
      <c r="W3" s="762">
        <f t="shared" si="0"/>
        <v>2022</v>
      </c>
      <c r="X3" s="762">
        <f t="shared" si="0"/>
        <v>2023</v>
      </c>
      <c r="Y3" s="762">
        <f t="shared" si="0"/>
        <v>2023</v>
      </c>
      <c r="Z3" s="762">
        <f t="shared" si="0"/>
        <v>2023</v>
      </c>
      <c r="AA3" s="762">
        <f t="shared" si="0"/>
        <v>2023</v>
      </c>
      <c r="AB3" s="762">
        <f t="shared" si="0"/>
        <v>2023</v>
      </c>
      <c r="AC3" s="762">
        <f t="shared" si="0"/>
        <v>2023</v>
      </c>
      <c r="AD3" s="762">
        <f t="shared" si="0"/>
        <v>2023</v>
      </c>
      <c r="AE3" s="762">
        <f t="shared" si="0"/>
        <v>2023</v>
      </c>
      <c r="AF3" s="762">
        <f t="shared" si="0"/>
        <v>2023</v>
      </c>
      <c r="AG3" s="762">
        <f t="shared" si="0"/>
        <v>2023</v>
      </c>
      <c r="AH3" s="762">
        <f t="shared" si="0"/>
        <v>2023</v>
      </c>
      <c r="AI3" s="762">
        <f t="shared" si="0"/>
        <v>2023</v>
      </c>
      <c r="AJ3" s="762">
        <f t="shared" si="0"/>
        <v>2024</v>
      </c>
      <c r="AK3" s="762">
        <f t="shared" si="0"/>
        <v>2024</v>
      </c>
      <c r="AL3" s="762">
        <f t="shared" si="0"/>
        <v>2024</v>
      </c>
      <c r="AM3" s="762">
        <f t="shared" si="0"/>
        <v>2024</v>
      </c>
      <c r="AN3" s="762">
        <f t="shared" si="0"/>
        <v>2024</v>
      </c>
      <c r="AO3" s="762">
        <f t="shared" si="0"/>
        <v>2024</v>
      </c>
      <c r="AP3" s="762">
        <f t="shared" si="0"/>
        <v>2024</v>
      </c>
      <c r="AQ3" s="762">
        <f t="shared" si="0"/>
        <v>2024</v>
      </c>
      <c r="AR3" s="762">
        <f t="shared" si="0"/>
        <v>2024</v>
      </c>
      <c r="AS3" s="762">
        <f t="shared" si="0"/>
        <v>2024</v>
      </c>
      <c r="AT3" s="762">
        <f t="shared" si="0"/>
        <v>2024</v>
      </c>
      <c r="AU3" s="762">
        <f t="shared" si="0"/>
        <v>2024</v>
      </c>
      <c r="AV3" s="762" t="s">
        <v>278</v>
      </c>
      <c r="AY3" s="763"/>
    </row>
    <row r="4" spans="1:53" s="765" customFormat="1" x14ac:dyDescent="0.25">
      <c r="H4" s="766"/>
      <c r="J4" s="767"/>
      <c r="K4" s="767"/>
      <c r="L4" s="767">
        <v>44562</v>
      </c>
      <c r="M4" s="767">
        <f t="shared" ref="M4:AU4" si="1">DATE(YEAR(L4),MONTH(L4)+1,DAY(L4))</f>
        <v>44593</v>
      </c>
      <c r="N4" s="767">
        <f t="shared" si="1"/>
        <v>44621</v>
      </c>
      <c r="O4" s="767">
        <f t="shared" si="1"/>
        <v>44652</v>
      </c>
      <c r="P4" s="767">
        <f t="shared" si="1"/>
        <v>44682</v>
      </c>
      <c r="Q4" s="767">
        <f t="shared" si="1"/>
        <v>44713</v>
      </c>
      <c r="R4" s="767">
        <f t="shared" si="1"/>
        <v>44743</v>
      </c>
      <c r="S4" s="767">
        <f t="shared" si="1"/>
        <v>44774</v>
      </c>
      <c r="T4" s="767">
        <f t="shared" si="1"/>
        <v>44805</v>
      </c>
      <c r="U4" s="767">
        <f t="shared" si="1"/>
        <v>44835</v>
      </c>
      <c r="V4" s="767">
        <f t="shared" si="1"/>
        <v>44866</v>
      </c>
      <c r="W4" s="767">
        <f t="shared" si="1"/>
        <v>44896</v>
      </c>
      <c r="X4" s="767">
        <f t="shared" si="1"/>
        <v>44927</v>
      </c>
      <c r="Y4" s="767">
        <f t="shared" si="1"/>
        <v>44958</v>
      </c>
      <c r="Z4" s="767">
        <f t="shared" si="1"/>
        <v>44986</v>
      </c>
      <c r="AA4" s="767">
        <f t="shared" si="1"/>
        <v>45017</v>
      </c>
      <c r="AB4" s="767">
        <f t="shared" si="1"/>
        <v>45047</v>
      </c>
      <c r="AC4" s="767">
        <f t="shared" si="1"/>
        <v>45078</v>
      </c>
      <c r="AD4" s="767">
        <f t="shared" si="1"/>
        <v>45108</v>
      </c>
      <c r="AE4" s="767">
        <f t="shared" si="1"/>
        <v>45139</v>
      </c>
      <c r="AF4" s="767">
        <f t="shared" si="1"/>
        <v>45170</v>
      </c>
      <c r="AG4" s="767">
        <f t="shared" si="1"/>
        <v>45200</v>
      </c>
      <c r="AH4" s="767">
        <f t="shared" si="1"/>
        <v>45231</v>
      </c>
      <c r="AI4" s="767">
        <f t="shared" si="1"/>
        <v>45261</v>
      </c>
      <c r="AJ4" s="767">
        <f t="shared" si="1"/>
        <v>45292</v>
      </c>
      <c r="AK4" s="767">
        <f t="shared" si="1"/>
        <v>45323</v>
      </c>
      <c r="AL4" s="767">
        <f t="shared" si="1"/>
        <v>45352</v>
      </c>
      <c r="AM4" s="767">
        <f t="shared" si="1"/>
        <v>45383</v>
      </c>
      <c r="AN4" s="767">
        <f t="shared" si="1"/>
        <v>45413</v>
      </c>
      <c r="AO4" s="767">
        <f t="shared" si="1"/>
        <v>45444</v>
      </c>
      <c r="AP4" s="767">
        <f t="shared" si="1"/>
        <v>45474</v>
      </c>
      <c r="AQ4" s="767">
        <f t="shared" si="1"/>
        <v>45505</v>
      </c>
      <c r="AR4" s="767">
        <f t="shared" si="1"/>
        <v>45536</v>
      </c>
      <c r="AS4" s="767">
        <f t="shared" si="1"/>
        <v>45566</v>
      </c>
      <c r="AT4" s="767">
        <f t="shared" si="1"/>
        <v>45597</v>
      </c>
      <c r="AU4" s="767">
        <f t="shared" si="1"/>
        <v>45627</v>
      </c>
      <c r="AV4" s="767" t="s">
        <v>287</v>
      </c>
      <c r="AX4" s="765">
        <v>2022</v>
      </c>
      <c r="AY4" s="765">
        <f t="shared" ref="AY4" si="2">AX4+1</f>
        <v>2023</v>
      </c>
      <c r="AZ4" s="765">
        <f>AY4+1</f>
        <v>2024</v>
      </c>
      <c r="BA4" s="765" t="s">
        <v>278</v>
      </c>
    </row>
    <row r="5" spans="1:53" s="499" customFormat="1" ht="24" x14ac:dyDescent="0.25">
      <c r="A5" s="484"/>
      <c r="B5" s="484"/>
      <c r="C5" s="484" t="s">
        <v>114</v>
      </c>
      <c r="D5" s="484" t="s">
        <v>1</v>
      </c>
      <c r="E5" s="484"/>
      <c r="F5" s="484" t="s">
        <v>262</v>
      </c>
      <c r="G5" s="484" t="s">
        <v>263</v>
      </c>
      <c r="H5" s="485" t="s">
        <v>455</v>
      </c>
      <c r="AX5" s="1251" t="s">
        <v>280</v>
      </c>
      <c r="AY5" s="487"/>
    </row>
    <row r="6" spans="1:53" s="21" customFormat="1" x14ac:dyDescent="0.25">
      <c r="A6" s="22"/>
      <c r="B6" s="22"/>
      <c r="D6" s="22"/>
      <c r="F6" s="22"/>
      <c r="G6" s="22"/>
      <c r="H6" s="389"/>
    </row>
    <row r="7" spans="1:53" s="30" customFormat="1" x14ac:dyDescent="0.25">
      <c r="A7" s="757"/>
      <c r="B7" s="757"/>
      <c r="C7" s="774" t="s">
        <v>411</v>
      </c>
      <c r="D7" s="757"/>
      <c r="E7" s="774"/>
      <c r="F7" s="432" t="str">
        <f>'Дорожная карта (кв)'!H12</f>
        <v/>
      </c>
      <c r="G7" s="432" t="str">
        <f>'Дорожная карта (кв)'!I12</f>
        <v/>
      </c>
      <c r="H7" s="1237"/>
      <c r="I7" s="28"/>
      <c r="J7" s="28"/>
      <c r="K7" s="28"/>
      <c r="L7" s="433" t="str">
        <f t="shared" ref="L7:AU7" si="3">IF(AND(L$4&gt;=$F7,L$4&lt;=$G7),"X","")</f>
        <v/>
      </c>
      <c r="M7" s="433" t="str">
        <f t="shared" si="3"/>
        <v/>
      </c>
      <c r="N7" s="433" t="str">
        <f t="shared" si="3"/>
        <v/>
      </c>
      <c r="O7" s="433" t="str">
        <f t="shared" si="3"/>
        <v/>
      </c>
      <c r="P7" s="433" t="str">
        <f t="shared" si="3"/>
        <v/>
      </c>
      <c r="Q7" s="433" t="str">
        <f t="shared" si="3"/>
        <v/>
      </c>
      <c r="R7" s="433" t="str">
        <f t="shared" si="3"/>
        <v/>
      </c>
      <c r="S7" s="433" t="str">
        <f t="shared" si="3"/>
        <v/>
      </c>
      <c r="T7" s="433" t="str">
        <f t="shared" si="3"/>
        <v/>
      </c>
      <c r="U7" s="433" t="str">
        <f t="shared" si="3"/>
        <v/>
      </c>
      <c r="V7" s="433" t="str">
        <f t="shared" si="3"/>
        <v/>
      </c>
      <c r="W7" s="433" t="str">
        <f t="shared" si="3"/>
        <v/>
      </c>
      <c r="X7" s="433" t="str">
        <f t="shared" si="3"/>
        <v/>
      </c>
      <c r="Y7" s="433" t="str">
        <f t="shared" si="3"/>
        <v/>
      </c>
      <c r="Z7" s="433" t="str">
        <f t="shared" si="3"/>
        <v/>
      </c>
      <c r="AA7" s="433" t="str">
        <f t="shared" si="3"/>
        <v/>
      </c>
      <c r="AB7" s="433" t="str">
        <f t="shared" si="3"/>
        <v/>
      </c>
      <c r="AC7" s="433" t="str">
        <f t="shared" si="3"/>
        <v/>
      </c>
      <c r="AD7" s="433" t="str">
        <f t="shared" si="3"/>
        <v/>
      </c>
      <c r="AE7" s="433" t="str">
        <f t="shared" si="3"/>
        <v/>
      </c>
      <c r="AF7" s="433" t="str">
        <f t="shared" si="3"/>
        <v/>
      </c>
      <c r="AG7" s="433" t="str">
        <f t="shared" si="3"/>
        <v/>
      </c>
      <c r="AH7" s="433" t="str">
        <f t="shared" si="3"/>
        <v/>
      </c>
      <c r="AI7" s="433" t="str">
        <f t="shared" si="3"/>
        <v/>
      </c>
      <c r="AJ7" s="433" t="str">
        <f t="shared" si="3"/>
        <v/>
      </c>
      <c r="AK7" s="433" t="str">
        <f t="shared" si="3"/>
        <v/>
      </c>
      <c r="AL7" s="433" t="str">
        <f t="shared" si="3"/>
        <v/>
      </c>
      <c r="AM7" s="433" t="str">
        <f t="shared" si="3"/>
        <v/>
      </c>
      <c r="AN7" s="433" t="str">
        <f t="shared" si="3"/>
        <v/>
      </c>
      <c r="AO7" s="433" t="str">
        <f t="shared" si="3"/>
        <v/>
      </c>
      <c r="AP7" s="433" t="str">
        <f t="shared" si="3"/>
        <v/>
      </c>
      <c r="AQ7" s="433" t="str">
        <f t="shared" si="3"/>
        <v/>
      </c>
      <c r="AR7" s="433" t="str">
        <f t="shared" si="3"/>
        <v/>
      </c>
      <c r="AS7" s="433" t="str">
        <f t="shared" si="3"/>
        <v/>
      </c>
      <c r="AT7" s="433" t="str">
        <f t="shared" si="3"/>
        <v/>
      </c>
      <c r="AU7" s="433" t="str">
        <f t="shared" si="3"/>
        <v/>
      </c>
      <c r="AV7" s="433"/>
    </row>
    <row r="8" spans="1:53" x14ac:dyDescent="0.25"/>
    <row r="9" spans="1:53" s="30" customFormat="1" x14ac:dyDescent="0.25">
      <c r="A9" s="776"/>
      <c r="B9" s="776"/>
      <c r="C9" s="777" t="s">
        <v>186</v>
      </c>
      <c r="D9" s="776" t="s">
        <v>94</v>
      </c>
      <c r="E9" s="778"/>
      <c r="F9" s="776"/>
      <c r="G9" s="776"/>
      <c r="H9" s="1238"/>
      <c r="I9" s="21"/>
      <c r="J9" s="21"/>
      <c r="K9" s="21"/>
      <c r="L9" s="812">
        <f t="shared" ref="L9:AU9" si="4">SUM(L10:L14)</f>
        <v>0</v>
      </c>
      <c r="M9" s="812">
        <f t="shared" si="4"/>
        <v>0</v>
      </c>
      <c r="N9" s="812">
        <f t="shared" si="4"/>
        <v>0</v>
      </c>
      <c r="O9" s="812">
        <f t="shared" si="4"/>
        <v>0</v>
      </c>
      <c r="P9" s="812">
        <f t="shared" si="4"/>
        <v>0</v>
      </c>
      <c r="Q9" s="812">
        <f t="shared" si="4"/>
        <v>0</v>
      </c>
      <c r="R9" s="812">
        <f t="shared" si="4"/>
        <v>0</v>
      </c>
      <c r="S9" s="812">
        <f t="shared" si="4"/>
        <v>0</v>
      </c>
      <c r="T9" s="812">
        <f t="shared" si="4"/>
        <v>0</v>
      </c>
      <c r="U9" s="812">
        <f t="shared" si="4"/>
        <v>0</v>
      </c>
      <c r="V9" s="812">
        <f t="shared" si="4"/>
        <v>0</v>
      </c>
      <c r="W9" s="812">
        <f t="shared" si="4"/>
        <v>0</v>
      </c>
      <c r="X9" s="812">
        <f t="shared" si="4"/>
        <v>0</v>
      </c>
      <c r="Y9" s="812">
        <f t="shared" si="4"/>
        <v>0</v>
      </c>
      <c r="Z9" s="812">
        <f t="shared" si="4"/>
        <v>0</v>
      </c>
      <c r="AA9" s="812">
        <f t="shared" si="4"/>
        <v>0</v>
      </c>
      <c r="AB9" s="812">
        <f t="shared" si="4"/>
        <v>0</v>
      </c>
      <c r="AC9" s="812">
        <f t="shared" si="4"/>
        <v>0</v>
      </c>
      <c r="AD9" s="812">
        <f t="shared" si="4"/>
        <v>0</v>
      </c>
      <c r="AE9" s="812">
        <f t="shared" si="4"/>
        <v>0</v>
      </c>
      <c r="AF9" s="812">
        <f t="shared" si="4"/>
        <v>0</v>
      </c>
      <c r="AG9" s="812">
        <f t="shared" si="4"/>
        <v>0</v>
      </c>
      <c r="AH9" s="812">
        <f t="shared" si="4"/>
        <v>0</v>
      </c>
      <c r="AI9" s="812">
        <f t="shared" si="4"/>
        <v>0</v>
      </c>
      <c r="AJ9" s="812">
        <f t="shared" si="4"/>
        <v>0</v>
      </c>
      <c r="AK9" s="812">
        <f t="shared" si="4"/>
        <v>0</v>
      </c>
      <c r="AL9" s="812">
        <f t="shared" si="4"/>
        <v>0</v>
      </c>
      <c r="AM9" s="812">
        <f t="shared" si="4"/>
        <v>0</v>
      </c>
      <c r="AN9" s="812">
        <f t="shared" si="4"/>
        <v>0</v>
      </c>
      <c r="AO9" s="812">
        <f t="shared" si="4"/>
        <v>0</v>
      </c>
      <c r="AP9" s="812">
        <f t="shared" si="4"/>
        <v>0</v>
      </c>
      <c r="AQ9" s="812">
        <f t="shared" si="4"/>
        <v>0</v>
      </c>
      <c r="AR9" s="812">
        <f t="shared" si="4"/>
        <v>0</v>
      </c>
      <c r="AS9" s="812">
        <f t="shared" si="4"/>
        <v>0</v>
      </c>
      <c r="AT9" s="812">
        <f t="shared" si="4"/>
        <v>0</v>
      </c>
      <c r="AU9" s="812">
        <f t="shared" si="4"/>
        <v>0</v>
      </c>
      <c r="AV9" s="812"/>
    </row>
    <row r="10" spans="1:53" x14ac:dyDescent="0.25">
      <c r="C10" s="308" t="str">
        <f>Персонал!E9</f>
        <v>наименование должности 1</v>
      </c>
      <c r="D10" s="22" t="s">
        <v>94</v>
      </c>
      <c r="L10" s="604">
        <f>SUMIFS('1.1.1 Трудозат производ перс ВБ'!L:L,'1.1.1 Трудозат производ перс ВБ'!$C:$C,'1.1.2 ФОТ производ перс ВБ'!$C10)</f>
        <v>0</v>
      </c>
      <c r="M10" s="604">
        <f>SUMIFS('1.1.1 Трудозат производ перс ВБ'!M:M,'1.1.1 Трудозат производ перс ВБ'!$C:$C,'1.1.2 ФОТ производ перс ВБ'!$C10)</f>
        <v>0</v>
      </c>
      <c r="N10" s="604">
        <f>SUMIFS('1.1.1 Трудозат производ перс ВБ'!N:N,'1.1.1 Трудозат производ перс ВБ'!$C:$C,'1.1.2 ФОТ производ перс ВБ'!$C10)</f>
        <v>0</v>
      </c>
      <c r="O10" s="604">
        <f>SUMIFS('1.1.1 Трудозат производ перс ВБ'!O:O,'1.1.1 Трудозат производ перс ВБ'!$C:$C,'1.1.2 ФОТ производ перс ВБ'!$C10)</f>
        <v>0</v>
      </c>
      <c r="P10" s="604">
        <f>SUMIFS('1.1.1 Трудозат производ перс ВБ'!P:P,'1.1.1 Трудозат производ перс ВБ'!$C:$C,'1.1.2 ФОТ производ перс ВБ'!$C10)</f>
        <v>0</v>
      </c>
      <c r="Q10" s="604">
        <f>SUMIFS('1.1.1 Трудозат производ перс ВБ'!Q:Q,'1.1.1 Трудозат производ перс ВБ'!$C:$C,'1.1.2 ФОТ производ перс ВБ'!$C10)</f>
        <v>0</v>
      </c>
      <c r="R10" s="604">
        <f>SUMIFS('1.1.1 Трудозат производ перс ВБ'!R:R,'1.1.1 Трудозат производ перс ВБ'!$C:$C,'1.1.2 ФОТ производ перс ВБ'!$C10)</f>
        <v>0</v>
      </c>
      <c r="S10" s="604">
        <f>SUMIFS('1.1.1 Трудозат производ перс ВБ'!S:S,'1.1.1 Трудозат производ перс ВБ'!$C:$C,'1.1.2 ФОТ производ перс ВБ'!$C10)</f>
        <v>0</v>
      </c>
      <c r="T10" s="604">
        <f>SUMIFS('1.1.1 Трудозат производ перс ВБ'!T:T,'1.1.1 Трудозат производ перс ВБ'!$C:$C,'1.1.2 ФОТ производ перс ВБ'!$C10)</f>
        <v>0</v>
      </c>
      <c r="U10" s="604">
        <f>SUMIFS('1.1.1 Трудозат производ перс ВБ'!U:U,'1.1.1 Трудозат производ перс ВБ'!$C:$C,'1.1.2 ФОТ производ перс ВБ'!$C10)</f>
        <v>0</v>
      </c>
      <c r="V10" s="604">
        <f>SUMIFS('1.1.1 Трудозат производ перс ВБ'!V:V,'1.1.1 Трудозат производ перс ВБ'!$C:$C,'1.1.2 ФОТ производ перс ВБ'!$C10)</f>
        <v>0</v>
      </c>
      <c r="W10" s="604">
        <f>SUMIFS('1.1.1 Трудозат производ перс ВБ'!W:W,'1.1.1 Трудозат производ перс ВБ'!$C:$C,'1.1.2 ФОТ производ перс ВБ'!$C10)</f>
        <v>0</v>
      </c>
      <c r="X10" s="604">
        <f>SUMIFS('1.1.1 Трудозат производ перс ВБ'!X:X,'1.1.1 Трудозат производ перс ВБ'!$C:$C,'1.1.2 ФОТ производ перс ВБ'!$C10)</f>
        <v>0</v>
      </c>
      <c r="Y10" s="604">
        <f>SUMIFS('1.1.1 Трудозат производ перс ВБ'!Y:Y,'1.1.1 Трудозат производ перс ВБ'!$C:$C,'1.1.2 ФОТ производ перс ВБ'!$C10)</f>
        <v>0</v>
      </c>
      <c r="Z10" s="604">
        <f>SUMIFS('1.1.1 Трудозат производ перс ВБ'!Z:Z,'1.1.1 Трудозат производ перс ВБ'!$C:$C,'1.1.2 ФОТ производ перс ВБ'!$C10)</f>
        <v>0</v>
      </c>
      <c r="AA10" s="604">
        <f>SUMIFS('1.1.1 Трудозат производ перс ВБ'!AA:AA,'1.1.1 Трудозат производ перс ВБ'!$C:$C,'1.1.2 ФОТ производ перс ВБ'!$C10)</f>
        <v>0</v>
      </c>
      <c r="AB10" s="604">
        <f>SUMIFS('1.1.1 Трудозат производ перс ВБ'!AB:AB,'1.1.1 Трудозат производ перс ВБ'!$C:$C,'1.1.2 ФОТ производ перс ВБ'!$C10)</f>
        <v>0</v>
      </c>
      <c r="AC10" s="604">
        <f>SUMIFS('1.1.1 Трудозат производ перс ВБ'!AC:AC,'1.1.1 Трудозат производ перс ВБ'!$C:$C,'1.1.2 ФОТ производ перс ВБ'!$C10)</f>
        <v>0</v>
      </c>
      <c r="AD10" s="604">
        <f>SUMIFS('1.1.1 Трудозат производ перс ВБ'!AD:AD,'1.1.1 Трудозат производ перс ВБ'!$C:$C,'1.1.2 ФОТ производ перс ВБ'!$C10)</f>
        <v>0</v>
      </c>
      <c r="AE10" s="604">
        <f>SUMIFS('1.1.1 Трудозат производ перс ВБ'!AE:AE,'1.1.1 Трудозат производ перс ВБ'!$C:$C,'1.1.2 ФОТ производ перс ВБ'!$C10)</f>
        <v>0</v>
      </c>
      <c r="AF10" s="604">
        <f>SUMIFS('1.1.1 Трудозат производ перс ВБ'!AF:AF,'1.1.1 Трудозат производ перс ВБ'!$C:$C,'1.1.2 ФОТ производ перс ВБ'!$C10)</f>
        <v>0</v>
      </c>
      <c r="AG10" s="604">
        <f>SUMIFS('1.1.1 Трудозат производ перс ВБ'!AG:AG,'1.1.1 Трудозат производ перс ВБ'!$C:$C,'1.1.2 ФОТ производ перс ВБ'!$C10)</f>
        <v>0</v>
      </c>
      <c r="AH10" s="604">
        <f>SUMIFS('1.1.1 Трудозат производ перс ВБ'!AH:AH,'1.1.1 Трудозат производ перс ВБ'!$C:$C,'1.1.2 ФОТ производ перс ВБ'!$C10)</f>
        <v>0</v>
      </c>
      <c r="AI10" s="604">
        <f>SUMIFS('1.1.1 Трудозат производ перс ВБ'!AI:AI,'1.1.1 Трудозат производ перс ВБ'!$C:$C,'1.1.2 ФОТ производ перс ВБ'!$C10)</f>
        <v>0</v>
      </c>
      <c r="AJ10" s="604">
        <f>SUMIFS('1.1.1 Трудозат производ перс ВБ'!AJ:AJ,'1.1.1 Трудозат производ перс ВБ'!$C:$C,'1.1.2 ФОТ производ перс ВБ'!$C10)</f>
        <v>0</v>
      </c>
      <c r="AK10" s="604">
        <f>SUMIFS('1.1.1 Трудозат производ перс ВБ'!AK:AK,'1.1.1 Трудозат производ перс ВБ'!$C:$C,'1.1.2 ФОТ производ перс ВБ'!$C10)</f>
        <v>0</v>
      </c>
      <c r="AL10" s="604">
        <f>SUMIFS('1.1.1 Трудозат производ перс ВБ'!AL:AL,'1.1.1 Трудозат производ перс ВБ'!$C:$C,'1.1.2 ФОТ производ перс ВБ'!$C10)</f>
        <v>0</v>
      </c>
      <c r="AM10" s="604">
        <f>SUMIFS('1.1.1 Трудозат производ перс ВБ'!AM:AM,'1.1.1 Трудозат производ перс ВБ'!$C:$C,'1.1.2 ФОТ производ перс ВБ'!$C10)</f>
        <v>0</v>
      </c>
      <c r="AN10" s="604">
        <f>SUMIFS('1.1.1 Трудозат производ перс ВБ'!AN:AN,'1.1.1 Трудозат производ перс ВБ'!$C:$C,'1.1.2 ФОТ производ перс ВБ'!$C10)</f>
        <v>0</v>
      </c>
      <c r="AO10" s="604">
        <f>SUMIFS('1.1.1 Трудозат производ перс ВБ'!AO:AO,'1.1.1 Трудозат производ перс ВБ'!$C:$C,'1.1.2 ФОТ производ перс ВБ'!$C10)</f>
        <v>0</v>
      </c>
      <c r="AP10" s="604">
        <f>SUMIFS('1.1.1 Трудозат производ перс ВБ'!AP:AP,'1.1.1 Трудозат производ перс ВБ'!$C:$C,'1.1.2 ФОТ производ перс ВБ'!$C10)</f>
        <v>0</v>
      </c>
      <c r="AQ10" s="604">
        <f>SUMIFS('1.1.1 Трудозат производ перс ВБ'!AQ:AQ,'1.1.1 Трудозат производ перс ВБ'!$C:$C,'1.1.2 ФОТ производ перс ВБ'!$C10)</f>
        <v>0</v>
      </c>
      <c r="AR10" s="604">
        <f>SUMIFS('1.1.1 Трудозат производ перс ВБ'!AR:AR,'1.1.1 Трудозат производ перс ВБ'!$C:$C,'1.1.2 ФОТ производ перс ВБ'!$C10)</f>
        <v>0</v>
      </c>
      <c r="AS10" s="604">
        <f>SUMIFS('1.1.1 Трудозат производ перс ВБ'!AS:AS,'1.1.1 Трудозат производ перс ВБ'!$C:$C,'1.1.2 ФОТ производ перс ВБ'!$C10)</f>
        <v>0</v>
      </c>
      <c r="AT10" s="604">
        <f>SUMIFS('1.1.1 Трудозат производ перс ВБ'!AT:AT,'1.1.1 Трудозат производ перс ВБ'!$C:$C,'1.1.2 ФОТ производ перс ВБ'!$C10)</f>
        <v>0</v>
      </c>
      <c r="AU10" s="604">
        <f>SUMIFS('1.1.1 Трудозат производ перс ВБ'!AU:AU,'1.1.1 Трудозат производ перс ВБ'!$C:$C,'1.1.2 ФОТ производ перс ВБ'!$C10)</f>
        <v>0</v>
      </c>
      <c r="AV10" s="604"/>
      <c r="AX10" s="506">
        <f t="shared" ref="AX10:AZ14" si="5">IFERROR(AVERAGEIFS($L10:$AV10,$L10:$AV10,"&gt;0",$L$3:$AV$3,AX$4),0)</f>
        <v>0</v>
      </c>
      <c r="AY10" s="506">
        <f t="shared" si="5"/>
        <v>0</v>
      </c>
      <c r="AZ10" s="506">
        <f t="shared" si="5"/>
        <v>0</v>
      </c>
      <c r="BA10" s="507"/>
    </row>
    <row r="11" spans="1:53" x14ac:dyDescent="0.25">
      <c r="C11" s="308" t="str">
        <f>Персонал!E10</f>
        <v>наименование должности 2</v>
      </c>
      <c r="D11" s="22" t="s">
        <v>94</v>
      </c>
      <c r="L11" s="604">
        <f>SUMIFS('1.1.1 Трудозат производ перс ВБ'!L:L,'1.1.1 Трудозат производ перс ВБ'!$C:$C,'1.1.2 ФОТ производ перс ВБ'!$C11)</f>
        <v>0</v>
      </c>
      <c r="M11" s="604">
        <f>SUMIFS('1.1.1 Трудозат производ перс ВБ'!M:M,'1.1.1 Трудозат производ перс ВБ'!$C:$C,'1.1.2 ФОТ производ перс ВБ'!$C11)</f>
        <v>0</v>
      </c>
      <c r="N11" s="604">
        <f>SUMIFS('1.1.1 Трудозат производ перс ВБ'!N:N,'1.1.1 Трудозат производ перс ВБ'!$C:$C,'1.1.2 ФОТ производ перс ВБ'!$C11)</f>
        <v>0</v>
      </c>
      <c r="O11" s="604">
        <f>SUMIFS('1.1.1 Трудозат производ перс ВБ'!O:O,'1.1.1 Трудозат производ перс ВБ'!$C:$C,'1.1.2 ФОТ производ перс ВБ'!$C11)</f>
        <v>0</v>
      </c>
      <c r="P11" s="604">
        <f>SUMIFS('1.1.1 Трудозат производ перс ВБ'!P:P,'1.1.1 Трудозат производ перс ВБ'!$C:$C,'1.1.2 ФОТ производ перс ВБ'!$C11)</f>
        <v>0</v>
      </c>
      <c r="Q11" s="604">
        <f>SUMIFS('1.1.1 Трудозат производ перс ВБ'!Q:Q,'1.1.1 Трудозат производ перс ВБ'!$C:$C,'1.1.2 ФОТ производ перс ВБ'!$C11)</f>
        <v>0</v>
      </c>
      <c r="R11" s="604">
        <f>SUMIFS('1.1.1 Трудозат производ перс ВБ'!R:R,'1.1.1 Трудозат производ перс ВБ'!$C:$C,'1.1.2 ФОТ производ перс ВБ'!$C11)</f>
        <v>0</v>
      </c>
      <c r="S11" s="604">
        <f>SUMIFS('1.1.1 Трудозат производ перс ВБ'!S:S,'1.1.1 Трудозат производ перс ВБ'!$C:$C,'1.1.2 ФОТ производ перс ВБ'!$C11)</f>
        <v>0</v>
      </c>
      <c r="T11" s="604">
        <f>SUMIFS('1.1.1 Трудозат производ перс ВБ'!T:T,'1.1.1 Трудозат производ перс ВБ'!$C:$C,'1.1.2 ФОТ производ перс ВБ'!$C11)</f>
        <v>0</v>
      </c>
      <c r="U11" s="604">
        <f>SUMIFS('1.1.1 Трудозат производ перс ВБ'!U:U,'1.1.1 Трудозат производ перс ВБ'!$C:$C,'1.1.2 ФОТ производ перс ВБ'!$C11)</f>
        <v>0</v>
      </c>
      <c r="V11" s="604">
        <f>SUMIFS('1.1.1 Трудозат производ перс ВБ'!V:V,'1.1.1 Трудозат производ перс ВБ'!$C:$C,'1.1.2 ФОТ производ перс ВБ'!$C11)</f>
        <v>0</v>
      </c>
      <c r="W11" s="604">
        <f>SUMIFS('1.1.1 Трудозат производ перс ВБ'!W:W,'1.1.1 Трудозат производ перс ВБ'!$C:$C,'1.1.2 ФОТ производ перс ВБ'!$C11)</f>
        <v>0</v>
      </c>
      <c r="X11" s="604">
        <f>SUMIFS('1.1.1 Трудозат производ перс ВБ'!X:X,'1.1.1 Трудозат производ перс ВБ'!$C:$C,'1.1.2 ФОТ производ перс ВБ'!$C11)</f>
        <v>0</v>
      </c>
      <c r="Y11" s="604">
        <f>SUMIFS('1.1.1 Трудозат производ перс ВБ'!Y:Y,'1.1.1 Трудозат производ перс ВБ'!$C:$C,'1.1.2 ФОТ производ перс ВБ'!$C11)</f>
        <v>0</v>
      </c>
      <c r="Z11" s="604">
        <f>SUMIFS('1.1.1 Трудозат производ перс ВБ'!Z:Z,'1.1.1 Трудозат производ перс ВБ'!$C:$C,'1.1.2 ФОТ производ перс ВБ'!$C11)</f>
        <v>0</v>
      </c>
      <c r="AA11" s="604">
        <f>SUMIFS('1.1.1 Трудозат производ перс ВБ'!AA:AA,'1.1.1 Трудозат производ перс ВБ'!$C:$C,'1.1.2 ФОТ производ перс ВБ'!$C11)</f>
        <v>0</v>
      </c>
      <c r="AB11" s="604">
        <f>SUMIFS('1.1.1 Трудозат производ перс ВБ'!AB:AB,'1.1.1 Трудозат производ перс ВБ'!$C:$C,'1.1.2 ФОТ производ перс ВБ'!$C11)</f>
        <v>0</v>
      </c>
      <c r="AC11" s="604">
        <f>SUMIFS('1.1.1 Трудозат производ перс ВБ'!AC:AC,'1.1.1 Трудозат производ перс ВБ'!$C:$C,'1.1.2 ФОТ производ перс ВБ'!$C11)</f>
        <v>0</v>
      </c>
      <c r="AD11" s="604">
        <f>SUMIFS('1.1.1 Трудозат производ перс ВБ'!AD:AD,'1.1.1 Трудозат производ перс ВБ'!$C:$C,'1.1.2 ФОТ производ перс ВБ'!$C11)</f>
        <v>0</v>
      </c>
      <c r="AE11" s="604">
        <f>SUMIFS('1.1.1 Трудозат производ перс ВБ'!AE:AE,'1.1.1 Трудозат производ перс ВБ'!$C:$C,'1.1.2 ФОТ производ перс ВБ'!$C11)</f>
        <v>0</v>
      </c>
      <c r="AF11" s="604">
        <f>SUMIFS('1.1.1 Трудозат производ перс ВБ'!AF:AF,'1.1.1 Трудозат производ перс ВБ'!$C:$C,'1.1.2 ФОТ производ перс ВБ'!$C11)</f>
        <v>0</v>
      </c>
      <c r="AG11" s="604">
        <f>SUMIFS('1.1.1 Трудозат производ перс ВБ'!AG:AG,'1.1.1 Трудозат производ перс ВБ'!$C:$C,'1.1.2 ФОТ производ перс ВБ'!$C11)</f>
        <v>0</v>
      </c>
      <c r="AH11" s="604">
        <f>SUMIFS('1.1.1 Трудозат производ перс ВБ'!AH:AH,'1.1.1 Трудозат производ перс ВБ'!$C:$C,'1.1.2 ФОТ производ перс ВБ'!$C11)</f>
        <v>0</v>
      </c>
      <c r="AI11" s="604">
        <f>SUMIFS('1.1.1 Трудозат производ перс ВБ'!AI:AI,'1.1.1 Трудозат производ перс ВБ'!$C:$C,'1.1.2 ФОТ производ перс ВБ'!$C11)</f>
        <v>0</v>
      </c>
      <c r="AJ11" s="604">
        <f>SUMIFS('1.1.1 Трудозат производ перс ВБ'!AJ:AJ,'1.1.1 Трудозат производ перс ВБ'!$C:$C,'1.1.2 ФОТ производ перс ВБ'!$C11)</f>
        <v>0</v>
      </c>
      <c r="AK11" s="604">
        <f>SUMIFS('1.1.1 Трудозат производ перс ВБ'!AK:AK,'1.1.1 Трудозат производ перс ВБ'!$C:$C,'1.1.2 ФОТ производ перс ВБ'!$C11)</f>
        <v>0</v>
      </c>
      <c r="AL11" s="604">
        <f>SUMIFS('1.1.1 Трудозат производ перс ВБ'!AL:AL,'1.1.1 Трудозат производ перс ВБ'!$C:$C,'1.1.2 ФОТ производ перс ВБ'!$C11)</f>
        <v>0</v>
      </c>
      <c r="AM11" s="604">
        <f>SUMIFS('1.1.1 Трудозат производ перс ВБ'!AM:AM,'1.1.1 Трудозат производ перс ВБ'!$C:$C,'1.1.2 ФОТ производ перс ВБ'!$C11)</f>
        <v>0</v>
      </c>
      <c r="AN11" s="604">
        <f>SUMIFS('1.1.1 Трудозат производ перс ВБ'!AN:AN,'1.1.1 Трудозат производ перс ВБ'!$C:$C,'1.1.2 ФОТ производ перс ВБ'!$C11)</f>
        <v>0</v>
      </c>
      <c r="AO11" s="604">
        <f>SUMIFS('1.1.1 Трудозат производ перс ВБ'!AO:AO,'1.1.1 Трудозат производ перс ВБ'!$C:$C,'1.1.2 ФОТ производ перс ВБ'!$C11)</f>
        <v>0</v>
      </c>
      <c r="AP11" s="604">
        <f>SUMIFS('1.1.1 Трудозат производ перс ВБ'!AP:AP,'1.1.1 Трудозат производ перс ВБ'!$C:$C,'1.1.2 ФОТ производ перс ВБ'!$C11)</f>
        <v>0</v>
      </c>
      <c r="AQ11" s="604">
        <f>SUMIFS('1.1.1 Трудозат производ перс ВБ'!AQ:AQ,'1.1.1 Трудозат производ перс ВБ'!$C:$C,'1.1.2 ФОТ производ перс ВБ'!$C11)</f>
        <v>0</v>
      </c>
      <c r="AR11" s="604">
        <f>SUMIFS('1.1.1 Трудозат производ перс ВБ'!AR:AR,'1.1.1 Трудозат производ перс ВБ'!$C:$C,'1.1.2 ФОТ производ перс ВБ'!$C11)</f>
        <v>0</v>
      </c>
      <c r="AS11" s="604">
        <f>SUMIFS('1.1.1 Трудозат производ перс ВБ'!AS:AS,'1.1.1 Трудозат производ перс ВБ'!$C:$C,'1.1.2 ФОТ производ перс ВБ'!$C11)</f>
        <v>0</v>
      </c>
      <c r="AT11" s="604">
        <f>SUMIFS('1.1.1 Трудозат производ перс ВБ'!AT:AT,'1.1.1 Трудозат производ перс ВБ'!$C:$C,'1.1.2 ФОТ производ перс ВБ'!$C11)</f>
        <v>0</v>
      </c>
      <c r="AU11" s="604">
        <f>SUMIFS('1.1.1 Трудозат производ перс ВБ'!AU:AU,'1.1.1 Трудозат производ перс ВБ'!$C:$C,'1.1.2 ФОТ производ перс ВБ'!$C11)</f>
        <v>0</v>
      </c>
      <c r="AV11" s="538"/>
      <c r="AX11" s="506">
        <f t="shared" si="5"/>
        <v>0</v>
      </c>
      <c r="AY11" s="506">
        <f t="shared" si="5"/>
        <v>0</v>
      </c>
      <c r="AZ11" s="506">
        <f t="shared" si="5"/>
        <v>0</v>
      </c>
      <c r="BA11" s="507"/>
    </row>
    <row r="12" spans="1:53" x14ac:dyDescent="0.25">
      <c r="C12" s="308" t="str">
        <f>Персонал!E11</f>
        <v>наименование должности 3</v>
      </c>
      <c r="D12" s="22" t="s">
        <v>94</v>
      </c>
      <c r="L12" s="604">
        <f>SUMIFS('1.1.1 Трудозат производ перс ВБ'!L:L,'1.1.1 Трудозат производ перс ВБ'!$C:$C,'1.1.2 ФОТ производ перс ВБ'!$C12)</f>
        <v>0</v>
      </c>
      <c r="M12" s="604">
        <f>SUMIFS('1.1.1 Трудозат производ перс ВБ'!M:M,'1.1.1 Трудозат производ перс ВБ'!$C:$C,'1.1.2 ФОТ производ перс ВБ'!$C12)</f>
        <v>0</v>
      </c>
      <c r="N12" s="604">
        <f>SUMIFS('1.1.1 Трудозат производ перс ВБ'!N:N,'1.1.1 Трудозат производ перс ВБ'!$C:$C,'1.1.2 ФОТ производ перс ВБ'!$C12)</f>
        <v>0</v>
      </c>
      <c r="O12" s="604">
        <f>SUMIFS('1.1.1 Трудозат производ перс ВБ'!O:O,'1.1.1 Трудозат производ перс ВБ'!$C:$C,'1.1.2 ФОТ производ перс ВБ'!$C12)</f>
        <v>0</v>
      </c>
      <c r="P12" s="604">
        <f>SUMIFS('1.1.1 Трудозат производ перс ВБ'!P:P,'1.1.1 Трудозат производ перс ВБ'!$C:$C,'1.1.2 ФОТ производ перс ВБ'!$C12)</f>
        <v>0</v>
      </c>
      <c r="Q12" s="604">
        <f>SUMIFS('1.1.1 Трудозат производ перс ВБ'!Q:Q,'1.1.1 Трудозат производ перс ВБ'!$C:$C,'1.1.2 ФОТ производ перс ВБ'!$C12)</f>
        <v>0</v>
      </c>
      <c r="R12" s="604">
        <f>SUMIFS('1.1.1 Трудозат производ перс ВБ'!R:R,'1.1.1 Трудозат производ перс ВБ'!$C:$C,'1.1.2 ФОТ производ перс ВБ'!$C12)</f>
        <v>0</v>
      </c>
      <c r="S12" s="604">
        <f>SUMIFS('1.1.1 Трудозат производ перс ВБ'!S:S,'1.1.1 Трудозат производ перс ВБ'!$C:$C,'1.1.2 ФОТ производ перс ВБ'!$C12)</f>
        <v>0</v>
      </c>
      <c r="T12" s="604">
        <f>SUMIFS('1.1.1 Трудозат производ перс ВБ'!T:T,'1.1.1 Трудозат производ перс ВБ'!$C:$C,'1.1.2 ФОТ производ перс ВБ'!$C12)</f>
        <v>0</v>
      </c>
      <c r="U12" s="604">
        <f>SUMIFS('1.1.1 Трудозат производ перс ВБ'!U:U,'1.1.1 Трудозат производ перс ВБ'!$C:$C,'1.1.2 ФОТ производ перс ВБ'!$C12)</f>
        <v>0</v>
      </c>
      <c r="V12" s="604">
        <f>SUMIFS('1.1.1 Трудозат производ перс ВБ'!V:V,'1.1.1 Трудозат производ перс ВБ'!$C:$C,'1.1.2 ФОТ производ перс ВБ'!$C12)</f>
        <v>0</v>
      </c>
      <c r="W12" s="604">
        <f>SUMIFS('1.1.1 Трудозат производ перс ВБ'!W:W,'1.1.1 Трудозат производ перс ВБ'!$C:$C,'1.1.2 ФОТ производ перс ВБ'!$C12)</f>
        <v>0</v>
      </c>
      <c r="X12" s="604">
        <f>SUMIFS('1.1.1 Трудозат производ перс ВБ'!X:X,'1.1.1 Трудозат производ перс ВБ'!$C:$C,'1.1.2 ФОТ производ перс ВБ'!$C12)</f>
        <v>0</v>
      </c>
      <c r="Y12" s="604">
        <f>SUMIFS('1.1.1 Трудозат производ перс ВБ'!Y:Y,'1.1.1 Трудозат производ перс ВБ'!$C:$C,'1.1.2 ФОТ производ перс ВБ'!$C12)</f>
        <v>0</v>
      </c>
      <c r="Z12" s="604">
        <f>SUMIFS('1.1.1 Трудозат производ перс ВБ'!Z:Z,'1.1.1 Трудозат производ перс ВБ'!$C:$C,'1.1.2 ФОТ производ перс ВБ'!$C12)</f>
        <v>0</v>
      </c>
      <c r="AA12" s="604">
        <f>SUMIFS('1.1.1 Трудозат производ перс ВБ'!AA:AA,'1.1.1 Трудозат производ перс ВБ'!$C:$C,'1.1.2 ФОТ производ перс ВБ'!$C12)</f>
        <v>0</v>
      </c>
      <c r="AB12" s="604">
        <f>SUMIFS('1.1.1 Трудозат производ перс ВБ'!AB:AB,'1.1.1 Трудозат производ перс ВБ'!$C:$C,'1.1.2 ФОТ производ перс ВБ'!$C12)</f>
        <v>0</v>
      </c>
      <c r="AC12" s="604">
        <f>SUMIFS('1.1.1 Трудозат производ перс ВБ'!AC:AC,'1.1.1 Трудозат производ перс ВБ'!$C:$C,'1.1.2 ФОТ производ перс ВБ'!$C12)</f>
        <v>0</v>
      </c>
      <c r="AD12" s="604">
        <f>SUMIFS('1.1.1 Трудозат производ перс ВБ'!AD:AD,'1.1.1 Трудозат производ перс ВБ'!$C:$C,'1.1.2 ФОТ производ перс ВБ'!$C12)</f>
        <v>0</v>
      </c>
      <c r="AE12" s="604">
        <f>SUMIFS('1.1.1 Трудозат производ перс ВБ'!AE:AE,'1.1.1 Трудозат производ перс ВБ'!$C:$C,'1.1.2 ФОТ производ перс ВБ'!$C12)</f>
        <v>0</v>
      </c>
      <c r="AF12" s="604">
        <f>SUMIFS('1.1.1 Трудозат производ перс ВБ'!AF:AF,'1.1.1 Трудозат производ перс ВБ'!$C:$C,'1.1.2 ФОТ производ перс ВБ'!$C12)</f>
        <v>0</v>
      </c>
      <c r="AG12" s="604">
        <f>SUMIFS('1.1.1 Трудозат производ перс ВБ'!AG:AG,'1.1.1 Трудозат производ перс ВБ'!$C:$C,'1.1.2 ФОТ производ перс ВБ'!$C12)</f>
        <v>0</v>
      </c>
      <c r="AH12" s="604">
        <f>SUMIFS('1.1.1 Трудозат производ перс ВБ'!AH:AH,'1.1.1 Трудозат производ перс ВБ'!$C:$C,'1.1.2 ФОТ производ перс ВБ'!$C12)</f>
        <v>0</v>
      </c>
      <c r="AI12" s="604">
        <f>SUMIFS('1.1.1 Трудозат производ перс ВБ'!AI:AI,'1.1.1 Трудозат производ перс ВБ'!$C:$C,'1.1.2 ФОТ производ перс ВБ'!$C12)</f>
        <v>0</v>
      </c>
      <c r="AJ12" s="604">
        <f>SUMIFS('1.1.1 Трудозат производ перс ВБ'!AJ:AJ,'1.1.1 Трудозат производ перс ВБ'!$C:$C,'1.1.2 ФОТ производ перс ВБ'!$C12)</f>
        <v>0</v>
      </c>
      <c r="AK12" s="604">
        <f>SUMIFS('1.1.1 Трудозат производ перс ВБ'!AK:AK,'1.1.1 Трудозат производ перс ВБ'!$C:$C,'1.1.2 ФОТ производ перс ВБ'!$C12)</f>
        <v>0</v>
      </c>
      <c r="AL12" s="604">
        <f>SUMIFS('1.1.1 Трудозат производ перс ВБ'!AL:AL,'1.1.1 Трудозат производ перс ВБ'!$C:$C,'1.1.2 ФОТ производ перс ВБ'!$C12)</f>
        <v>0</v>
      </c>
      <c r="AM12" s="604">
        <f>SUMIFS('1.1.1 Трудозат производ перс ВБ'!AM:AM,'1.1.1 Трудозат производ перс ВБ'!$C:$C,'1.1.2 ФОТ производ перс ВБ'!$C12)</f>
        <v>0</v>
      </c>
      <c r="AN12" s="604">
        <f>SUMIFS('1.1.1 Трудозат производ перс ВБ'!AN:AN,'1.1.1 Трудозат производ перс ВБ'!$C:$C,'1.1.2 ФОТ производ перс ВБ'!$C12)</f>
        <v>0</v>
      </c>
      <c r="AO12" s="604">
        <f>SUMIFS('1.1.1 Трудозат производ перс ВБ'!AO:AO,'1.1.1 Трудозат производ перс ВБ'!$C:$C,'1.1.2 ФОТ производ перс ВБ'!$C12)</f>
        <v>0</v>
      </c>
      <c r="AP12" s="604">
        <f>SUMIFS('1.1.1 Трудозат производ перс ВБ'!AP:AP,'1.1.1 Трудозат производ перс ВБ'!$C:$C,'1.1.2 ФОТ производ перс ВБ'!$C12)</f>
        <v>0</v>
      </c>
      <c r="AQ12" s="604">
        <f>SUMIFS('1.1.1 Трудозат производ перс ВБ'!AQ:AQ,'1.1.1 Трудозат производ перс ВБ'!$C:$C,'1.1.2 ФОТ производ перс ВБ'!$C12)</f>
        <v>0</v>
      </c>
      <c r="AR12" s="604">
        <f>SUMIFS('1.1.1 Трудозат производ перс ВБ'!AR:AR,'1.1.1 Трудозат производ перс ВБ'!$C:$C,'1.1.2 ФОТ производ перс ВБ'!$C12)</f>
        <v>0</v>
      </c>
      <c r="AS12" s="604">
        <f>SUMIFS('1.1.1 Трудозат производ перс ВБ'!AS:AS,'1.1.1 Трудозат производ перс ВБ'!$C:$C,'1.1.2 ФОТ производ перс ВБ'!$C12)</f>
        <v>0</v>
      </c>
      <c r="AT12" s="604">
        <f>SUMIFS('1.1.1 Трудозат производ перс ВБ'!AT:AT,'1.1.1 Трудозат производ перс ВБ'!$C:$C,'1.1.2 ФОТ производ перс ВБ'!$C12)</f>
        <v>0</v>
      </c>
      <c r="AU12" s="604">
        <f>SUMIFS('1.1.1 Трудозат производ перс ВБ'!AU:AU,'1.1.1 Трудозат производ перс ВБ'!$C:$C,'1.1.2 ФОТ производ перс ВБ'!$C12)</f>
        <v>0</v>
      </c>
      <c r="AV12" s="538"/>
      <c r="AX12" s="506">
        <f t="shared" si="5"/>
        <v>0</v>
      </c>
      <c r="AY12" s="506">
        <f t="shared" si="5"/>
        <v>0</v>
      </c>
      <c r="AZ12" s="506">
        <f t="shared" si="5"/>
        <v>0</v>
      </c>
      <c r="BA12" s="507"/>
    </row>
    <row r="13" spans="1:53" x14ac:dyDescent="0.25">
      <c r="C13" s="308" t="str">
        <f>Персонал!E12</f>
        <v>наименование должности 4</v>
      </c>
      <c r="D13" s="22" t="s">
        <v>94</v>
      </c>
      <c r="L13" s="604">
        <f>SUMIFS('1.1.1 Трудозат производ перс ВБ'!L:L,'1.1.1 Трудозат производ перс ВБ'!$C:$C,'1.1.2 ФОТ производ перс ВБ'!$C13)</f>
        <v>0</v>
      </c>
      <c r="M13" s="604">
        <f>SUMIFS('1.1.1 Трудозат производ перс ВБ'!M:M,'1.1.1 Трудозат производ перс ВБ'!$C:$C,'1.1.2 ФОТ производ перс ВБ'!$C13)</f>
        <v>0</v>
      </c>
      <c r="N13" s="604">
        <f>SUMIFS('1.1.1 Трудозат производ перс ВБ'!N:N,'1.1.1 Трудозат производ перс ВБ'!$C:$C,'1.1.2 ФОТ производ перс ВБ'!$C13)</f>
        <v>0</v>
      </c>
      <c r="O13" s="604">
        <f>SUMIFS('1.1.1 Трудозат производ перс ВБ'!O:O,'1.1.1 Трудозат производ перс ВБ'!$C:$C,'1.1.2 ФОТ производ перс ВБ'!$C13)</f>
        <v>0</v>
      </c>
      <c r="P13" s="604">
        <f>SUMIFS('1.1.1 Трудозат производ перс ВБ'!P:P,'1.1.1 Трудозат производ перс ВБ'!$C:$C,'1.1.2 ФОТ производ перс ВБ'!$C13)</f>
        <v>0</v>
      </c>
      <c r="Q13" s="604">
        <f>SUMIFS('1.1.1 Трудозат производ перс ВБ'!Q:Q,'1.1.1 Трудозат производ перс ВБ'!$C:$C,'1.1.2 ФОТ производ перс ВБ'!$C13)</f>
        <v>0</v>
      </c>
      <c r="R13" s="604">
        <f>SUMIFS('1.1.1 Трудозат производ перс ВБ'!R:R,'1.1.1 Трудозат производ перс ВБ'!$C:$C,'1.1.2 ФОТ производ перс ВБ'!$C13)</f>
        <v>0</v>
      </c>
      <c r="S13" s="604">
        <f>SUMIFS('1.1.1 Трудозат производ перс ВБ'!S:S,'1.1.1 Трудозат производ перс ВБ'!$C:$C,'1.1.2 ФОТ производ перс ВБ'!$C13)</f>
        <v>0</v>
      </c>
      <c r="T13" s="604">
        <f>SUMIFS('1.1.1 Трудозат производ перс ВБ'!T:T,'1.1.1 Трудозат производ перс ВБ'!$C:$C,'1.1.2 ФОТ производ перс ВБ'!$C13)</f>
        <v>0</v>
      </c>
      <c r="U13" s="604">
        <f>SUMIFS('1.1.1 Трудозат производ перс ВБ'!U:U,'1.1.1 Трудозат производ перс ВБ'!$C:$C,'1.1.2 ФОТ производ перс ВБ'!$C13)</f>
        <v>0</v>
      </c>
      <c r="V13" s="604">
        <f>SUMIFS('1.1.1 Трудозат производ перс ВБ'!V:V,'1.1.1 Трудозат производ перс ВБ'!$C:$C,'1.1.2 ФОТ производ перс ВБ'!$C13)</f>
        <v>0</v>
      </c>
      <c r="W13" s="604">
        <f>SUMIFS('1.1.1 Трудозат производ перс ВБ'!W:W,'1.1.1 Трудозат производ перс ВБ'!$C:$C,'1.1.2 ФОТ производ перс ВБ'!$C13)</f>
        <v>0</v>
      </c>
      <c r="X13" s="604">
        <f>SUMIFS('1.1.1 Трудозат производ перс ВБ'!X:X,'1.1.1 Трудозат производ перс ВБ'!$C:$C,'1.1.2 ФОТ производ перс ВБ'!$C13)</f>
        <v>0</v>
      </c>
      <c r="Y13" s="604">
        <f>SUMIFS('1.1.1 Трудозат производ перс ВБ'!Y:Y,'1.1.1 Трудозат производ перс ВБ'!$C:$C,'1.1.2 ФОТ производ перс ВБ'!$C13)</f>
        <v>0</v>
      </c>
      <c r="Z13" s="604">
        <f>SUMIFS('1.1.1 Трудозат производ перс ВБ'!Z:Z,'1.1.1 Трудозат производ перс ВБ'!$C:$C,'1.1.2 ФОТ производ перс ВБ'!$C13)</f>
        <v>0</v>
      </c>
      <c r="AA13" s="604">
        <f>SUMIFS('1.1.1 Трудозат производ перс ВБ'!AA:AA,'1.1.1 Трудозат производ перс ВБ'!$C:$C,'1.1.2 ФОТ производ перс ВБ'!$C13)</f>
        <v>0</v>
      </c>
      <c r="AB13" s="604">
        <f>SUMIFS('1.1.1 Трудозат производ перс ВБ'!AB:AB,'1.1.1 Трудозат производ перс ВБ'!$C:$C,'1.1.2 ФОТ производ перс ВБ'!$C13)</f>
        <v>0</v>
      </c>
      <c r="AC13" s="604">
        <f>SUMIFS('1.1.1 Трудозат производ перс ВБ'!AC:AC,'1.1.1 Трудозат производ перс ВБ'!$C:$C,'1.1.2 ФОТ производ перс ВБ'!$C13)</f>
        <v>0</v>
      </c>
      <c r="AD13" s="604">
        <f>SUMIFS('1.1.1 Трудозат производ перс ВБ'!AD:AD,'1.1.1 Трудозат производ перс ВБ'!$C:$C,'1.1.2 ФОТ производ перс ВБ'!$C13)</f>
        <v>0</v>
      </c>
      <c r="AE13" s="604">
        <f>SUMIFS('1.1.1 Трудозат производ перс ВБ'!AE:AE,'1.1.1 Трудозат производ перс ВБ'!$C:$C,'1.1.2 ФОТ производ перс ВБ'!$C13)</f>
        <v>0</v>
      </c>
      <c r="AF13" s="604">
        <f>SUMIFS('1.1.1 Трудозат производ перс ВБ'!AF:AF,'1.1.1 Трудозат производ перс ВБ'!$C:$C,'1.1.2 ФОТ производ перс ВБ'!$C13)</f>
        <v>0</v>
      </c>
      <c r="AG13" s="604">
        <f>SUMIFS('1.1.1 Трудозат производ перс ВБ'!AG:AG,'1.1.1 Трудозат производ перс ВБ'!$C:$C,'1.1.2 ФОТ производ перс ВБ'!$C13)</f>
        <v>0</v>
      </c>
      <c r="AH13" s="604">
        <f>SUMIFS('1.1.1 Трудозат производ перс ВБ'!AH:AH,'1.1.1 Трудозат производ перс ВБ'!$C:$C,'1.1.2 ФОТ производ перс ВБ'!$C13)</f>
        <v>0</v>
      </c>
      <c r="AI13" s="604">
        <f>SUMIFS('1.1.1 Трудозат производ перс ВБ'!AI:AI,'1.1.1 Трудозат производ перс ВБ'!$C:$C,'1.1.2 ФОТ производ перс ВБ'!$C13)</f>
        <v>0</v>
      </c>
      <c r="AJ13" s="604">
        <f>SUMIFS('1.1.1 Трудозат производ перс ВБ'!AJ:AJ,'1.1.1 Трудозат производ перс ВБ'!$C:$C,'1.1.2 ФОТ производ перс ВБ'!$C13)</f>
        <v>0</v>
      </c>
      <c r="AK13" s="604">
        <f>SUMIFS('1.1.1 Трудозат производ перс ВБ'!AK:AK,'1.1.1 Трудозат производ перс ВБ'!$C:$C,'1.1.2 ФОТ производ перс ВБ'!$C13)</f>
        <v>0</v>
      </c>
      <c r="AL13" s="604">
        <f>SUMIFS('1.1.1 Трудозат производ перс ВБ'!AL:AL,'1.1.1 Трудозат производ перс ВБ'!$C:$C,'1.1.2 ФОТ производ перс ВБ'!$C13)</f>
        <v>0</v>
      </c>
      <c r="AM13" s="604">
        <f>SUMIFS('1.1.1 Трудозат производ перс ВБ'!AM:AM,'1.1.1 Трудозат производ перс ВБ'!$C:$C,'1.1.2 ФОТ производ перс ВБ'!$C13)</f>
        <v>0</v>
      </c>
      <c r="AN13" s="604">
        <f>SUMIFS('1.1.1 Трудозат производ перс ВБ'!AN:AN,'1.1.1 Трудозат производ перс ВБ'!$C:$C,'1.1.2 ФОТ производ перс ВБ'!$C13)</f>
        <v>0</v>
      </c>
      <c r="AO13" s="604">
        <f>SUMIFS('1.1.1 Трудозат производ перс ВБ'!AO:AO,'1.1.1 Трудозат производ перс ВБ'!$C:$C,'1.1.2 ФОТ производ перс ВБ'!$C13)</f>
        <v>0</v>
      </c>
      <c r="AP13" s="604">
        <f>SUMIFS('1.1.1 Трудозат производ перс ВБ'!AP:AP,'1.1.1 Трудозат производ перс ВБ'!$C:$C,'1.1.2 ФОТ производ перс ВБ'!$C13)</f>
        <v>0</v>
      </c>
      <c r="AQ13" s="604">
        <f>SUMIFS('1.1.1 Трудозат производ перс ВБ'!AQ:AQ,'1.1.1 Трудозат производ перс ВБ'!$C:$C,'1.1.2 ФОТ производ перс ВБ'!$C13)</f>
        <v>0</v>
      </c>
      <c r="AR13" s="604">
        <f>SUMIFS('1.1.1 Трудозат производ перс ВБ'!AR:AR,'1.1.1 Трудозат производ перс ВБ'!$C:$C,'1.1.2 ФОТ производ перс ВБ'!$C13)</f>
        <v>0</v>
      </c>
      <c r="AS13" s="604">
        <f>SUMIFS('1.1.1 Трудозат производ перс ВБ'!AS:AS,'1.1.1 Трудозат производ перс ВБ'!$C:$C,'1.1.2 ФОТ производ перс ВБ'!$C13)</f>
        <v>0</v>
      </c>
      <c r="AT13" s="604">
        <f>SUMIFS('1.1.1 Трудозат производ перс ВБ'!AT:AT,'1.1.1 Трудозат производ перс ВБ'!$C:$C,'1.1.2 ФОТ производ перс ВБ'!$C13)</f>
        <v>0</v>
      </c>
      <c r="AU13" s="604">
        <f>SUMIFS('1.1.1 Трудозат производ перс ВБ'!AU:AU,'1.1.1 Трудозат производ перс ВБ'!$C:$C,'1.1.2 ФОТ производ перс ВБ'!$C13)</f>
        <v>0</v>
      </c>
      <c r="AV13" s="538"/>
      <c r="AX13" s="506">
        <f t="shared" si="5"/>
        <v>0</v>
      </c>
      <c r="AY13" s="506">
        <f t="shared" si="5"/>
        <v>0</v>
      </c>
      <c r="AZ13" s="506">
        <f t="shared" si="5"/>
        <v>0</v>
      </c>
      <c r="BA13" s="507"/>
    </row>
    <row r="14" spans="1:53" x14ac:dyDescent="0.25">
      <c r="C14" s="308" t="str">
        <f>Персонал!E13</f>
        <v>наименование должности 5</v>
      </c>
      <c r="D14" s="22" t="s">
        <v>94</v>
      </c>
      <c r="L14" s="604">
        <f>SUMIFS('1.1.1 Трудозат производ перс ВБ'!L:L,'1.1.1 Трудозат производ перс ВБ'!$C:$C,'1.1.2 ФОТ производ перс ВБ'!$C14)</f>
        <v>0</v>
      </c>
      <c r="M14" s="604">
        <f>SUMIFS('1.1.1 Трудозат производ перс ВБ'!M:M,'1.1.1 Трудозат производ перс ВБ'!$C:$C,'1.1.2 ФОТ производ перс ВБ'!$C14)</f>
        <v>0</v>
      </c>
      <c r="N14" s="604">
        <f>SUMIFS('1.1.1 Трудозат производ перс ВБ'!N:N,'1.1.1 Трудозат производ перс ВБ'!$C:$C,'1.1.2 ФОТ производ перс ВБ'!$C14)</f>
        <v>0</v>
      </c>
      <c r="O14" s="604">
        <f>SUMIFS('1.1.1 Трудозат производ перс ВБ'!O:O,'1.1.1 Трудозат производ перс ВБ'!$C:$C,'1.1.2 ФОТ производ перс ВБ'!$C14)</f>
        <v>0</v>
      </c>
      <c r="P14" s="604">
        <f>SUMIFS('1.1.1 Трудозат производ перс ВБ'!P:P,'1.1.1 Трудозат производ перс ВБ'!$C:$C,'1.1.2 ФОТ производ перс ВБ'!$C14)</f>
        <v>0</v>
      </c>
      <c r="Q14" s="604">
        <f>SUMIFS('1.1.1 Трудозат производ перс ВБ'!Q:Q,'1.1.1 Трудозат производ перс ВБ'!$C:$C,'1.1.2 ФОТ производ перс ВБ'!$C14)</f>
        <v>0</v>
      </c>
      <c r="R14" s="604">
        <f>SUMIFS('1.1.1 Трудозат производ перс ВБ'!R:R,'1.1.1 Трудозат производ перс ВБ'!$C:$C,'1.1.2 ФОТ производ перс ВБ'!$C14)</f>
        <v>0</v>
      </c>
      <c r="S14" s="604">
        <f>SUMIFS('1.1.1 Трудозат производ перс ВБ'!S:S,'1.1.1 Трудозат производ перс ВБ'!$C:$C,'1.1.2 ФОТ производ перс ВБ'!$C14)</f>
        <v>0</v>
      </c>
      <c r="T14" s="604">
        <f>SUMIFS('1.1.1 Трудозат производ перс ВБ'!T:T,'1.1.1 Трудозат производ перс ВБ'!$C:$C,'1.1.2 ФОТ производ перс ВБ'!$C14)</f>
        <v>0</v>
      </c>
      <c r="U14" s="604">
        <f>SUMIFS('1.1.1 Трудозат производ перс ВБ'!U:U,'1.1.1 Трудозат производ перс ВБ'!$C:$C,'1.1.2 ФОТ производ перс ВБ'!$C14)</f>
        <v>0</v>
      </c>
      <c r="V14" s="604">
        <f>SUMIFS('1.1.1 Трудозат производ перс ВБ'!V:V,'1.1.1 Трудозат производ перс ВБ'!$C:$C,'1.1.2 ФОТ производ перс ВБ'!$C14)</f>
        <v>0</v>
      </c>
      <c r="W14" s="604">
        <f>SUMIFS('1.1.1 Трудозат производ перс ВБ'!W:W,'1.1.1 Трудозат производ перс ВБ'!$C:$C,'1.1.2 ФОТ производ перс ВБ'!$C14)</f>
        <v>0</v>
      </c>
      <c r="X14" s="604">
        <f>SUMIFS('1.1.1 Трудозат производ перс ВБ'!X:X,'1.1.1 Трудозат производ перс ВБ'!$C:$C,'1.1.2 ФОТ производ перс ВБ'!$C14)</f>
        <v>0</v>
      </c>
      <c r="Y14" s="604">
        <f>SUMIFS('1.1.1 Трудозат производ перс ВБ'!Y:Y,'1.1.1 Трудозат производ перс ВБ'!$C:$C,'1.1.2 ФОТ производ перс ВБ'!$C14)</f>
        <v>0</v>
      </c>
      <c r="Z14" s="604">
        <f>SUMIFS('1.1.1 Трудозат производ перс ВБ'!Z:Z,'1.1.1 Трудозат производ перс ВБ'!$C:$C,'1.1.2 ФОТ производ перс ВБ'!$C14)</f>
        <v>0</v>
      </c>
      <c r="AA14" s="604">
        <f>SUMIFS('1.1.1 Трудозат производ перс ВБ'!AA:AA,'1.1.1 Трудозат производ перс ВБ'!$C:$C,'1.1.2 ФОТ производ перс ВБ'!$C14)</f>
        <v>0</v>
      </c>
      <c r="AB14" s="604">
        <f>SUMIFS('1.1.1 Трудозат производ перс ВБ'!AB:AB,'1.1.1 Трудозат производ перс ВБ'!$C:$C,'1.1.2 ФОТ производ перс ВБ'!$C14)</f>
        <v>0</v>
      </c>
      <c r="AC14" s="604">
        <f>SUMIFS('1.1.1 Трудозат производ перс ВБ'!AC:AC,'1.1.1 Трудозат производ перс ВБ'!$C:$C,'1.1.2 ФОТ производ перс ВБ'!$C14)</f>
        <v>0</v>
      </c>
      <c r="AD14" s="604">
        <f>SUMIFS('1.1.1 Трудозат производ перс ВБ'!AD:AD,'1.1.1 Трудозат производ перс ВБ'!$C:$C,'1.1.2 ФОТ производ перс ВБ'!$C14)</f>
        <v>0</v>
      </c>
      <c r="AE14" s="604">
        <f>SUMIFS('1.1.1 Трудозат производ перс ВБ'!AE:AE,'1.1.1 Трудозат производ перс ВБ'!$C:$C,'1.1.2 ФОТ производ перс ВБ'!$C14)</f>
        <v>0</v>
      </c>
      <c r="AF14" s="604">
        <f>SUMIFS('1.1.1 Трудозат производ перс ВБ'!AF:AF,'1.1.1 Трудозат производ перс ВБ'!$C:$C,'1.1.2 ФОТ производ перс ВБ'!$C14)</f>
        <v>0</v>
      </c>
      <c r="AG14" s="604">
        <f>SUMIFS('1.1.1 Трудозат производ перс ВБ'!AG:AG,'1.1.1 Трудозат производ перс ВБ'!$C:$C,'1.1.2 ФОТ производ перс ВБ'!$C14)</f>
        <v>0</v>
      </c>
      <c r="AH14" s="604">
        <f>SUMIFS('1.1.1 Трудозат производ перс ВБ'!AH:AH,'1.1.1 Трудозат производ перс ВБ'!$C:$C,'1.1.2 ФОТ производ перс ВБ'!$C14)</f>
        <v>0</v>
      </c>
      <c r="AI14" s="604">
        <f>SUMIFS('1.1.1 Трудозат производ перс ВБ'!AI:AI,'1.1.1 Трудозат производ перс ВБ'!$C:$C,'1.1.2 ФОТ производ перс ВБ'!$C14)</f>
        <v>0</v>
      </c>
      <c r="AJ14" s="604">
        <f>SUMIFS('1.1.1 Трудозат производ перс ВБ'!AJ:AJ,'1.1.1 Трудозат производ перс ВБ'!$C:$C,'1.1.2 ФОТ производ перс ВБ'!$C14)</f>
        <v>0</v>
      </c>
      <c r="AK14" s="604">
        <f>SUMIFS('1.1.1 Трудозат производ перс ВБ'!AK:AK,'1.1.1 Трудозат производ перс ВБ'!$C:$C,'1.1.2 ФОТ производ перс ВБ'!$C14)</f>
        <v>0</v>
      </c>
      <c r="AL14" s="604">
        <f>SUMIFS('1.1.1 Трудозат производ перс ВБ'!AL:AL,'1.1.1 Трудозат производ перс ВБ'!$C:$C,'1.1.2 ФОТ производ перс ВБ'!$C14)</f>
        <v>0</v>
      </c>
      <c r="AM14" s="604">
        <f>SUMIFS('1.1.1 Трудозат производ перс ВБ'!AM:AM,'1.1.1 Трудозат производ перс ВБ'!$C:$C,'1.1.2 ФОТ производ перс ВБ'!$C14)</f>
        <v>0</v>
      </c>
      <c r="AN14" s="604">
        <f>SUMIFS('1.1.1 Трудозат производ перс ВБ'!AN:AN,'1.1.1 Трудозат производ перс ВБ'!$C:$C,'1.1.2 ФОТ производ перс ВБ'!$C14)</f>
        <v>0</v>
      </c>
      <c r="AO14" s="604">
        <f>SUMIFS('1.1.1 Трудозат производ перс ВБ'!AO:AO,'1.1.1 Трудозат производ перс ВБ'!$C:$C,'1.1.2 ФОТ производ перс ВБ'!$C14)</f>
        <v>0</v>
      </c>
      <c r="AP14" s="604">
        <f>SUMIFS('1.1.1 Трудозат производ перс ВБ'!AP:AP,'1.1.1 Трудозат производ перс ВБ'!$C:$C,'1.1.2 ФОТ производ перс ВБ'!$C14)</f>
        <v>0</v>
      </c>
      <c r="AQ14" s="604">
        <f>SUMIFS('1.1.1 Трудозат производ перс ВБ'!AQ:AQ,'1.1.1 Трудозат производ перс ВБ'!$C:$C,'1.1.2 ФОТ производ перс ВБ'!$C14)</f>
        <v>0</v>
      </c>
      <c r="AR14" s="604">
        <f>SUMIFS('1.1.1 Трудозат производ перс ВБ'!AR:AR,'1.1.1 Трудозат производ перс ВБ'!$C:$C,'1.1.2 ФОТ производ перс ВБ'!$C14)</f>
        <v>0</v>
      </c>
      <c r="AS14" s="604">
        <f>SUMIFS('1.1.1 Трудозат производ перс ВБ'!AS:AS,'1.1.1 Трудозат производ перс ВБ'!$C:$C,'1.1.2 ФОТ производ перс ВБ'!$C14)</f>
        <v>0</v>
      </c>
      <c r="AT14" s="604">
        <f>SUMIFS('1.1.1 Трудозат производ перс ВБ'!AT:AT,'1.1.1 Трудозат производ перс ВБ'!$C:$C,'1.1.2 ФОТ производ перс ВБ'!$C14)</f>
        <v>0</v>
      </c>
      <c r="AU14" s="604">
        <f>SUMIFS('1.1.1 Трудозат производ перс ВБ'!AU:AU,'1.1.1 Трудозат производ перс ВБ'!$C:$C,'1.1.2 ФОТ производ перс ВБ'!$C14)</f>
        <v>0</v>
      </c>
      <c r="AV14" s="538"/>
      <c r="AX14" s="506">
        <f t="shared" si="5"/>
        <v>0</v>
      </c>
      <c r="AY14" s="506">
        <f t="shared" si="5"/>
        <v>0</v>
      </c>
      <c r="AZ14" s="506">
        <f t="shared" si="5"/>
        <v>0</v>
      </c>
      <c r="BA14" s="507"/>
    </row>
    <row r="15" spans="1:53" x14ac:dyDescent="0.25"/>
    <row r="16" spans="1:53" s="30" customFormat="1" x14ac:dyDescent="0.25">
      <c r="A16" s="357"/>
      <c r="B16" s="357"/>
      <c r="C16" s="775" t="s">
        <v>369</v>
      </c>
      <c r="D16" s="357"/>
      <c r="E16" s="358"/>
      <c r="F16" s="357"/>
      <c r="G16" s="357"/>
      <c r="H16" s="1233"/>
      <c r="I16" s="21"/>
      <c r="J16" s="500"/>
      <c r="K16" s="500"/>
      <c r="L16" s="500"/>
      <c r="M16" s="500"/>
      <c r="N16" s="500"/>
      <c r="O16" s="500"/>
      <c r="P16" s="500"/>
      <c r="Q16" s="500"/>
      <c r="R16" s="500"/>
      <c r="S16" s="500"/>
      <c r="T16" s="500"/>
      <c r="U16" s="500"/>
      <c r="V16" s="500"/>
      <c r="W16" s="500"/>
      <c r="X16" s="500"/>
      <c r="Y16" s="500"/>
      <c r="Z16" s="500"/>
      <c r="AA16" s="500"/>
      <c r="AB16" s="500"/>
      <c r="AC16" s="500"/>
      <c r="AD16" s="500"/>
      <c r="AE16" s="500"/>
      <c r="AF16" s="500"/>
      <c r="AG16" s="500"/>
      <c r="AH16" s="500"/>
      <c r="AI16" s="500"/>
      <c r="AJ16" s="500"/>
      <c r="AK16" s="500"/>
      <c r="AL16" s="500"/>
      <c r="AM16" s="500"/>
      <c r="AN16" s="500"/>
      <c r="AO16" s="500"/>
      <c r="AP16" s="500"/>
      <c r="AQ16" s="500"/>
      <c r="AR16" s="500"/>
      <c r="AS16" s="500"/>
      <c r="AT16" s="500"/>
      <c r="AU16" s="500"/>
      <c r="AV16" s="500"/>
    </row>
    <row r="17" spans="1:48" x14ac:dyDescent="0.25">
      <c r="C17" s="308" t="s">
        <v>273</v>
      </c>
      <c r="D17" s="22" t="s">
        <v>4</v>
      </c>
      <c r="H17" s="1234">
        <f>Персонал!L9</f>
        <v>0</v>
      </c>
      <c r="J17" s="1240"/>
      <c r="K17" s="1240"/>
      <c r="L17" s="1241"/>
      <c r="M17" s="1241"/>
      <c r="N17" s="1241"/>
      <c r="O17" s="1241"/>
      <c r="P17" s="1241"/>
      <c r="Q17" s="1241"/>
      <c r="R17" s="1241"/>
      <c r="S17" s="1241"/>
      <c r="T17" s="1241"/>
      <c r="U17" s="1241"/>
      <c r="V17" s="1241"/>
      <c r="W17" s="1241"/>
      <c r="X17" s="1241"/>
      <c r="Y17" s="1241"/>
      <c r="Z17" s="1241"/>
      <c r="AA17" s="1241"/>
      <c r="AB17" s="1241"/>
      <c r="AC17" s="1241"/>
      <c r="AD17" s="1241"/>
      <c r="AE17" s="1241"/>
      <c r="AF17" s="1241"/>
      <c r="AG17" s="1241"/>
      <c r="AH17" s="1241"/>
      <c r="AI17" s="1241"/>
      <c r="AJ17" s="1241"/>
      <c r="AK17" s="1241"/>
      <c r="AL17" s="1241"/>
      <c r="AM17" s="1241"/>
      <c r="AN17" s="1241"/>
      <c r="AO17" s="1241"/>
      <c r="AP17" s="1241"/>
      <c r="AQ17" s="1241"/>
      <c r="AR17" s="1241"/>
      <c r="AS17" s="1241"/>
      <c r="AT17" s="1241"/>
      <c r="AU17" s="1241"/>
      <c r="AV17" s="1241"/>
    </row>
    <row r="18" spans="1:48" x14ac:dyDescent="0.25">
      <c r="C18" s="308" t="s">
        <v>274</v>
      </c>
      <c r="D18" s="22" t="s">
        <v>4</v>
      </c>
      <c r="H18" s="1235">
        <f>Персонал!L10</f>
        <v>0</v>
      </c>
      <c r="J18" s="1242"/>
      <c r="K18" s="1242"/>
      <c r="L18" s="1243"/>
      <c r="M18" s="1243"/>
      <c r="N18" s="1243"/>
      <c r="O18" s="1243"/>
      <c r="P18" s="1243"/>
      <c r="Q18" s="1243"/>
      <c r="R18" s="1243"/>
      <c r="S18" s="1243"/>
      <c r="T18" s="1243"/>
      <c r="U18" s="1243"/>
      <c r="V18" s="1243"/>
      <c r="W18" s="1243"/>
      <c r="X18" s="1243"/>
      <c r="Y18" s="1243"/>
      <c r="Z18" s="1243"/>
      <c r="AA18" s="1243"/>
      <c r="AB18" s="1243"/>
      <c r="AC18" s="1243"/>
      <c r="AD18" s="1243"/>
      <c r="AE18" s="1243"/>
      <c r="AF18" s="1243"/>
      <c r="AG18" s="1243"/>
      <c r="AH18" s="1243"/>
      <c r="AI18" s="1243"/>
      <c r="AJ18" s="1243"/>
      <c r="AK18" s="1243"/>
      <c r="AL18" s="1243"/>
      <c r="AM18" s="1243"/>
      <c r="AN18" s="1243"/>
      <c r="AO18" s="1243"/>
      <c r="AP18" s="1243"/>
      <c r="AQ18" s="1243"/>
      <c r="AR18" s="1243"/>
      <c r="AS18" s="1243"/>
      <c r="AT18" s="1243"/>
      <c r="AU18" s="1243"/>
      <c r="AV18" s="1243"/>
    </row>
    <row r="19" spans="1:48" x14ac:dyDescent="0.25">
      <c r="C19" s="308" t="s">
        <v>275</v>
      </c>
      <c r="D19" s="22" t="s">
        <v>4</v>
      </c>
      <c r="H19" s="1235">
        <f>Персонал!L11</f>
        <v>0</v>
      </c>
      <c r="J19" s="1242"/>
      <c r="K19" s="1242"/>
      <c r="L19" s="1243"/>
      <c r="M19" s="1243"/>
      <c r="N19" s="1243"/>
      <c r="O19" s="1243"/>
      <c r="P19" s="1243"/>
      <c r="Q19" s="1243"/>
      <c r="R19" s="1243"/>
      <c r="S19" s="1243"/>
      <c r="T19" s="1243"/>
      <c r="U19" s="1243"/>
      <c r="V19" s="1243"/>
      <c r="W19" s="1243"/>
      <c r="X19" s="1243"/>
      <c r="Y19" s="1243"/>
      <c r="Z19" s="1243"/>
      <c r="AA19" s="1243"/>
      <c r="AB19" s="1243"/>
      <c r="AC19" s="1243"/>
      <c r="AD19" s="1243"/>
      <c r="AE19" s="1243"/>
      <c r="AF19" s="1243"/>
      <c r="AG19" s="1243"/>
      <c r="AH19" s="1243"/>
      <c r="AI19" s="1243"/>
      <c r="AJ19" s="1243"/>
      <c r="AK19" s="1243"/>
      <c r="AL19" s="1243"/>
      <c r="AM19" s="1243"/>
      <c r="AN19" s="1243"/>
      <c r="AO19" s="1243"/>
      <c r="AP19" s="1243"/>
      <c r="AQ19" s="1243"/>
      <c r="AR19" s="1243"/>
      <c r="AS19" s="1243"/>
      <c r="AT19" s="1243"/>
      <c r="AU19" s="1243"/>
      <c r="AV19" s="1243"/>
    </row>
    <row r="20" spans="1:48" x14ac:dyDescent="0.25">
      <c r="C20" s="308" t="s">
        <v>276</v>
      </c>
      <c r="D20" s="22" t="s">
        <v>4</v>
      </c>
      <c r="H20" s="1235">
        <f>Персонал!L12</f>
        <v>0</v>
      </c>
      <c r="I20" s="28"/>
      <c r="J20" s="1244"/>
      <c r="K20" s="1244"/>
      <c r="L20" s="1243"/>
      <c r="M20" s="1243"/>
      <c r="N20" s="1243"/>
      <c r="O20" s="1243"/>
      <c r="P20" s="1243"/>
      <c r="Q20" s="1243"/>
      <c r="R20" s="1243"/>
      <c r="S20" s="1243"/>
      <c r="T20" s="1243"/>
      <c r="U20" s="1243"/>
      <c r="V20" s="1243"/>
      <c r="W20" s="1243"/>
      <c r="X20" s="1243"/>
      <c r="Y20" s="1243"/>
      <c r="Z20" s="1243"/>
      <c r="AA20" s="1243"/>
      <c r="AB20" s="1243"/>
      <c r="AC20" s="1243"/>
      <c r="AD20" s="1243"/>
      <c r="AE20" s="1243"/>
      <c r="AF20" s="1243"/>
      <c r="AG20" s="1243"/>
      <c r="AH20" s="1243"/>
      <c r="AI20" s="1243"/>
      <c r="AJ20" s="1243"/>
      <c r="AK20" s="1243"/>
      <c r="AL20" s="1243"/>
      <c r="AM20" s="1243"/>
      <c r="AN20" s="1243"/>
      <c r="AO20" s="1243"/>
      <c r="AP20" s="1243"/>
      <c r="AQ20" s="1243"/>
      <c r="AR20" s="1243"/>
      <c r="AS20" s="1243"/>
      <c r="AT20" s="1243"/>
      <c r="AU20" s="1243"/>
      <c r="AV20" s="1243"/>
    </row>
    <row r="21" spans="1:48" x14ac:dyDescent="0.25">
      <c r="C21" s="308" t="s">
        <v>277</v>
      </c>
      <c r="D21" s="22" t="s">
        <v>4</v>
      </c>
      <c r="H21" s="1235">
        <f>Персонал!L13</f>
        <v>0</v>
      </c>
      <c r="J21" s="1242"/>
      <c r="K21" s="1242"/>
      <c r="L21" s="1243"/>
      <c r="M21" s="1243"/>
      <c r="N21" s="1243"/>
      <c r="O21" s="1243"/>
      <c r="P21" s="1243"/>
      <c r="Q21" s="1243"/>
      <c r="R21" s="1243"/>
      <c r="S21" s="1243"/>
      <c r="T21" s="1243"/>
      <c r="U21" s="1243"/>
      <c r="V21" s="1243"/>
      <c r="W21" s="1243"/>
      <c r="X21" s="1243"/>
      <c r="Y21" s="1243"/>
      <c r="Z21" s="1243"/>
      <c r="AA21" s="1243"/>
      <c r="AB21" s="1243"/>
      <c r="AC21" s="1243"/>
      <c r="AD21" s="1243"/>
      <c r="AE21" s="1243"/>
      <c r="AF21" s="1243"/>
      <c r="AG21" s="1243"/>
      <c r="AH21" s="1243"/>
      <c r="AI21" s="1243"/>
      <c r="AJ21" s="1243"/>
      <c r="AK21" s="1243"/>
      <c r="AL21" s="1243"/>
      <c r="AM21" s="1243"/>
      <c r="AN21" s="1243"/>
      <c r="AO21" s="1243"/>
      <c r="AP21" s="1243"/>
      <c r="AQ21" s="1243"/>
      <c r="AR21" s="1243"/>
      <c r="AS21" s="1243"/>
      <c r="AT21" s="1243"/>
      <c r="AU21" s="1243"/>
      <c r="AV21" s="1243"/>
    </row>
    <row r="22" spans="1:48" x14ac:dyDescent="0.25"/>
    <row r="23" spans="1:48" s="30" customFormat="1" x14ac:dyDescent="0.25">
      <c r="A23" s="776"/>
      <c r="B23" s="776"/>
      <c r="C23" s="777" t="s">
        <v>187</v>
      </c>
      <c r="D23" s="776" t="s">
        <v>4</v>
      </c>
      <c r="E23" s="778"/>
      <c r="F23" s="776"/>
      <c r="G23" s="776"/>
      <c r="H23" s="1238"/>
      <c r="I23" s="21"/>
      <c r="J23" s="21"/>
      <c r="K23" s="21"/>
      <c r="L23" s="1247">
        <f t="shared" ref="L23:AU23" si="6">SUM(L24:L28)</f>
        <v>0</v>
      </c>
      <c r="M23" s="1247">
        <f t="shared" si="6"/>
        <v>0</v>
      </c>
      <c r="N23" s="1247">
        <f t="shared" si="6"/>
        <v>0</v>
      </c>
      <c r="O23" s="1247">
        <f t="shared" si="6"/>
        <v>0</v>
      </c>
      <c r="P23" s="1247">
        <f t="shared" si="6"/>
        <v>0</v>
      </c>
      <c r="Q23" s="1247">
        <f t="shared" si="6"/>
        <v>0</v>
      </c>
      <c r="R23" s="1247">
        <f t="shared" si="6"/>
        <v>0</v>
      </c>
      <c r="S23" s="1247">
        <f t="shared" si="6"/>
        <v>0</v>
      </c>
      <c r="T23" s="1247">
        <f t="shared" si="6"/>
        <v>0</v>
      </c>
      <c r="U23" s="1247">
        <f t="shared" si="6"/>
        <v>0</v>
      </c>
      <c r="V23" s="1247">
        <f t="shared" si="6"/>
        <v>0</v>
      </c>
      <c r="W23" s="1247">
        <f t="shared" si="6"/>
        <v>0</v>
      </c>
      <c r="X23" s="1247">
        <f t="shared" si="6"/>
        <v>0</v>
      </c>
      <c r="Y23" s="1247">
        <f t="shared" si="6"/>
        <v>0</v>
      </c>
      <c r="Z23" s="1247">
        <f t="shared" si="6"/>
        <v>0</v>
      </c>
      <c r="AA23" s="1247">
        <f t="shared" si="6"/>
        <v>0</v>
      </c>
      <c r="AB23" s="1247">
        <f t="shared" si="6"/>
        <v>0</v>
      </c>
      <c r="AC23" s="1247">
        <f t="shared" si="6"/>
        <v>0</v>
      </c>
      <c r="AD23" s="1247">
        <f t="shared" si="6"/>
        <v>0</v>
      </c>
      <c r="AE23" s="1247">
        <f t="shared" si="6"/>
        <v>0</v>
      </c>
      <c r="AF23" s="1247">
        <f t="shared" si="6"/>
        <v>0</v>
      </c>
      <c r="AG23" s="1247">
        <f t="shared" si="6"/>
        <v>0</v>
      </c>
      <c r="AH23" s="1247">
        <f t="shared" si="6"/>
        <v>0</v>
      </c>
      <c r="AI23" s="1247">
        <f t="shared" si="6"/>
        <v>0</v>
      </c>
      <c r="AJ23" s="1247">
        <f t="shared" si="6"/>
        <v>0</v>
      </c>
      <c r="AK23" s="1247">
        <f t="shared" si="6"/>
        <v>0</v>
      </c>
      <c r="AL23" s="1247">
        <f t="shared" si="6"/>
        <v>0</v>
      </c>
      <c r="AM23" s="1247">
        <f t="shared" si="6"/>
        <v>0</v>
      </c>
      <c r="AN23" s="1247">
        <f t="shared" si="6"/>
        <v>0</v>
      </c>
      <c r="AO23" s="1247">
        <f t="shared" si="6"/>
        <v>0</v>
      </c>
      <c r="AP23" s="1247">
        <f t="shared" si="6"/>
        <v>0</v>
      </c>
      <c r="AQ23" s="1247">
        <f t="shared" si="6"/>
        <v>0</v>
      </c>
      <c r="AR23" s="1247">
        <f t="shared" si="6"/>
        <v>0</v>
      </c>
      <c r="AS23" s="1247">
        <f t="shared" si="6"/>
        <v>0</v>
      </c>
      <c r="AT23" s="1247">
        <f t="shared" si="6"/>
        <v>0</v>
      </c>
      <c r="AU23" s="1247">
        <f t="shared" si="6"/>
        <v>0</v>
      </c>
      <c r="AV23" s="1247"/>
    </row>
    <row r="24" spans="1:48" x14ac:dyDescent="0.25">
      <c r="C24" s="308" t="s">
        <v>273</v>
      </c>
      <c r="D24" s="22" t="s">
        <v>4</v>
      </c>
      <c r="L24" s="1246"/>
      <c r="M24" s="1246">
        <f>M10*M17</f>
        <v>0</v>
      </c>
      <c r="N24" s="1246">
        <f>N10*N17</f>
        <v>0</v>
      </c>
      <c r="O24" s="1246"/>
      <c r="P24" s="1246"/>
      <c r="Q24" s="1246"/>
      <c r="R24" s="1246"/>
      <c r="S24" s="1246"/>
      <c r="T24" s="1246"/>
      <c r="U24" s="1246"/>
      <c r="V24" s="1246"/>
      <c r="W24" s="1246"/>
      <c r="X24" s="1246"/>
      <c r="Y24" s="1246"/>
      <c r="Z24" s="1246"/>
      <c r="AA24" s="1246"/>
      <c r="AB24" s="1246"/>
      <c r="AC24" s="1246"/>
      <c r="AD24" s="1246"/>
      <c r="AE24" s="1246"/>
      <c r="AF24" s="1246"/>
      <c r="AG24" s="1246"/>
      <c r="AH24" s="1246"/>
      <c r="AI24" s="1246"/>
      <c r="AJ24" s="1246"/>
      <c r="AK24" s="1246"/>
      <c r="AL24" s="1246"/>
      <c r="AM24" s="1246"/>
      <c r="AN24" s="1246"/>
      <c r="AO24" s="1246"/>
      <c r="AP24" s="1246"/>
      <c r="AQ24" s="1246"/>
      <c r="AR24" s="1246"/>
      <c r="AS24" s="1246"/>
      <c r="AT24" s="1246"/>
      <c r="AU24" s="1246"/>
      <c r="AV24" s="1246"/>
    </row>
    <row r="25" spans="1:48" x14ac:dyDescent="0.25">
      <c r="C25" s="308" t="s">
        <v>274</v>
      </c>
      <c r="D25" s="22" t="s">
        <v>4</v>
      </c>
      <c r="L25" s="1248"/>
      <c r="M25" s="1248"/>
      <c r="N25" s="1248"/>
      <c r="O25" s="1248"/>
      <c r="P25" s="1248"/>
      <c r="Q25" s="1248"/>
      <c r="R25" s="1248"/>
      <c r="S25" s="1248"/>
      <c r="T25" s="1248"/>
      <c r="U25" s="1248"/>
      <c r="V25" s="1248"/>
      <c r="W25" s="1248"/>
      <c r="X25" s="1248"/>
      <c r="Y25" s="1248"/>
      <c r="Z25" s="1248"/>
      <c r="AA25" s="1248"/>
      <c r="AB25" s="1248"/>
      <c r="AC25" s="1248"/>
      <c r="AD25" s="1248"/>
      <c r="AE25" s="1248"/>
      <c r="AF25" s="1248"/>
      <c r="AG25" s="1248"/>
      <c r="AH25" s="1248"/>
      <c r="AI25" s="1248"/>
      <c r="AJ25" s="1248"/>
      <c r="AK25" s="1248"/>
      <c r="AL25" s="1248"/>
      <c r="AM25" s="1248"/>
      <c r="AN25" s="1248"/>
      <c r="AO25" s="1248"/>
      <c r="AP25" s="1248"/>
      <c r="AQ25" s="1248"/>
      <c r="AR25" s="1248"/>
      <c r="AS25" s="1248"/>
      <c r="AT25" s="1248"/>
      <c r="AU25" s="1248"/>
      <c r="AV25" s="1248"/>
    </row>
    <row r="26" spans="1:48" x14ac:dyDescent="0.25">
      <c r="C26" s="308" t="s">
        <v>275</v>
      </c>
      <c r="D26" s="22" t="s">
        <v>4</v>
      </c>
      <c r="L26" s="1248"/>
      <c r="M26" s="1248"/>
      <c r="N26" s="1248"/>
      <c r="O26" s="1248"/>
      <c r="P26" s="1248"/>
      <c r="Q26" s="1248"/>
      <c r="R26" s="1248"/>
      <c r="S26" s="1248"/>
      <c r="T26" s="1248"/>
      <c r="U26" s="1248"/>
      <c r="V26" s="1248"/>
      <c r="W26" s="1248"/>
      <c r="X26" s="1248"/>
      <c r="Y26" s="1248"/>
      <c r="Z26" s="1248"/>
      <c r="AA26" s="1248"/>
      <c r="AB26" s="1248"/>
      <c r="AC26" s="1248"/>
      <c r="AD26" s="1248"/>
      <c r="AE26" s="1248"/>
      <c r="AF26" s="1248"/>
      <c r="AG26" s="1248"/>
      <c r="AH26" s="1248"/>
      <c r="AI26" s="1248"/>
      <c r="AJ26" s="1248"/>
      <c r="AK26" s="1248"/>
      <c r="AL26" s="1248"/>
      <c r="AM26" s="1248"/>
      <c r="AN26" s="1248"/>
      <c r="AO26" s="1248"/>
      <c r="AP26" s="1248"/>
      <c r="AQ26" s="1248"/>
      <c r="AR26" s="1248"/>
      <c r="AS26" s="1248"/>
      <c r="AT26" s="1248"/>
      <c r="AU26" s="1248"/>
      <c r="AV26" s="1248"/>
    </row>
    <row r="27" spans="1:48" x14ac:dyDescent="0.25">
      <c r="C27" s="308" t="s">
        <v>276</v>
      </c>
      <c r="D27" s="22" t="s">
        <v>4</v>
      </c>
      <c r="L27" s="1248"/>
      <c r="M27" s="1248"/>
      <c r="N27" s="1248"/>
      <c r="O27" s="1248"/>
      <c r="P27" s="1248"/>
      <c r="Q27" s="1248"/>
      <c r="R27" s="1248"/>
      <c r="S27" s="1248"/>
      <c r="T27" s="1248"/>
      <c r="U27" s="1248"/>
      <c r="V27" s="1248"/>
      <c r="W27" s="1248"/>
      <c r="X27" s="1248"/>
      <c r="Y27" s="1248"/>
      <c r="Z27" s="1248"/>
      <c r="AA27" s="1248"/>
      <c r="AB27" s="1248"/>
      <c r="AC27" s="1248"/>
      <c r="AD27" s="1248"/>
      <c r="AE27" s="1248"/>
      <c r="AF27" s="1248"/>
      <c r="AG27" s="1248"/>
      <c r="AH27" s="1248"/>
      <c r="AI27" s="1248"/>
      <c r="AJ27" s="1248"/>
      <c r="AK27" s="1248"/>
      <c r="AL27" s="1248"/>
      <c r="AM27" s="1248"/>
      <c r="AN27" s="1248"/>
      <c r="AO27" s="1248"/>
      <c r="AP27" s="1248"/>
      <c r="AQ27" s="1248"/>
      <c r="AR27" s="1248"/>
      <c r="AS27" s="1248"/>
      <c r="AT27" s="1248"/>
      <c r="AU27" s="1248"/>
      <c r="AV27" s="1248"/>
    </row>
    <row r="28" spans="1:48" x14ac:dyDescent="0.25">
      <c r="C28" s="308" t="s">
        <v>277</v>
      </c>
      <c r="D28" s="22" t="s">
        <v>4</v>
      </c>
      <c r="L28" s="1248"/>
      <c r="M28" s="1248"/>
      <c r="N28" s="1248"/>
      <c r="O28" s="1248"/>
      <c r="P28" s="1248"/>
      <c r="Q28" s="1248"/>
      <c r="R28" s="1248"/>
      <c r="S28" s="1248"/>
      <c r="T28" s="1248"/>
      <c r="U28" s="1248"/>
      <c r="V28" s="1248"/>
      <c r="W28" s="1248"/>
      <c r="X28" s="1248"/>
      <c r="Y28" s="1248"/>
      <c r="Z28" s="1248"/>
      <c r="AA28" s="1248"/>
      <c r="AB28" s="1248"/>
      <c r="AC28" s="1248"/>
      <c r="AD28" s="1248"/>
      <c r="AE28" s="1248"/>
      <c r="AF28" s="1248"/>
      <c r="AG28" s="1248"/>
      <c r="AH28" s="1248"/>
      <c r="AI28" s="1248"/>
      <c r="AJ28" s="1248"/>
      <c r="AK28" s="1248"/>
      <c r="AL28" s="1248"/>
      <c r="AM28" s="1248"/>
      <c r="AN28" s="1248"/>
      <c r="AO28" s="1248"/>
      <c r="AP28" s="1248"/>
      <c r="AQ28" s="1248"/>
      <c r="AR28" s="1248"/>
      <c r="AS28" s="1248"/>
      <c r="AT28" s="1248"/>
      <c r="AU28" s="1248"/>
      <c r="AV28" s="1248"/>
    </row>
    <row r="29" spans="1:48" x14ac:dyDescent="0.25"/>
    <row r="30" spans="1:48" s="30" customFormat="1" x14ac:dyDescent="0.25">
      <c r="A30" s="776"/>
      <c r="B30" s="776"/>
      <c r="C30" s="777" t="s">
        <v>121</v>
      </c>
      <c r="D30" s="776" t="s">
        <v>4</v>
      </c>
      <c r="E30" s="778"/>
      <c r="F30" s="776"/>
      <c r="G30" s="776"/>
      <c r="H30" s="1238"/>
      <c r="I30" s="21"/>
      <c r="J30" s="21"/>
      <c r="K30" s="21"/>
      <c r="L30" s="1247">
        <f t="shared" ref="L30:AU30" si="7">IFERROR(L23/L9,0)</f>
        <v>0</v>
      </c>
      <c r="M30" s="1247">
        <f t="shared" si="7"/>
        <v>0</v>
      </c>
      <c r="N30" s="1247">
        <f t="shared" si="7"/>
        <v>0</v>
      </c>
      <c r="O30" s="1247">
        <f t="shared" si="7"/>
        <v>0</v>
      </c>
      <c r="P30" s="1247">
        <f t="shared" si="7"/>
        <v>0</v>
      </c>
      <c r="Q30" s="1247">
        <f t="shared" si="7"/>
        <v>0</v>
      </c>
      <c r="R30" s="1247">
        <f t="shared" si="7"/>
        <v>0</v>
      </c>
      <c r="S30" s="1247">
        <f t="shared" si="7"/>
        <v>0</v>
      </c>
      <c r="T30" s="1247">
        <f t="shared" si="7"/>
        <v>0</v>
      </c>
      <c r="U30" s="1247">
        <f t="shared" si="7"/>
        <v>0</v>
      </c>
      <c r="V30" s="1247">
        <f t="shared" si="7"/>
        <v>0</v>
      </c>
      <c r="W30" s="1247">
        <f t="shared" si="7"/>
        <v>0</v>
      </c>
      <c r="X30" s="1247">
        <f t="shared" si="7"/>
        <v>0</v>
      </c>
      <c r="Y30" s="1247">
        <f t="shared" si="7"/>
        <v>0</v>
      </c>
      <c r="Z30" s="1247">
        <f t="shared" si="7"/>
        <v>0</v>
      </c>
      <c r="AA30" s="1247">
        <f t="shared" si="7"/>
        <v>0</v>
      </c>
      <c r="AB30" s="1247">
        <f t="shared" si="7"/>
        <v>0</v>
      </c>
      <c r="AC30" s="1247">
        <f t="shared" si="7"/>
        <v>0</v>
      </c>
      <c r="AD30" s="1247">
        <f t="shared" si="7"/>
        <v>0</v>
      </c>
      <c r="AE30" s="1247">
        <f t="shared" si="7"/>
        <v>0</v>
      </c>
      <c r="AF30" s="1247">
        <f t="shared" si="7"/>
        <v>0</v>
      </c>
      <c r="AG30" s="1247">
        <f t="shared" si="7"/>
        <v>0</v>
      </c>
      <c r="AH30" s="1247">
        <f t="shared" si="7"/>
        <v>0</v>
      </c>
      <c r="AI30" s="1247">
        <f t="shared" si="7"/>
        <v>0</v>
      </c>
      <c r="AJ30" s="1247">
        <f t="shared" si="7"/>
        <v>0</v>
      </c>
      <c r="AK30" s="1247">
        <f t="shared" si="7"/>
        <v>0</v>
      </c>
      <c r="AL30" s="1247">
        <f t="shared" si="7"/>
        <v>0</v>
      </c>
      <c r="AM30" s="1247">
        <f t="shared" si="7"/>
        <v>0</v>
      </c>
      <c r="AN30" s="1247">
        <f t="shared" si="7"/>
        <v>0</v>
      </c>
      <c r="AO30" s="1247">
        <f t="shared" si="7"/>
        <v>0</v>
      </c>
      <c r="AP30" s="1247">
        <f t="shared" si="7"/>
        <v>0</v>
      </c>
      <c r="AQ30" s="1247">
        <f t="shared" si="7"/>
        <v>0</v>
      </c>
      <c r="AR30" s="1247">
        <f t="shared" si="7"/>
        <v>0</v>
      </c>
      <c r="AS30" s="1247">
        <f t="shared" si="7"/>
        <v>0</v>
      </c>
      <c r="AT30" s="1247">
        <f t="shared" si="7"/>
        <v>0</v>
      </c>
      <c r="AU30" s="1247">
        <f t="shared" si="7"/>
        <v>0</v>
      </c>
      <c r="AV30" s="779"/>
    </row>
    <row r="31" spans="1:48" x14ac:dyDescent="0.25"/>
    <row r="32" spans="1:48" hidden="1" x14ac:dyDescent="0.25">
      <c r="C32" s="21" t="s">
        <v>269</v>
      </c>
    </row>
  </sheetData>
  <conditionalFormatting sqref="L7:AV7 L9:AV14 L17:AV21 L23:AV28 L30:AV30">
    <cfRule type="expression" dxfId="16" priority="27">
      <formula>L$7=""</formula>
    </cfRule>
  </conditionalFormatting>
  <pageMargins left="0.25" right="0.25" top="0.75" bottom="0.75" header="0.3" footer="0.3"/>
  <pageSetup paperSize="9" scale="2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8" tint="0.59999389629810485"/>
    <pageSetUpPr fitToPage="1"/>
  </sheetPr>
  <dimension ref="A1:BO31"/>
  <sheetViews>
    <sheetView showGridLines="0" view="pageBreakPreview" zoomScale="80" zoomScaleNormal="90" zoomScaleSheetLayoutView="80" workbookViewId="0">
      <pane xSplit="8" ySplit="4" topLeftCell="I5" activePane="bottomRight" state="frozen"/>
      <selection activeCell="AX5" sqref="AX5"/>
      <selection pane="topRight" activeCell="AX5" sqref="AX5"/>
      <selection pane="bottomLeft" activeCell="AX5" sqref="AX5"/>
      <selection pane="bottomRight" activeCell="N26" sqref="N26"/>
    </sheetView>
  </sheetViews>
  <sheetFormatPr defaultColWidth="0" defaultRowHeight="12" zeroHeight="1" x14ac:dyDescent="0.25"/>
  <cols>
    <col min="1" max="1" width="1.85546875" style="21" customWidth="1"/>
    <col min="2" max="2" width="4.5703125" style="22" customWidth="1"/>
    <col min="3" max="3" width="45.85546875" style="21" customWidth="1"/>
    <col min="4" max="4" width="8.5703125" style="22" customWidth="1"/>
    <col min="5" max="5" width="2.85546875" style="21" customWidth="1"/>
    <col min="6" max="6" width="8.7109375" style="21" customWidth="1"/>
    <col min="7" max="7" width="9.85546875" style="21" customWidth="1"/>
    <col min="8" max="8" width="7.85546875" style="389" customWidth="1"/>
    <col min="9" max="9" width="1.85546875" style="21" customWidth="1"/>
    <col min="10" max="11" width="8.140625" style="21" customWidth="1"/>
    <col min="12" max="48" width="8.140625" style="24" customWidth="1"/>
    <col min="49" max="49" width="9.140625" style="24" customWidth="1"/>
    <col min="50" max="53" width="7.140625" style="24" customWidth="1"/>
    <col min="54" max="54" width="2.85546875" style="24" customWidth="1"/>
    <col min="55" max="67" width="0" style="24" hidden="1" customWidth="1"/>
    <col min="68" max="16384" width="9.140625" style="24" hidden="1"/>
  </cols>
  <sheetData>
    <row r="1" spans="1:53" s="759" customFormat="1" x14ac:dyDescent="0.25">
      <c r="A1" s="758"/>
      <c r="B1" s="758"/>
      <c r="D1" s="758"/>
      <c r="F1" s="758"/>
      <c r="G1" s="758"/>
      <c r="H1" s="1236"/>
    </row>
    <row r="2" spans="1:53" s="759" customFormat="1" ht="15" x14ac:dyDescent="0.25">
      <c r="A2" s="758"/>
      <c r="B2" s="758"/>
      <c r="C2" s="761" t="s">
        <v>328</v>
      </c>
      <c r="D2" s="758"/>
      <c r="F2" s="758"/>
      <c r="G2" s="758"/>
      <c r="H2" s="1236"/>
    </row>
    <row r="3" spans="1:53" s="762" customFormat="1" x14ac:dyDescent="0.25">
      <c r="C3" s="763"/>
      <c r="D3" s="763"/>
      <c r="E3" s="763"/>
      <c r="F3" s="763"/>
      <c r="G3" s="763"/>
      <c r="H3" s="764"/>
      <c r="J3" s="762">
        <v>2020</v>
      </c>
      <c r="K3" s="762">
        <f>J3+1</f>
        <v>2021</v>
      </c>
      <c r="L3" s="762">
        <f t="shared" ref="L3:AU3" si="0">YEAR(L4)</f>
        <v>2022</v>
      </c>
      <c r="M3" s="762">
        <f t="shared" si="0"/>
        <v>2022</v>
      </c>
      <c r="N3" s="762">
        <f t="shared" si="0"/>
        <v>2022</v>
      </c>
      <c r="O3" s="762">
        <f t="shared" si="0"/>
        <v>2022</v>
      </c>
      <c r="P3" s="762">
        <f t="shared" si="0"/>
        <v>2022</v>
      </c>
      <c r="Q3" s="762">
        <f t="shared" si="0"/>
        <v>2022</v>
      </c>
      <c r="R3" s="762">
        <f t="shared" si="0"/>
        <v>2022</v>
      </c>
      <c r="S3" s="762">
        <f t="shared" si="0"/>
        <v>2022</v>
      </c>
      <c r="T3" s="762">
        <f t="shared" si="0"/>
        <v>2022</v>
      </c>
      <c r="U3" s="762">
        <f t="shared" si="0"/>
        <v>2022</v>
      </c>
      <c r="V3" s="762">
        <f t="shared" si="0"/>
        <v>2022</v>
      </c>
      <c r="W3" s="762">
        <f t="shared" si="0"/>
        <v>2022</v>
      </c>
      <c r="X3" s="762">
        <f t="shared" si="0"/>
        <v>2023</v>
      </c>
      <c r="Y3" s="762">
        <f t="shared" si="0"/>
        <v>2023</v>
      </c>
      <c r="Z3" s="762">
        <f t="shared" si="0"/>
        <v>2023</v>
      </c>
      <c r="AA3" s="762">
        <f t="shared" si="0"/>
        <v>2023</v>
      </c>
      <c r="AB3" s="762">
        <f t="shared" si="0"/>
        <v>2023</v>
      </c>
      <c r="AC3" s="762">
        <f t="shared" si="0"/>
        <v>2023</v>
      </c>
      <c r="AD3" s="762">
        <f t="shared" si="0"/>
        <v>2023</v>
      </c>
      <c r="AE3" s="762">
        <f t="shared" si="0"/>
        <v>2023</v>
      </c>
      <c r="AF3" s="762">
        <f t="shared" si="0"/>
        <v>2023</v>
      </c>
      <c r="AG3" s="762">
        <f t="shared" si="0"/>
        <v>2023</v>
      </c>
      <c r="AH3" s="762">
        <f t="shared" si="0"/>
        <v>2023</v>
      </c>
      <c r="AI3" s="762">
        <f t="shared" si="0"/>
        <v>2023</v>
      </c>
      <c r="AJ3" s="762">
        <f t="shared" si="0"/>
        <v>2024</v>
      </c>
      <c r="AK3" s="762">
        <f t="shared" si="0"/>
        <v>2024</v>
      </c>
      <c r="AL3" s="762">
        <f t="shared" si="0"/>
        <v>2024</v>
      </c>
      <c r="AM3" s="762">
        <f t="shared" si="0"/>
        <v>2024</v>
      </c>
      <c r="AN3" s="762">
        <f t="shared" si="0"/>
        <v>2024</v>
      </c>
      <c r="AO3" s="762">
        <f t="shared" si="0"/>
        <v>2024</v>
      </c>
      <c r="AP3" s="762">
        <f t="shared" si="0"/>
        <v>2024</v>
      </c>
      <c r="AQ3" s="762">
        <f t="shared" si="0"/>
        <v>2024</v>
      </c>
      <c r="AR3" s="762">
        <f t="shared" si="0"/>
        <v>2024</v>
      </c>
      <c r="AS3" s="762">
        <f t="shared" si="0"/>
        <v>2024</v>
      </c>
      <c r="AT3" s="762">
        <f t="shared" si="0"/>
        <v>2024</v>
      </c>
      <c r="AU3" s="762">
        <f t="shared" si="0"/>
        <v>2024</v>
      </c>
      <c r="AV3" s="762" t="s">
        <v>278</v>
      </c>
      <c r="AY3" s="763"/>
    </row>
    <row r="4" spans="1:53" s="765" customFormat="1" x14ac:dyDescent="0.25">
      <c r="H4" s="766"/>
      <c r="J4" s="767"/>
      <c r="K4" s="767"/>
      <c r="L4" s="767">
        <v>44562</v>
      </c>
      <c r="M4" s="767">
        <f t="shared" ref="M4:AU4" si="1">DATE(YEAR(L4),MONTH(L4)+1,DAY(L4))</f>
        <v>44593</v>
      </c>
      <c r="N4" s="767">
        <f t="shared" si="1"/>
        <v>44621</v>
      </c>
      <c r="O4" s="767">
        <f t="shared" si="1"/>
        <v>44652</v>
      </c>
      <c r="P4" s="767">
        <f t="shared" si="1"/>
        <v>44682</v>
      </c>
      <c r="Q4" s="767">
        <f t="shared" si="1"/>
        <v>44713</v>
      </c>
      <c r="R4" s="767">
        <f t="shared" si="1"/>
        <v>44743</v>
      </c>
      <c r="S4" s="767">
        <f t="shared" si="1"/>
        <v>44774</v>
      </c>
      <c r="T4" s="767">
        <f t="shared" si="1"/>
        <v>44805</v>
      </c>
      <c r="U4" s="767">
        <f t="shared" si="1"/>
        <v>44835</v>
      </c>
      <c r="V4" s="767">
        <f t="shared" si="1"/>
        <v>44866</v>
      </c>
      <c r="W4" s="767">
        <f t="shared" si="1"/>
        <v>44896</v>
      </c>
      <c r="X4" s="767">
        <f t="shared" si="1"/>
        <v>44927</v>
      </c>
      <c r="Y4" s="767">
        <f t="shared" si="1"/>
        <v>44958</v>
      </c>
      <c r="Z4" s="767">
        <f t="shared" si="1"/>
        <v>44986</v>
      </c>
      <c r="AA4" s="767">
        <f t="shared" si="1"/>
        <v>45017</v>
      </c>
      <c r="AB4" s="767">
        <f t="shared" si="1"/>
        <v>45047</v>
      </c>
      <c r="AC4" s="767">
        <f t="shared" si="1"/>
        <v>45078</v>
      </c>
      <c r="AD4" s="767">
        <f t="shared" si="1"/>
        <v>45108</v>
      </c>
      <c r="AE4" s="767">
        <f t="shared" si="1"/>
        <v>45139</v>
      </c>
      <c r="AF4" s="767">
        <f t="shared" si="1"/>
        <v>45170</v>
      </c>
      <c r="AG4" s="767">
        <f t="shared" si="1"/>
        <v>45200</v>
      </c>
      <c r="AH4" s="767">
        <f t="shared" si="1"/>
        <v>45231</v>
      </c>
      <c r="AI4" s="767">
        <f t="shared" si="1"/>
        <v>45261</v>
      </c>
      <c r="AJ4" s="767">
        <f t="shared" si="1"/>
        <v>45292</v>
      </c>
      <c r="AK4" s="767">
        <f t="shared" si="1"/>
        <v>45323</v>
      </c>
      <c r="AL4" s="767">
        <f t="shared" si="1"/>
        <v>45352</v>
      </c>
      <c r="AM4" s="767">
        <f t="shared" si="1"/>
        <v>45383</v>
      </c>
      <c r="AN4" s="767">
        <f t="shared" si="1"/>
        <v>45413</v>
      </c>
      <c r="AO4" s="767">
        <f t="shared" si="1"/>
        <v>45444</v>
      </c>
      <c r="AP4" s="767">
        <f t="shared" si="1"/>
        <v>45474</v>
      </c>
      <c r="AQ4" s="767">
        <f t="shared" si="1"/>
        <v>45505</v>
      </c>
      <c r="AR4" s="767">
        <f t="shared" si="1"/>
        <v>45536</v>
      </c>
      <c r="AS4" s="767">
        <f t="shared" si="1"/>
        <v>45566</v>
      </c>
      <c r="AT4" s="767">
        <f t="shared" si="1"/>
        <v>45597</v>
      </c>
      <c r="AU4" s="767">
        <f t="shared" si="1"/>
        <v>45627</v>
      </c>
      <c r="AV4" s="767" t="s">
        <v>287</v>
      </c>
      <c r="AX4" s="765">
        <v>2022</v>
      </c>
      <c r="AY4" s="765">
        <f t="shared" ref="AY4:AZ4" si="2">AX4+1</f>
        <v>2023</v>
      </c>
      <c r="AZ4" s="765">
        <f t="shared" si="2"/>
        <v>2024</v>
      </c>
      <c r="BA4" s="765" t="s">
        <v>278</v>
      </c>
    </row>
    <row r="5" spans="1:53" s="499" customFormat="1" ht="24" x14ac:dyDescent="0.25">
      <c r="A5" s="484"/>
      <c r="B5" s="484"/>
      <c r="C5" s="484" t="s">
        <v>114</v>
      </c>
      <c r="D5" s="484" t="s">
        <v>1</v>
      </c>
      <c r="E5" s="484"/>
      <c r="F5" s="484" t="s">
        <v>262</v>
      </c>
      <c r="G5" s="484" t="s">
        <v>263</v>
      </c>
      <c r="H5" s="485" t="s">
        <v>455</v>
      </c>
      <c r="AX5" s="1251" t="s">
        <v>280</v>
      </c>
      <c r="AY5" s="487"/>
    </row>
    <row r="6" spans="1:53" s="21" customFormat="1" x14ac:dyDescent="0.25">
      <c r="B6" s="22"/>
      <c r="D6" s="22"/>
      <c r="H6" s="389"/>
    </row>
    <row r="7" spans="1:53" s="30" customFormat="1" x14ac:dyDescent="0.25">
      <c r="A7" s="757"/>
      <c r="B7" s="757"/>
      <c r="C7" s="774" t="s">
        <v>411</v>
      </c>
      <c r="D7" s="757"/>
      <c r="E7" s="774"/>
      <c r="F7" s="780" t="str">
        <f>'Дорожная карта (кв)'!H12</f>
        <v/>
      </c>
      <c r="G7" s="780" t="str">
        <f>'Дорожная карта (кв)'!I12</f>
        <v/>
      </c>
      <c r="H7" s="1237"/>
      <c r="I7" s="28"/>
      <c r="J7" s="28"/>
      <c r="K7" s="28"/>
      <c r="L7" s="433" t="str">
        <f t="shared" ref="L7:AU7" si="3">IF(AND(L$4&gt;=$F7,L$4&lt;=$G7),"X","")</f>
        <v/>
      </c>
      <c r="M7" s="433" t="str">
        <f t="shared" si="3"/>
        <v/>
      </c>
      <c r="N7" s="433" t="str">
        <f t="shared" si="3"/>
        <v/>
      </c>
      <c r="O7" s="433" t="str">
        <f t="shared" si="3"/>
        <v/>
      </c>
      <c r="P7" s="433" t="str">
        <f t="shared" si="3"/>
        <v/>
      </c>
      <c r="Q7" s="433" t="str">
        <f t="shared" si="3"/>
        <v/>
      </c>
      <c r="R7" s="433" t="str">
        <f t="shared" si="3"/>
        <v/>
      </c>
      <c r="S7" s="433" t="str">
        <f t="shared" si="3"/>
        <v/>
      </c>
      <c r="T7" s="433" t="str">
        <f t="shared" si="3"/>
        <v/>
      </c>
      <c r="U7" s="433" t="str">
        <f t="shared" si="3"/>
        <v/>
      </c>
      <c r="V7" s="433" t="str">
        <f t="shared" si="3"/>
        <v/>
      </c>
      <c r="W7" s="433" t="str">
        <f t="shared" si="3"/>
        <v/>
      </c>
      <c r="X7" s="433" t="str">
        <f t="shared" si="3"/>
        <v/>
      </c>
      <c r="Y7" s="433" t="str">
        <f t="shared" si="3"/>
        <v/>
      </c>
      <c r="Z7" s="433" t="str">
        <f t="shared" si="3"/>
        <v/>
      </c>
      <c r="AA7" s="433" t="str">
        <f t="shared" si="3"/>
        <v/>
      </c>
      <c r="AB7" s="433" t="str">
        <f t="shared" si="3"/>
        <v/>
      </c>
      <c r="AC7" s="433" t="str">
        <f t="shared" si="3"/>
        <v/>
      </c>
      <c r="AD7" s="433" t="str">
        <f t="shared" si="3"/>
        <v/>
      </c>
      <c r="AE7" s="433" t="str">
        <f t="shared" si="3"/>
        <v/>
      </c>
      <c r="AF7" s="433" t="str">
        <f t="shared" si="3"/>
        <v/>
      </c>
      <c r="AG7" s="433" t="str">
        <f t="shared" si="3"/>
        <v/>
      </c>
      <c r="AH7" s="433" t="str">
        <f t="shared" si="3"/>
        <v/>
      </c>
      <c r="AI7" s="433" t="str">
        <f t="shared" si="3"/>
        <v/>
      </c>
      <c r="AJ7" s="433" t="str">
        <f t="shared" si="3"/>
        <v/>
      </c>
      <c r="AK7" s="433" t="str">
        <f t="shared" si="3"/>
        <v/>
      </c>
      <c r="AL7" s="433" t="str">
        <f t="shared" si="3"/>
        <v/>
      </c>
      <c r="AM7" s="433" t="str">
        <f t="shared" si="3"/>
        <v/>
      </c>
      <c r="AN7" s="433" t="str">
        <f t="shared" si="3"/>
        <v/>
      </c>
      <c r="AO7" s="433" t="str">
        <f t="shared" si="3"/>
        <v/>
      </c>
      <c r="AP7" s="433" t="str">
        <f t="shared" si="3"/>
        <v/>
      </c>
      <c r="AQ7" s="433" t="str">
        <f t="shared" si="3"/>
        <v/>
      </c>
      <c r="AR7" s="433" t="str">
        <f t="shared" si="3"/>
        <v/>
      </c>
      <c r="AS7" s="433" t="str">
        <f t="shared" si="3"/>
        <v/>
      </c>
      <c r="AT7" s="433" t="str">
        <f t="shared" si="3"/>
        <v/>
      </c>
      <c r="AU7" s="433" t="str">
        <f t="shared" si="3"/>
        <v/>
      </c>
      <c r="AV7" s="168"/>
    </row>
    <row r="8" spans="1:53" s="21" customFormat="1" x14ac:dyDescent="0.25">
      <c r="A8" s="22"/>
      <c r="B8" s="22"/>
      <c r="D8" s="22"/>
      <c r="H8" s="389"/>
    </row>
    <row r="9" spans="1:53" s="30" customFormat="1" x14ac:dyDescent="0.25">
      <c r="A9" s="776"/>
      <c r="B9" s="776"/>
      <c r="C9" s="781" t="s">
        <v>188</v>
      </c>
      <c r="D9" s="776" t="s">
        <v>94</v>
      </c>
      <c r="E9" s="778"/>
      <c r="F9" s="778"/>
      <c r="G9" s="778"/>
      <c r="H9" s="1238"/>
      <c r="I9" s="21"/>
      <c r="J9" s="21"/>
      <c r="K9" s="21"/>
      <c r="L9" s="812">
        <f t="shared" ref="L9:AU9" si="4">SUM(L10:L14)</f>
        <v>0</v>
      </c>
      <c r="M9" s="812">
        <f t="shared" si="4"/>
        <v>0</v>
      </c>
      <c r="N9" s="812">
        <f t="shared" si="4"/>
        <v>0</v>
      </c>
      <c r="O9" s="812">
        <f t="shared" si="4"/>
        <v>0</v>
      </c>
      <c r="P9" s="812">
        <f t="shared" si="4"/>
        <v>0</v>
      </c>
      <c r="Q9" s="812">
        <f t="shared" si="4"/>
        <v>0</v>
      </c>
      <c r="R9" s="812">
        <f t="shared" si="4"/>
        <v>0</v>
      </c>
      <c r="S9" s="812">
        <f t="shared" si="4"/>
        <v>0</v>
      </c>
      <c r="T9" s="812">
        <f t="shared" si="4"/>
        <v>0</v>
      </c>
      <c r="U9" s="812">
        <f t="shared" si="4"/>
        <v>0</v>
      </c>
      <c r="V9" s="812">
        <f t="shared" si="4"/>
        <v>0</v>
      </c>
      <c r="W9" s="812">
        <f t="shared" si="4"/>
        <v>0</v>
      </c>
      <c r="X9" s="812">
        <f t="shared" si="4"/>
        <v>0</v>
      </c>
      <c r="Y9" s="812">
        <f t="shared" si="4"/>
        <v>0</v>
      </c>
      <c r="Z9" s="812">
        <f t="shared" si="4"/>
        <v>0</v>
      </c>
      <c r="AA9" s="812">
        <f t="shared" si="4"/>
        <v>0</v>
      </c>
      <c r="AB9" s="812">
        <f t="shared" si="4"/>
        <v>0</v>
      </c>
      <c r="AC9" s="812">
        <f t="shared" si="4"/>
        <v>0</v>
      </c>
      <c r="AD9" s="812">
        <f t="shared" si="4"/>
        <v>0</v>
      </c>
      <c r="AE9" s="812">
        <f t="shared" si="4"/>
        <v>0</v>
      </c>
      <c r="AF9" s="812">
        <f t="shared" si="4"/>
        <v>0</v>
      </c>
      <c r="AG9" s="812">
        <f t="shared" si="4"/>
        <v>0</v>
      </c>
      <c r="AH9" s="812">
        <f t="shared" si="4"/>
        <v>0</v>
      </c>
      <c r="AI9" s="812">
        <f t="shared" si="4"/>
        <v>0</v>
      </c>
      <c r="AJ9" s="812">
        <f t="shared" si="4"/>
        <v>0</v>
      </c>
      <c r="AK9" s="812">
        <f t="shared" si="4"/>
        <v>0</v>
      </c>
      <c r="AL9" s="812">
        <f t="shared" si="4"/>
        <v>0</v>
      </c>
      <c r="AM9" s="812">
        <f t="shared" si="4"/>
        <v>0</v>
      </c>
      <c r="AN9" s="812">
        <f t="shared" si="4"/>
        <v>0</v>
      </c>
      <c r="AO9" s="812">
        <f t="shared" si="4"/>
        <v>0</v>
      </c>
      <c r="AP9" s="812">
        <f t="shared" si="4"/>
        <v>0</v>
      </c>
      <c r="AQ9" s="812">
        <f t="shared" si="4"/>
        <v>0</v>
      </c>
      <c r="AR9" s="812">
        <f t="shared" si="4"/>
        <v>0</v>
      </c>
      <c r="AS9" s="812">
        <f t="shared" si="4"/>
        <v>0</v>
      </c>
      <c r="AT9" s="812">
        <f t="shared" si="4"/>
        <v>0</v>
      </c>
      <c r="AU9" s="812">
        <f t="shared" si="4"/>
        <v>0</v>
      </c>
      <c r="AV9" s="812"/>
    </row>
    <row r="10" spans="1:53" x14ac:dyDescent="0.25">
      <c r="A10" s="22"/>
      <c r="C10" s="23" t="s">
        <v>282</v>
      </c>
      <c r="D10" s="22" t="s">
        <v>94</v>
      </c>
      <c r="L10" s="655"/>
      <c r="M10" s="655"/>
      <c r="N10" s="655"/>
      <c r="O10" s="655"/>
      <c r="P10" s="655"/>
      <c r="Q10" s="655"/>
      <c r="R10" s="655"/>
      <c r="S10" s="655"/>
      <c r="T10" s="655"/>
      <c r="U10" s="655"/>
      <c r="V10" s="655"/>
      <c r="W10" s="655"/>
      <c r="X10" s="655"/>
      <c r="Y10" s="655"/>
      <c r="Z10" s="655"/>
      <c r="AA10" s="655"/>
      <c r="AB10" s="655"/>
      <c r="AC10" s="655"/>
      <c r="AD10" s="655"/>
      <c r="AE10" s="655"/>
      <c r="AF10" s="655"/>
      <c r="AG10" s="655"/>
      <c r="AH10" s="655"/>
      <c r="AI10" s="655"/>
      <c r="AJ10" s="655"/>
      <c r="AK10" s="655"/>
      <c r="AL10" s="655"/>
      <c r="AM10" s="655"/>
      <c r="AN10" s="655"/>
      <c r="AO10" s="655"/>
      <c r="AP10" s="655"/>
      <c r="AQ10" s="655"/>
      <c r="AR10" s="655"/>
      <c r="AS10" s="655"/>
      <c r="AT10" s="655"/>
      <c r="AU10" s="655"/>
      <c r="AV10" s="655"/>
      <c r="AX10" s="506" t="str">
        <f t="shared" ref="AX10:AZ14" si="5">IFERROR(AVERAGEIFS($L10:$AV10,$L10:$AV10,"&gt;0",$L$3:$AV$3,AX$4),"0")</f>
        <v>0</v>
      </c>
      <c r="AY10" s="506" t="str">
        <f t="shared" si="5"/>
        <v>0</v>
      </c>
      <c r="AZ10" s="506" t="str">
        <f t="shared" si="5"/>
        <v>0</v>
      </c>
      <c r="BA10" s="507"/>
    </row>
    <row r="11" spans="1:53" x14ac:dyDescent="0.25">
      <c r="A11" s="22"/>
      <c r="C11" s="23" t="s">
        <v>283</v>
      </c>
      <c r="D11" s="22" t="s">
        <v>94</v>
      </c>
      <c r="L11" s="506"/>
      <c r="M11" s="506"/>
      <c r="N11" s="506"/>
      <c r="O11" s="506"/>
      <c r="P11" s="506"/>
      <c r="Q11" s="506"/>
      <c r="R11" s="506"/>
      <c r="S11" s="506"/>
      <c r="T11" s="506"/>
      <c r="U11" s="506"/>
      <c r="V11" s="506"/>
      <c r="W11" s="506"/>
      <c r="X11" s="506"/>
      <c r="Y11" s="506"/>
      <c r="Z11" s="506"/>
      <c r="AA11" s="506"/>
      <c r="AB11" s="506"/>
      <c r="AC11" s="506"/>
      <c r="AD11" s="506"/>
      <c r="AE11" s="506"/>
      <c r="AF11" s="506"/>
      <c r="AG11" s="506"/>
      <c r="AH11" s="506"/>
      <c r="AI11" s="506"/>
      <c r="AJ11" s="506"/>
      <c r="AK11" s="506"/>
      <c r="AL11" s="506"/>
      <c r="AM11" s="506"/>
      <c r="AN11" s="506"/>
      <c r="AO11" s="506"/>
      <c r="AP11" s="506"/>
      <c r="AQ11" s="506"/>
      <c r="AR11" s="506"/>
      <c r="AS11" s="506"/>
      <c r="AT11" s="506"/>
      <c r="AU11" s="506"/>
      <c r="AV11" s="506"/>
      <c r="AX11" s="506" t="str">
        <f t="shared" si="5"/>
        <v>0</v>
      </c>
      <c r="AY11" s="506" t="str">
        <f t="shared" si="5"/>
        <v>0</v>
      </c>
      <c r="AZ11" s="506" t="str">
        <f t="shared" si="5"/>
        <v>0</v>
      </c>
      <c r="BA11" s="507"/>
    </row>
    <row r="12" spans="1:53" x14ac:dyDescent="0.25">
      <c r="A12" s="22"/>
      <c r="C12" s="23" t="s">
        <v>284</v>
      </c>
      <c r="D12" s="22" t="s">
        <v>94</v>
      </c>
      <c r="L12" s="506"/>
      <c r="M12" s="506"/>
      <c r="N12" s="506"/>
      <c r="O12" s="506"/>
      <c r="P12" s="506"/>
      <c r="Q12" s="506"/>
      <c r="R12" s="506"/>
      <c r="S12" s="506"/>
      <c r="T12" s="506"/>
      <c r="U12" s="506"/>
      <c r="V12" s="506"/>
      <c r="W12" s="506"/>
      <c r="X12" s="506"/>
      <c r="Y12" s="506"/>
      <c r="Z12" s="506"/>
      <c r="AA12" s="506"/>
      <c r="AB12" s="506"/>
      <c r="AC12" s="506"/>
      <c r="AD12" s="506"/>
      <c r="AE12" s="506"/>
      <c r="AF12" s="506"/>
      <c r="AG12" s="506"/>
      <c r="AH12" s="506"/>
      <c r="AI12" s="506"/>
      <c r="AJ12" s="506"/>
      <c r="AK12" s="506"/>
      <c r="AL12" s="506"/>
      <c r="AM12" s="506"/>
      <c r="AN12" s="506"/>
      <c r="AO12" s="506"/>
      <c r="AP12" s="506"/>
      <c r="AQ12" s="506"/>
      <c r="AR12" s="506"/>
      <c r="AS12" s="506"/>
      <c r="AT12" s="506"/>
      <c r="AU12" s="506"/>
      <c r="AV12" s="506"/>
      <c r="AX12" s="506" t="str">
        <f t="shared" si="5"/>
        <v>0</v>
      </c>
      <c r="AY12" s="506" t="str">
        <f t="shared" si="5"/>
        <v>0</v>
      </c>
      <c r="AZ12" s="506" t="str">
        <f t="shared" si="5"/>
        <v>0</v>
      </c>
      <c r="BA12" s="507"/>
    </row>
    <row r="13" spans="1:53" x14ac:dyDescent="0.25">
      <c r="A13" s="22"/>
      <c r="C13" s="23" t="s">
        <v>285</v>
      </c>
      <c r="D13" s="22" t="s">
        <v>94</v>
      </c>
      <c r="I13" s="28"/>
      <c r="J13" s="28"/>
      <c r="K13" s="28"/>
      <c r="L13" s="506"/>
      <c r="M13" s="506"/>
      <c r="N13" s="506"/>
      <c r="O13" s="506"/>
      <c r="P13" s="506"/>
      <c r="Q13" s="506"/>
      <c r="R13" s="506"/>
      <c r="S13" s="506"/>
      <c r="T13" s="506"/>
      <c r="U13" s="506"/>
      <c r="V13" s="506"/>
      <c r="W13" s="506"/>
      <c r="X13" s="506"/>
      <c r="Y13" s="506"/>
      <c r="Z13" s="506"/>
      <c r="AA13" s="506"/>
      <c r="AB13" s="506"/>
      <c r="AC13" s="506"/>
      <c r="AD13" s="506"/>
      <c r="AE13" s="506"/>
      <c r="AF13" s="506"/>
      <c r="AG13" s="506"/>
      <c r="AH13" s="506"/>
      <c r="AI13" s="506"/>
      <c r="AJ13" s="506"/>
      <c r="AK13" s="506"/>
      <c r="AL13" s="506"/>
      <c r="AM13" s="506"/>
      <c r="AN13" s="506"/>
      <c r="AO13" s="506"/>
      <c r="AP13" s="506"/>
      <c r="AQ13" s="506"/>
      <c r="AR13" s="506"/>
      <c r="AS13" s="506"/>
      <c r="AT13" s="506"/>
      <c r="AU13" s="506"/>
      <c r="AV13" s="506"/>
      <c r="AX13" s="506" t="str">
        <f t="shared" si="5"/>
        <v>0</v>
      </c>
      <c r="AY13" s="506" t="str">
        <f t="shared" si="5"/>
        <v>0</v>
      </c>
      <c r="AZ13" s="506" t="str">
        <f t="shared" si="5"/>
        <v>0</v>
      </c>
      <c r="BA13" s="507"/>
    </row>
    <row r="14" spans="1:53" x14ac:dyDescent="0.25">
      <c r="A14" s="22"/>
      <c r="C14" s="23" t="s">
        <v>286</v>
      </c>
      <c r="D14" s="22" t="s">
        <v>94</v>
      </c>
      <c r="L14" s="506"/>
      <c r="M14" s="506"/>
      <c r="N14" s="506"/>
      <c r="O14" s="506"/>
      <c r="P14" s="506"/>
      <c r="Q14" s="506"/>
      <c r="R14" s="506"/>
      <c r="S14" s="506"/>
      <c r="T14" s="506"/>
      <c r="U14" s="506"/>
      <c r="V14" s="506"/>
      <c r="W14" s="506"/>
      <c r="X14" s="506"/>
      <c r="Y14" s="506"/>
      <c r="Z14" s="506"/>
      <c r="AA14" s="506"/>
      <c r="AB14" s="506"/>
      <c r="AC14" s="506"/>
      <c r="AD14" s="506"/>
      <c r="AE14" s="506"/>
      <c r="AF14" s="506"/>
      <c r="AG14" s="506"/>
      <c r="AH14" s="506"/>
      <c r="AI14" s="506"/>
      <c r="AJ14" s="506"/>
      <c r="AK14" s="506"/>
      <c r="AL14" s="506"/>
      <c r="AM14" s="506"/>
      <c r="AN14" s="506"/>
      <c r="AO14" s="506"/>
      <c r="AP14" s="506"/>
      <c r="AQ14" s="506"/>
      <c r="AR14" s="506"/>
      <c r="AS14" s="506"/>
      <c r="AT14" s="506"/>
      <c r="AU14" s="506"/>
      <c r="AV14" s="506"/>
      <c r="AX14" s="506" t="str">
        <f t="shared" si="5"/>
        <v>0</v>
      </c>
      <c r="AY14" s="506" t="str">
        <f t="shared" si="5"/>
        <v>0</v>
      </c>
      <c r="AZ14" s="506" t="str">
        <f t="shared" si="5"/>
        <v>0</v>
      </c>
      <c r="BA14" s="507"/>
    </row>
    <row r="15" spans="1:53" x14ac:dyDescent="0.25">
      <c r="A15" s="22"/>
    </row>
    <row r="16" spans="1:53" s="30" customFormat="1" x14ac:dyDescent="0.25">
      <c r="A16" s="357"/>
      <c r="B16" s="357"/>
      <c r="C16" s="775" t="s">
        <v>116</v>
      </c>
      <c r="D16" s="357"/>
      <c r="E16" s="358"/>
      <c r="F16" s="358"/>
      <c r="G16" s="358"/>
      <c r="H16" s="1233"/>
      <c r="I16" s="21"/>
      <c r="J16" s="500"/>
      <c r="K16" s="500"/>
      <c r="L16" s="500"/>
      <c r="M16" s="500"/>
      <c r="N16" s="500"/>
      <c r="O16" s="500"/>
      <c r="P16" s="500"/>
      <c r="Q16" s="500"/>
      <c r="R16" s="500"/>
      <c r="S16" s="500"/>
      <c r="T16" s="500"/>
      <c r="U16" s="500"/>
      <c r="V16" s="500"/>
      <c r="W16" s="500"/>
      <c r="X16" s="500"/>
      <c r="Y16" s="500"/>
      <c r="Z16" s="500"/>
      <c r="AA16" s="500"/>
      <c r="AB16" s="500"/>
      <c r="AC16" s="500"/>
      <c r="AD16" s="500"/>
      <c r="AE16" s="500"/>
      <c r="AF16" s="500"/>
      <c r="AG16" s="500"/>
      <c r="AH16" s="500"/>
      <c r="AI16" s="500"/>
      <c r="AJ16" s="500"/>
      <c r="AK16" s="500"/>
      <c r="AL16" s="500"/>
      <c r="AM16" s="500"/>
      <c r="AN16" s="500"/>
      <c r="AO16" s="500"/>
      <c r="AP16" s="500"/>
      <c r="AQ16" s="500"/>
      <c r="AR16" s="500"/>
      <c r="AS16" s="500"/>
      <c r="AT16" s="500"/>
      <c r="AU16" s="500"/>
      <c r="AV16" s="500"/>
    </row>
    <row r="17" spans="1:48" x14ac:dyDescent="0.25">
      <c r="A17" s="22"/>
      <c r="C17" s="23" t="s">
        <v>282</v>
      </c>
      <c r="D17" s="22" t="s">
        <v>4</v>
      </c>
      <c r="H17" s="1234">
        <f>Персонал!L24</f>
        <v>0</v>
      </c>
      <c r="J17" s="1240"/>
      <c r="K17" s="1240"/>
      <c r="L17" s="1241"/>
      <c r="M17" s="1241"/>
      <c r="N17" s="1241"/>
      <c r="O17" s="1241"/>
      <c r="P17" s="1241"/>
      <c r="Q17" s="1241"/>
      <c r="R17" s="1241"/>
      <c r="S17" s="1241"/>
      <c r="T17" s="1241"/>
      <c r="U17" s="1241"/>
      <c r="V17" s="1241"/>
      <c r="W17" s="1241"/>
      <c r="X17" s="1241"/>
      <c r="Y17" s="1241"/>
      <c r="Z17" s="1241"/>
      <c r="AA17" s="1241"/>
      <c r="AB17" s="1241"/>
      <c r="AC17" s="1241"/>
      <c r="AD17" s="1241"/>
      <c r="AE17" s="1241"/>
      <c r="AF17" s="1241"/>
      <c r="AG17" s="1241"/>
      <c r="AH17" s="1241"/>
      <c r="AI17" s="1241"/>
      <c r="AJ17" s="1241"/>
      <c r="AK17" s="1241"/>
      <c r="AL17" s="1241"/>
      <c r="AM17" s="1241"/>
      <c r="AN17" s="1241"/>
      <c r="AO17" s="1241"/>
      <c r="AP17" s="1241"/>
      <c r="AQ17" s="1241"/>
      <c r="AR17" s="1241"/>
      <c r="AS17" s="1241"/>
      <c r="AT17" s="1241"/>
      <c r="AU17" s="1241"/>
      <c r="AV17" s="1241"/>
    </row>
    <row r="18" spans="1:48" x14ac:dyDescent="0.25">
      <c r="A18" s="22"/>
      <c r="C18" s="23" t="s">
        <v>283</v>
      </c>
      <c r="D18" s="22" t="s">
        <v>4</v>
      </c>
      <c r="H18" s="1235">
        <f>Персонал!L25</f>
        <v>0</v>
      </c>
      <c r="J18" s="1242"/>
      <c r="K18" s="1242"/>
      <c r="L18" s="1243"/>
      <c r="M18" s="1243"/>
      <c r="N18" s="1243"/>
      <c r="O18" s="1243"/>
      <c r="P18" s="1243"/>
      <c r="Q18" s="1243"/>
      <c r="R18" s="1243"/>
      <c r="S18" s="1243"/>
      <c r="T18" s="1243"/>
      <c r="U18" s="1243"/>
      <c r="V18" s="1243"/>
      <c r="W18" s="1243"/>
      <c r="X18" s="1243"/>
      <c r="Y18" s="1243"/>
      <c r="Z18" s="1243"/>
      <c r="AA18" s="1243"/>
      <c r="AB18" s="1243"/>
      <c r="AC18" s="1243"/>
      <c r="AD18" s="1243"/>
      <c r="AE18" s="1243"/>
      <c r="AF18" s="1243"/>
      <c r="AG18" s="1243"/>
      <c r="AH18" s="1243"/>
      <c r="AI18" s="1243"/>
      <c r="AJ18" s="1243"/>
      <c r="AK18" s="1243"/>
      <c r="AL18" s="1243"/>
      <c r="AM18" s="1243"/>
      <c r="AN18" s="1243"/>
      <c r="AO18" s="1243"/>
      <c r="AP18" s="1243"/>
      <c r="AQ18" s="1243"/>
      <c r="AR18" s="1243"/>
      <c r="AS18" s="1243"/>
      <c r="AT18" s="1243"/>
      <c r="AU18" s="1243"/>
      <c r="AV18" s="1243"/>
    </row>
    <row r="19" spans="1:48" x14ac:dyDescent="0.25">
      <c r="A19" s="22"/>
      <c r="C19" s="23" t="s">
        <v>284</v>
      </c>
      <c r="D19" s="22" t="s">
        <v>4</v>
      </c>
      <c r="H19" s="1235">
        <f>Персонал!L26</f>
        <v>0</v>
      </c>
      <c r="J19" s="1242"/>
      <c r="K19" s="1242"/>
      <c r="L19" s="1243"/>
      <c r="M19" s="1243"/>
      <c r="N19" s="1243"/>
      <c r="O19" s="1243"/>
      <c r="P19" s="1243"/>
      <c r="Q19" s="1243"/>
      <c r="R19" s="1243"/>
      <c r="S19" s="1243"/>
      <c r="T19" s="1243"/>
      <c r="U19" s="1243"/>
      <c r="V19" s="1243"/>
      <c r="W19" s="1243"/>
      <c r="X19" s="1243"/>
      <c r="Y19" s="1243"/>
      <c r="Z19" s="1243"/>
      <c r="AA19" s="1243"/>
      <c r="AB19" s="1243"/>
      <c r="AC19" s="1243"/>
      <c r="AD19" s="1243"/>
      <c r="AE19" s="1243"/>
      <c r="AF19" s="1243"/>
      <c r="AG19" s="1243"/>
      <c r="AH19" s="1243"/>
      <c r="AI19" s="1243"/>
      <c r="AJ19" s="1243"/>
      <c r="AK19" s="1243"/>
      <c r="AL19" s="1243"/>
      <c r="AM19" s="1243"/>
      <c r="AN19" s="1243"/>
      <c r="AO19" s="1243"/>
      <c r="AP19" s="1243"/>
      <c r="AQ19" s="1243"/>
      <c r="AR19" s="1243"/>
      <c r="AS19" s="1243"/>
      <c r="AT19" s="1243"/>
      <c r="AU19" s="1243"/>
      <c r="AV19" s="1243"/>
    </row>
    <row r="20" spans="1:48" x14ac:dyDescent="0.25">
      <c r="A20" s="22"/>
      <c r="C20" s="23" t="s">
        <v>285</v>
      </c>
      <c r="D20" s="22" t="s">
        <v>4</v>
      </c>
      <c r="H20" s="1239">
        <f>Персонал!L27</f>
        <v>0</v>
      </c>
      <c r="I20" s="28"/>
      <c r="J20" s="1244"/>
      <c r="K20" s="1244"/>
      <c r="L20" s="1243"/>
      <c r="M20" s="1243"/>
      <c r="N20" s="1243"/>
      <c r="O20" s="1243"/>
      <c r="P20" s="1243"/>
      <c r="Q20" s="1243"/>
      <c r="R20" s="1243"/>
      <c r="S20" s="1243"/>
      <c r="T20" s="1243"/>
      <c r="U20" s="1243"/>
      <c r="V20" s="1243"/>
      <c r="W20" s="1243"/>
      <c r="X20" s="1243"/>
      <c r="Y20" s="1243"/>
      <c r="Z20" s="1243"/>
      <c r="AA20" s="1243"/>
      <c r="AB20" s="1243"/>
      <c r="AC20" s="1243"/>
      <c r="AD20" s="1243"/>
      <c r="AE20" s="1243"/>
      <c r="AF20" s="1243"/>
      <c r="AG20" s="1243"/>
      <c r="AH20" s="1243"/>
      <c r="AI20" s="1243"/>
      <c r="AJ20" s="1243"/>
      <c r="AK20" s="1243"/>
      <c r="AL20" s="1243"/>
      <c r="AM20" s="1243"/>
      <c r="AN20" s="1243"/>
      <c r="AO20" s="1243"/>
      <c r="AP20" s="1243"/>
      <c r="AQ20" s="1243"/>
      <c r="AR20" s="1243"/>
      <c r="AS20" s="1243"/>
      <c r="AT20" s="1243"/>
      <c r="AU20" s="1243"/>
      <c r="AV20" s="1243"/>
    </row>
    <row r="21" spans="1:48" x14ac:dyDescent="0.25">
      <c r="A21" s="22"/>
      <c r="C21" s="23" t="s">
        <v>286</v>
      </c>
      <c r="D21" s="22" t="s">
        <v>4</v>
      </c>
      <c r="H21" s="1235">
        <f>Персонал!L28</f>
        <v>0</v>
      </c>
      <c r="J21" s="1242"/>
      <c r="K21" s="1242"/>
      <c r="L21" s="1243"/>
      <c r="M21" s="1243"/>
      <c r="N21" s="1243"/>
      <c r="O21" s="1243"/>
      <c r="P21" s="1243"/>
      <c r="Q21" s="1243"/>
      <c r="R21" s="1243"/>
      <c r="S21" s="1243"/>
      <c r="T21" s="1243"/>
      <c r="U21" s="1243"/>
      <c r="V21" s="1243"/>
      <c r="W21" s="1243"/>
      <c r="X21" s="1243"/>
      <c r="Y21" s="1243"/>
      <c r="Z21" s="1243"/>
      <c r="AA21" s="1243"/>
      <c r="AB21" s="1243"/>
      <c r="AC21" s="1243"/>
      <c r="AD21" s="1243"/>
      <c r="AE21" s="1243"/>
      <c r="AF21" s="1243"/>
      <c r="AG21" s="1243"/>
      <c r="AH21" s="1243"/>
      <c r="AI21" s="1243"/>
      <c r="AJ21" s="1243"/>
      <c r="AK21" s="1243"/>
      <c r="AL21" s="1243"/>
      <c r="AM21" s="1243"/>
      <c r="AN21" s="1243"/>
      <c r="AO21" s="1243"/>
      <c r="AP21" s="1243"/>
      <c r="AQ21" s="1243"/>
      <c r="AR21" s="1243"/>
      <c r="AS21" s="1243"/>
      <c r="AT21" s="1243"/>
      <c r="AU21" s="1243"/>
      <c r="AV21" s="1243"/>
    </row>
    <row r="22" spans="1:48" x14ac:dyDescent="0.25">
      <c r="A22" s="22"/>
    </row>
    <row r="23" spans="1:48" s="30" customFormat="1" x14ac:dyDescent="0.25">
      <c r="A23" s="776"/>
      <c r="B23" s="776"/>
      <c r="C23" s="781" t="s">
        <v>97</v>
      </c>
      <c r="D23" s="776" t="s">
        <v>4</v>
      </c>
      <c r="E23" s="778"/>
      <c r="F23" s="778"/>
      <c r="G23" s="778"/>
      <c r="H23" s="1238"/>
      <c r="I23" s="21"/>
      <c r="J23" s="21"/>
      <c r="K23" s="21"/>
      <c r="L23" s="1247">
        <f t="shared" ref="L23:AU23" si="6">SUM(L24:L28)</f>
        <v>0</v>
      </c>
      <c r="M23" s="1247">
        <f t="shared" si="6"/>
        <v>0</v>
      </c>
      <c r="N23" s="1247">
        <f t="shared" si="6"/>
        <v>0</v>
      </c>
      <c r="O23" s="1247">
        <f t="shared" si="6"/>
        <v>0</v>
      </c>
      <c r="P23" s="1247">
        <f t="shared" si="6"/>
        <v>0</v>
      </c>
      <c r="Q23" s="1247">
        <f t="shared" si="6"/>
        <v>0</v>
      </c>
      <c r="R23" s="1247">
        <f t="shared" si="6"/>
        <v>0</v>
      </c>
      <c r="S23" s="1247">
        <f t="shared" si="6"/>
        <v>0</v>
      </c>
      <c r="T23" s="1247">
        <f t="shared" si="6"/>
        <v>0</v>
      </c>
      <c r="U23" s="1247">
        <f t="shared" si="6"/>
        <v>0</v>
      </c>
      <c r="V23" s="1247">
        <f t="shared" si="6"/>
        <v>0</v>
      </c>
      <c r="W23" s="1247">
        <f t="shared" si="6"/>
        <v>0</v>
      </c>
      <c r="X23" s="1247">
        <f t="shared" si="6"/>
        <v>0</v>
      </c>
      <c r="Y23" s="1247">
        <f t="shared" si="6"/>
        <v>0</v>
      </c>
      <c r="Z23" s="1247">
        <f t="shared" si="6"/>
        <v>0</v>
      </c>
      <c r="AA23" s="1247">
        <f t="shared" si="6"/>
        <v>0</v>
      </c>
      <c r="AB23" s="1247">
        <f t="shared" si="6"/>
        <v>0</v>
      </c>
      <c r="AC23" s="1247">
        <f t="shared" si="6"/>
        <v>0</v>
      </c>
      <c r="AD23" s="1247">
        <f t="shared" si="6"/>
        <v>0</v>
      </c>
      <c r="AE23" s="1247">
        <f t="shared" si="6"/>
        <v>0</v>
      </c>
      <c r="AF23" s="1247">
        <f t="shared" si="6"/>
        <v>0</v>
      </c>
      <c r="AG23" s="1247">
        <f t="shared" si="6"/>
        <v>0</v>
      </c>
      <c r="AH23" s="1247">
        <f t="shared" si="6"/>
        <v>0</v>
      </c>
      <c r="AI23" s="1247">
        <f t="shared" si="6"/>
        <v>0</v>
      </c>
      <c r="AJ23" s="1247">
        <f t="shared" si="6"/>
        <v>0</v>
      </c>
      <c r="AK23" s="1247">
        <f t="shared" si="6"/>
        <v>0</v>
      </c>
      <c r="AL23" s="1247">
        <f t="shared" si="6"/>
        <v>0</v>
      </c>
      <c r="AM23" s="1247">
        <f t="shared" si="6"/>
        <v>0</v>
      </c>
      <c r="AN23" s="1247">
        <f t="shared" si="6"/>
        <v>0</v>
      </c>
      <c r="AO23" s="1247">
        <f t="shared" si="6"/>
        <v>0</v>
      </c>
      <c r="AP23" s="1247">
        <f t="shared" si="6"/>
        <v>0</v>
      </c>
      <c r="AQ23" s="1247">
        <f t="shared" si="6"/>
        <v>0</v>
      </c>
      <c r="AR23" s="1247">
        <f t="shared" si="6"/>
        <v>0</v>
      </c>
      <c r="AS23" s="1247">
        <f t="shared" si="6"/>
        <v>0</v>
      </c>
      <c r="AT23" s="1247">
        <f t="shared" si="6"/>
        <v>0</v>
      </c>
      <c r="AU23" s="1247">
        <f t="shared" si="6"/>
        <v>0</v>
      </c>
      <c r="AV23" s="1247"/>
    </row>
    <row r="24" spans="1:48" x14ac:dyDescent="0.25">
      <c r="A24" s="22"/>
      <c r="C24" s="23" t="s">
        <v>282</v>
      </c>
      <c r="D24" s="22" t="s">
        <v>4</v>
      </c>
      <c r="L24" s="1241"/>
      <c r="M24" s="1241"/>
      <c r="N24" s="1241"/>
      <c r="O24" s="1241"/>
      <c r="P24" s="1241"/>
      <c r="Q24" s="1241"/>
      <c r="R24" s="1241"/>
      <c r="S24" s="1241"/>
      <c r="T24" s="1241"/>
      <c r="U24" s="1241"/>
      <c r="V24" s="1241"/>
      <c r="W24" s="1241"/>
      <c r="X24" s="1241"/>
      <c r="Y24" s="1241"/>
      <c r="Z24" s="1241"/>
      <c r="AA24" s="1241"/>
      <c r="AB24" s="1241"/>
      <c r="AC24" s="1241"/>
      <c r="AD24" s="1241"/>
      <c r="AE24" s="1241"/>
      <c r="AF24" s="1241"/>
      <c r="AG24" s="1241"/>
      <c r="AH24" s="1241"/>
      <c r="AI24" s="1241"/>
      <c r="AJ24" s="1241"/>
      <c r="AK24" s="1241"/>
      <c r="AL24" s="1241"/>
      <c r="AM24" s="1241"/>
      <c r="AN24" s="1241"/>
      <c r="AO24" s="1241"/>
      <c r="AP24" s="1241"/>
      <c r="AQ24" s="1241"/>
      <c r="AR24" s="1241"/>
      <c r="AS24" s="1241"/>
      <c r="AT24" s="1241"/>
      <c r="AU24" s="1241"/>
      <c r="AV24" s="1241"/>
    </row>
    <row r="25" spans="1:48" x14ac:dyDescent="0.25">
      <c r="A25" s="22"/>
      <c r="C25" s="23" t="s">
        <v>283</v>
      </c>
      <c r="D25" s="22" t="s">
        <v>4</v>
      </c>
      <c r="L25" s="1243"/>
      <c r="M25" s="1243"/>
      <c r="N25" s="1243"/>
      <c r="O25" s="1243"/>
      <c r="P25" s="1243"/>
      <c r="Q25" s="1243"/>
      <c r="R25" s="1243"/>
      <c r="S25" s="1243"/>
      <c r="T25" s="1243"/>
      <c r="U25" s="1243"/>
      <c r="V25" s="1243"/>
      <c r="W25" s="1243"/>
      <c r="X25" s="1243"/>
      <c r="Y25" s="1243"/>
      <c r="Z25" s="1243"/>
      <c r="AA25" s="1243"/>
      <c r="AB25" s="1243"/>
      <c r="AC25" s="1243"/>
      <c r="AD25" s="1243"/>
      <c r="AE25" s="1243"/>
      <c r="AF25" s="1243"/>
      <c r="AG25" s="1243"/>
      <c r="AH25" s="1243"/>
      <c r="AI25" s="1243"/>
      <c r="AJ25" s="1243"/>
      <c r="AK25" s="1243"/>
      <c r="AL25" s="1243"/>
      <c r="AM25" s="1243"/>
      <c r="AN25" s="1243"/>
      <c r="AO25" s="1243"/>
      <c r="AP25" s="1243"/>
      <c r="AQ25" s="1243"/>
      <c r="AR25" s="1243"/>
      <c r="AS25" s="1243"/>
      <c r="AT25" s="1243"/>
      <c r="AU25" s="1243"/>
      <c r="AV25" s="1243"/>
    </row>
    <row r="26" spans="1:48" x14ac:dyDescent="0.25">
      <c r="A26" s="22"/>
      <c r="C26" s="23" t="s">
        <v>284</v>
      </c>
      <c r="D26" s="22" t="s">
        <v>4</v>
      </c>
      <c r="L26" s="1243"/>
      <c r="M26" s="1243"/>
      <c r="N26" s="1243"/>
      <c r="O26" s="1243"/>
      <c r="P26" s="1243"/>
      <c r="Q26" s="1243"/>
      <c r="R26" s="1243"/>
      <c r="S26" s="1243"/>
      <c r="T26" s="1243"/>
      <c r="U26" s="1243"/>
      <c r="V26" s="1243"/>
      <c r="W26" s="1243"/>
      <c r="X26" s="1243"/>
      <c r="Y26" s="1243"/>
      <c r="Z26" s="1243"/>
      <c r="AA26" s="1243"/>
      <c r="AB26" s="1243"/>
      <c r="AC26" s="1243"/>
      <c r="AD26" s="1243"/>
      <c r="AE26" s="1243"/>
      <c r="AF26" s="1243"/>
      <c r="AG26" s="1243"/>
      <c r="AH26" s="1243"/>
      <c r="AI26" s="1243"/>
      <c r="AJ26" s="1243"/>
      <c r="AK26" s="1243"/>
      <c r="AL26" s="1243"/>
      <c r="AM26" s="1243"/>
      <c r="AN26" s="1243"/>
      <c r="AO26" s="1243"/>
      <c r="AP26" s="1243"/>
      <c r="AQ26" s="1243"/>
      <c r="AR26" s="1243"/>
      <c r="AS26" s="1243"/>
      <c r="AT26" s="1243"/>
      <c r="AU26" s="1243"/>
      <c r="AV26" s="1243"/>
    </row>
    <row r="27" spans="1:48" x14ac:dyDescent="0.25">
      <c r="A27" s="22"/>
      <c r="C27" s="23" t="s">
        <v>285</v>
      </c>
      <c r="D27" s="22" t="s">
        <v>4</v>
      </c>
      <c r="I27" s="28"/>
      <c r="J27" s="28"/>
      <c r="K27" s="28"/>
      <c r="L27" s="1243"/>
      <c r="M27" s="1243"/>
      <c r="N27" s="1243"/>
      <c r="O27" s="1243"/>
      <c r="P27" s="1243"/>
      <c r="Q27" s="1243"/>
      <c r="R27" s="1243"/>
      <c r="S27" s="1243"/>
      <c r="T27" s="1243"/>
      <c r="U27" s="1243"/>
      <c r="V27" s="1243"/>
      <c r="W27" s="1243"/>
      <c r="X27" s="1243"/>
      <c r="Y27" s="1243"/>
      <c r="Z27" s="1243"/>
      <c r="AA27" s="1243"/>
      <c r="AB27" s="1243"/>
      <c r="AC27" s="1243"/>
      <c r="AD27" s="1243"/>
      <c r="AE27" s="1243"/>
      <c r="AF27" s="1243"/>
      <c r="AG27" s="1243"/>
      <c r="AH27" s="1243"/>
      <c r="AI27" s="1243"/>
      <c r="AJ27" s="1243"/>
      <c r="AK27" s="1243"/>
      <c r="AL27" s="1243"/>
      <c r="AM27" s="1243"/>
      <c r="AN27" s="1243"/>
      <c r="AO27" s="1243"/>
      <c r="AP27" s="1243"/>
      <c r="AQ27" s="1243"/>
      <c r="AR27" s="1243"/>
      <c r="AS27" s="1243"/>
      <c r="AT27" s="1243"/>
      <c r="AU27" s="1243"/>
      <c r="AV27" s="1243"/>
    </row>
    <row r="28" spans="1:48" x14ac:dyDescent="0.25">
      <c r="A28" s="22"/>
      <c r="C28" s="23" t="s">
        <v>286</v>
      </c>
      <c r="D28" s="22" t="s">
        <v>4</v>
      </c>
      <c r="L28" s="1243"/>
      <c r="M28" s="1243"/>
      <c r="N28" s="1243"/>
      <c r="O28" s="1243"/>
      <c r="P28" s="1243"/>
      <c r="Q28" s="1243"/>
      <c r="R28" s="1243"/>
      <c r="S28" s="1243"/>
      <c r="T28" s="1243"/>
      <c r="U28" s="1243"/>
      <c r="V28" s="1243"/>
      <c r="W28" s="1243"/>
      <c r="X28" s="1243"/>
      <c r="Y28" s="1243"/>
      <c r="Z28" s="1243"/>
      <c r="AA28" s="1243"/>
      <c r="AB28" s="1243"/>
      <c r="AC28" s="1243"/>
      <c r="AD28" s="1243"/>
      <c r="AE28" s="1243"/>
      <c r="AF28" s="1243"/>
      <c r="AG28" s="1243"/>
      <c r="AH28" s="1243"/>
      <c r="AI28" s="1243"/>
      <c r="AJ28" s="1243"/>
      <c r="AK28" s="1243"/>
      <c r="AL28" s="1243"/>
      <c r="AM28" s="1243"/>
      <c r="AN28" s="1243"/>
      <c r="AO28" s="1243"/>
      <c r="AP28" s="1243"/>
      <c r="AQ28" s="1243"/>
      <c r="AR28" s="1243"/>
      <c r="AS28" s="1243"/>
      <c r="AT28" s="1243"/>
      <c r="AU28" s="1243"/>
      <c r="AV28" s="1243"/>
    </row>
    <row r="29" spans="1:48" x14ac:dyDescent="0.25">
      <c r="A29" s="22"/>
    </row>
    <row r="30" spans="1:48" s="30" customFormat="1" x14ac:dyDescent="0.25">
      <c r="A30" s="776"/>
      <c r="B30" s="776"/>
      <c r="C30" s="781" t="s">
        <v>122</v>
      </c>
      <c r="D30" s="776" t="s">
        <v>4</v>
      </c>
      <c r="E30" s="778"/>
      <c r="F30" s="778"/>
      <c r="G30" s="778"/>
      <c r="H30" s="1238"/>
      <c r="I30" s="21"/>
      <c r="J30" s="21"/>
      <c r="K30" s="21"/>
      <c r="L30" s="1247">
        <f t="shared" ref="L30:AT30" si="7">IFERROR(L23/L9,0)</f>
        <v>0</v>
      </c>
      <c r="M30" s="1247">
        <f t="shared" si="7"/>
        <v>0</v>
      </c>
      <c r="N30" s="1247">
        <f t="shared" si="7"/>
        <v>0</v>
      </c>
      <c r="O30" s="1247">
        <f t="shared" si="7"/>
        <v>0</v>
      </c>
      <c r="P30" s="1247">
        <f t="shared" si="7"/>
        <v>0</v>
      </c>
      <c r="Q30" s="1247">
        <f t="shared" si="7"/>
        <v>0</v>
      </c>
      <c r="R30" s="1247">
        <f t="shared" si="7"/>
        <v>0</v>
      </c>
      <c r="S30" s="1247">
        <f t="shared" si="7"/>
        <v>0</v>
      </c>
      <c r="T30" s="1247">
        <f t="shared" si="7"/>
        <v>0</v>
      </c>
      <c r="U30" s="1247">
        <f t="shared" si="7"/>
        <v>0</v>
      </c>
      <c r="V30" s="1247">
        <f t="shared" si="7"/>
        <v>0</v>
      </c>
      <c r="W30" s="1247">
        <f t="shared" si="7"/>
        <v>0</v>
      </c>
      <c r="X30" s="1247">
        <f t="shared" si="7"/>
        <v>0</v>
      </c>
      <c r="Y30" s="1247">
        <f t="shared" si="7"/>
        <v>0</v>
      </c>
      <c r="Z30" s="1247">
        <f t="shared" si="7"/>
        <v>0</v>
      </c>
      <c r="AA30" s="1247">
        <f t="shared" si="7"/>
        <v>0</v>
      </c>
      <c r="AB30" s="1247">
        <f t="shared" si="7"/>
        <v>0</v>
      </c>
      <c r="AC30" s="1247">
        <f t="shared" si="7"/>
        <v>0</v>
      </c>
      <c r="AD30" s="1247">
        <f t="shared" si="7"/>
        <v>0</v>
      </c>
      <c r="AE30" s="1247">
        <f t="shared" si="7"/>
        <v>0</v>
      </c>
      <c r="AF30" s="1247">
        <f t="shared" si="7"/>
        <v>0</v>
      </c>
      <c r="AG30" s="1247">
        <f t="shared" si="7"/>
        <v>0</v>
      </c>
      <c r="AH30" s="1247">
        <f t="shared" si="7"/>
        <v>0</v>
      </c>
      <c r="AI30" s="1247">
        <f t="shared" si="7"/>
        <v>0</v>
      </c>
      <c r="AJ30" s="1247">
        <f t="shared" si="7"/>
        <v>0</v>
      </c>
      <c r="AK30" s="1247">
        <f t="shared" si="7"/>
        <v>0</v>
      </c>
      <c r="AL30" s="1247">
        <f t="shared" si="7"/>
        <v>0</v>
      </c>
      <c r="AM30" s="1247">
        <f t="shared" si="7"/>
        <v>0</v>
      </c>
      <c r="AN30" s="1247">
        <f t="shared" si="7"/>
        <v>0</v>
      </c>
      <c r="AO30" s="1247">
        <f t="shared" si="7"/>
        <v>0</v>
      </c>
      <c r="AP30" s="1247">
        <f t="shared" si="7"/>
        <v>0</v>
      </c>
      <c r="AQ30" s="1247">
        <f t="shared" si="7"/>
        <v>0</v>
      </c>
      <c r="AR30" s="1247">
        <f t="shared" si="7"/>
        <v>0</v>
      </c>
      <c r="AS30" s="1247">
        <f t="shared" si="7"/>
        <v>0</v>
      </c>
      <c r="AT30" s="1247">
        <f t="shared" si="7"/>
        <v>0</v>
      </c>
      <c r="AU30" s="1247">
        <f>IFERROR(AU23/AU9,0)</f>
        <v>0</v>
      </c>
      <c r="AV30" s="779"/>
    </row>
    <row r="31" spans="1:48" x14ac:dyDescent="0.25"/>
  </sheetData>
  <conditionalFormatting sqref="L7:AV7 L9:AV14 L17:AV21 L23:AV28 L30:AV30">
    <cfRule type="expression" dxfId="15" priority="1">
      <formula>L$7=""</formula>
    </cfRule>
  </conditionalFormatting>
  <pageMargins left="0.25" right="0.25" top="0.75" bottom="0.75" header="0.3" footer="0.3"/>
  <pageSetup paperSize="9" scale="2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8" tint="0.59999389629810485"/>
    <pageSetUpPr fitToPage="1"/>
  </sheetPr>
  <dimension ref="A1:BN113"/>
  <sheetViews>
    <sheetView showGridLines="0" view="pageBreakPreview" zoomScale="85" zoomScaleNormal="50" zoomScaleSheetLayoutView="85" workbookViewId="0">
      <pane xSplit="5" ySplit="4" topLeftCell="F92" activePane="bottomRight" state="frozen"/>
      <selection activeCell="P68" sqref="P68"/>
      <selection pane="topRight" activeCell="P68" sqref="P68"/>
      <selection pane="bottomLeft" activeCell="P68" sqref="P68"/>
      <selection pane="bottomRight" activeCell="P68" sqref="P68"/>
    </sheetView>
  </sheetViews>
  <sheetFormatPr defaultColWidth="0" defaultRowHeight="12" x14ac:dyDescent="0.25"/>
  <cols>
    <col min="1" max="1" width="2.140625" style="21" customWidth="1"/>
    <col min="2" max="2" width="5.85546875" style="389" customWidth="1"/>
    <col min="3" max="3" width="58" style="21" customWidth="1"/>
    <col min="4" max="4" width="12" style="22" customWidth="1"/>
    <col min="5" max="5" width="15" style="22" customWidth="1"/>
    <col min="6" max="6" width="1.28515625" style="21" customWidth="1"/>
    <col min="7" max="9" width="9.140625" style="167" customWidth="1"/>
    <col min="10" max="10" width="1.28515625" style="22" customWidth="1"/>
    <col min="11" max="11" width="11.28515625" style="168" customWidth="1"/>
    <col min="12" max="12" width="17.28515625" style="167" customWidth="1"/>
    <col min="13" max="13" width="1.28515625" style="21" customWidth="1"/>
    <col min="14" max="17" width="9.5703125" style="167" customWidth="1"/>
    <col min="18" max="18" width="10.5703125" style="167" customWidth="1"/>
    <col min="19" max="19" width="1.28515625" style="21" customWidth="1"/>
    <col min="20" max="22" width="28.42578125" style="24" customWidth="1"/>
    <col min="23" max="23" width="2.42578125" style="24" customWidth="1"/>
    <col min="24" max="66" width="0" style="24" hidden="1" customWidth="1"/>
    <col min="67" max="16384" width="9.140625" style="24" hidden="1"/>
  </cols>
  <sheetData>
    <row r="1" spans="1:61" s="755" customFormat="1" x14ac:dyDescent="0.25">
      <c r="B1" s="782"/>
      <c r="D1" s="754"/>
      <c r="E1" s="754"/>
      <c r="F1" s="754"/>
      <c r="G1" s="756"/>
    </row>
    <row r="2" spans="1:61" s="755" customFormat="1" ht="20.25" customHeight="1" x14ac:dyDescent="0.25">
      <c r="B2" s="783"/>
      <c r="C2" s="784" t="s">
        <v>329</v>
      </c>
      <c r="D2" s="754"/>
      <c r="E2" s="754"/>
      <c r="F2" s="754"/>
      <c r="G2" s="756"/>
    </row>
    <row r="3" spans="1:61" s="39" customFormat="1" x14ac:dyDescent="0.25">
      <c r="B3" s="785"/>
      <c r="C3" s="786"/>
      <c r="D3" s="786"/>
      <c r="E3" s="786"/>
      <c r="F3" s="786"/>
      <c r="G3" s="787"/>
      <c r="H3" s="788"/>
      <c r="I3" s="788"/>
      <c r="J3" s="788"/>
      <c r="K3" s="788"/>
      <c r="L3" s="788"/>
      <c r="M3" s="788"/>
      <c r="S3" s="788"/>
      <c r="T3" s="788"/>
      <c r="U3" s="788"/>
      <c r="V3" s="788"/>
      <c r="BG3" s="337"/>
      <c r="BI3" s="275"/>
    </row>
    <row r="4" spans="1:61" s="26" customFormat="1" ht="42.75" customHeight="1" x14ac:dyDescent="0.25">
      <c r="A4" s="356"/>
      <c r="B4" s="620" t="s">
        <v>83</v>
      </c>
      <c r="C4" s="621" t="s">
        <v>114</v>
      </c>
      <c r="D4" s="621" t="s">
        <v>295</v>
      </c>
      <c r="E4" s="622" t="s">
        <v>218</v>
      </c>
      <c r="G4" s="623" t="s">
        <v>204</v>
      </c>
      <c r="H4" s="621" t="s">
        <v>205</v>
      </c>
      <c r="I4" s="622" t="s">
        <v>206</v>
      </c>
      <c r="K4" s="623" t="s">
        <v>207</v>
      </c>
      <c r="L4" s="622" t="s">
        <v>435</v>
      </c>
      <c r="N4" s="646">
        <v>2022</v>
      </c>
      <c r="O4" s="484">
        <f t="shared" ref="O4:P4" si="0">N4+1</f>
        <v>2023</v>
      </c>
      <c r="P4" s="484">
        <f t="shared" si="0"/>
        <v>2024</v>
      </c>
      <c r="Q4" s="484" t="s">
        <v>278</v>
      </c>
      <c r="R4" s="533" t="s">
        <v>88</v>
      </c>
      <c r="T4" s="623" t="s">
        <v>436</v>
      </c>
      <c r="U4" s="621" t="s">
        <v>437</v>
      </c>
      <c r="V4" s="622" t="s">
        <v>438</v>
      </c>
    </row>
    <row r="5" spans="1:61" s="21" customFormat="1" x14ac:dyDescent="0.25">
      <c r="B5" s="389"/>
      <c r="D5" s="22"/>
      <c r="E5" s="22"/>
      <c r="G5" s="22"/>
      <c r="H5" s="22"/>
      <c r="I5" s="22"/>
      <c r="J5" s="22"/>
      <c r="K5" s="121"/>
      <c r="L5" s="22"/>
      <c r="N5" s="22"/>
      <c r="O5" s="22"/>
      <c r="P5" s="22"/>
      <c r="Q5" s="22"/>
      <c r="R5" s="22"/>
    </row>
    <row r="6" spans="1:61" ht="15" customHeight="1" x14ac:dyDescent="0.25">
      <c r="B6" s="802" t="s">
        <v>356</v>
      </c>
      <c r="C6" s="147" t="s">
        <v>107</v>
      </c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8" spans="1:61" s="30" customFormat="1" x14ac:dyDescent="0.25">
      <c r="A8" s="28"/>
      <c r="B8" s="530"/>
      <c r="C8" s="28" t="s">
        <v>199</v>
      </c>
      <c r="D8" s="121"/>
      <c r="E8" s="121"/>
      <c r="F8" s="28"/>
      <c r="G8" s="168"/>
      <c r="H8" s="168"/>
      <c r="I8" s="168"/>
      <c r="J8" s="121"/>
      <c r="K8" s="168"/>
      <c r="L8" s="168"/>
      <c r="M8" s="28"/>
      <c r="N8" s="168"/>
      <c r="O8" s="168"/>
      <c r="P8" s="168"/>
      <c r="Q8" s="168"/>
      <c r="R8" s="168"/>
      <c r="S8" s="28"/>
    </row>
    <row r="9" spans="1:61" ht="27.75" customHeight="1" x14ac:dyDescent="0.25">
      <c r="C9" s="546" t="s">
        <v>208</v>
      </c>
      <c r="D9" s="547" t="s">
        <v>209</v>
      </c>
      <c r="E9" s="548"/>
      <c r="G9" s="549"/>
      <c r="H9" s="550"/>
      <c r="I9" s="551"/>
      <c r="K9" s="552">
        <f>IFERROR(AVERAGE(G9:I9),0)</f>
        <v>0</v>
      </c>
      <c r="L9" s="553">
        <f>IFERROR(_xlfn.STDEV.S(G9:I9)/K9,0)</f>
        <v>0</v>
      </c>
      <c r="N9" s="549">
        <f>K9</f>
        <v>0</v>
      </c>
      <c r="O9" s="550">
        <f>N9*(1+Предпосылки!I$24)</f>
        <v>0</v>
      </c>
      <c r="P9" s="550">
        <f>O9*(1+Предпосылки!J$24)</f>
        <v>0</v>
      </c>
      <c r="Q9" s="551"/>
      <c r="R9" s="168"/>
      <c r="T9" s="554"/>
      <c r="U9" s="555"/>
      <c r="V9" s="556"/>
    </row>
    <row r="11" spans="1:61" ht="15" customHeight="1" x14ac:dyDescent="0.25">
      <c r="C11" s="560" t="s">
        <v>201</v>
      </c>
      <c r="D11" s="561" t="s">
        <v>34</v>
      </c>
      <c r="E11" s="563"/>
      <c r="N11" s="571">
        <f>Предпосылки!H40</f>
        <v>5.75</v>
      </c>
      <c r="O11" s="572">
        <f>Предпосылки!I40</f>
        <v>5.75</v>
      </c>
      <c r="P11" s="572">
        <f>Предпосылки!J40</f>
        <v>5.75</v>
      </c>
      <c r="Q11" s="573"/>
    </row>
    <row r="12" spans="1:61" ht="15" customHeight="1" x14ac:dyDescent="0.25">
      <c r="C12" s="564" t="s">
        <v>200</v>
      </c>
      <c r="D12" s="565" t="s">
        <v>94</v>
      </c>
      <c r="E12" s="567"/>
      <c r="N12" s="574"/>
      <c r="O12" s="575"/>
      <c r="P12" s="575"/>
      <c r="Q12" s="576"/>
    </row>
    <row r="13" spans="1:61" s="30" customFormat="1" ht="15" customHeight="1" x14ac:dyDescent="0.25">
      <c r="A13" s="28"/>
      <c r="B13" s="530"/>
      <c r="C13" s="557" t="s">
        <v>203</v>
      </c>
      <c r="D13" s="558" t="s">
        <v>34</v>
      </c>
      <c r="E13" s="559"/>
      <c r="F13" s="28"/>
      <c r="G13" s="168"/>
      <c r="H13" s="168"/>
      <c r="I13" s="168"/>
      <c r="J13" s="121"/>
      <c r="K13" s="168"/>
      <c r="L13" s="168"/>
      <c r="M13" s="28"/>
      <c r="N13" s="568">
        <f t="shared" ref="N13:P13" si="1">N11*N12</f>
        <v>0</v>
      </c>
      <c r="O13" s="569">
        <f t="shared" si="1"/>
        <v>0</v>
      </c>
      <c r="P13" s="569">
        <f t="shared" si="1"/>
        <v>0</v>
      </c>
      <c r="Q13" s="570"/>
      <c r="R13" s="168"/>
      <c r="S13" s="28"/>
    </row>
    <row r="15" spans="1:61" s="30" customFormat="1" ht="15.75" customHeight="1" thickBot="1" x14ac:dyDescent="0.3">
      <c r="A15" s="28"/>
      <c r="B15" s="530"/>
      <c r="C15" s="803" t="s">
        <v>202</v>
      </c>
      <c r="D15" s="804" t="s">
        <v>4</v>
      </c>
      <c r="E15" s="805"/>
      <c r="F15" s="28"/>
      <c r="G15" s="168"/>
      <c r="H15" s="168"/>
      <c r="I15" s="168"/>
      <c r="J15" s="121"/>
      <c r="K15" s="168"/>
      <c r="L15" s="168"/>
      <c r="M15" s="28"/>
      <c r="N15" s="806">
        <f>N9*N13</f>
        <v>0</v>
      </c>
      <c r="O15" s="807">
        <f>O9*O13</f>
        <v>0</v>
      </c>
      <c r="P15" s="807">
        <f>P9*P13</f>
        <v>0</v>
      </c>
      <c r="Q15" s="807"/>
      <c r="R15" s="808">
        <f>SUM(N15:Q15)</f>
        <v>0</v>
      </c>
      <c r="S15" s="28"/>
    </row>
    <row r="17" spans="1:22" ht="15" customHeight="1" x14ac:dyDescent="0.25">
      <c r="B17" s="802" t="s">
        <v>376</v>
      </c>
      <c r="C17" s="147" t="s">
        <v>136</v>
      </c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9" spans="1:22" s="30" customFormat="1" x14ac:dyDescent="0.25">
      <c r="A19" s="28"/>
      <c r="B19" s="530"/>
      <c r="C19" s="28" t="s">
        <v>210</v>
      </c>
      <c r="D19" s="121"/>
      <c r="E19" s="121"/>
      <c r="F19" s="28"/>
      <c r="G19" s="168"/>
      <c r="H19" s="168"/>
      <c r="I19" s="168"/>
      <c r="J19" s="121"/>
      <c r="K19" s="168"/>
      <c r="L19" s="168"/>
      <c r="M19" s="28"/>
      <c r="N19" s="168"/>
      <c r="O19" s="168"/>
      <c r="P19" s="168"/>
      <c r="Q19" s="168"/>
      <c r="R19" s="168"/>
      <c r="S19" s="28"/>
    </row>
    <row r="20" spans="1:22" ht="15" customHeight="1" x14ac:dyDescent="0.25">
      <c r="B20" s="582">
        <v>1</v>
      </c>
      <c r="C20" s="583" t="s">
        <v>123</v>
      </c>
      <c r="D20" s="584" t="s">
        <v>4</v>
      </c>
      <c r="E20" s="563"/>
      <c r="G20" s="571"/>
      <c r="H20" s="572"/>
      <c r="I20" s="573"/>
      <c r="K20" s="598">
        <f>IFERROR(AVERAGE(G20:I20),0)</f>
        <v>0</v>
      </c>
      <c r="L20" s="599">
        <f>IFERROR(_xlfn.STDEV.S(G20:I20)/K20,0)</f>
        <v>0</v>
      </c>
      <c r="N20" s="571">
        <f>K20</f>
        <v>0</v>
      </c>
      <c r="O20" s="572">
        <f>N20*(1+Предпосылки!I$24)</f>
        <v>0</v>
      </c>
      <c r="P20" s="572">
        <f>O20*(1+Предпосылки!K$24)</f>
        <v>0</v>
      </c>
      <c r="Q20" s="573"/>
      <c r="R20" s="168"/>
      <c r="T20" s="607"/>
      <c r="U20" s="608"/>
      <c r="V20" s="609"/>
    </row>
    <row r="21" spans="1:22" ht="15" customHeight="1" x14ac:dyDescent="0.25">
      <c r="B21" s="585">
        <f>B20+1</f>
        <v>2</v>
      </c>
      <c r="C21" s="534" t="s">
        <v>123</v>
      </c>
      <c r="D21" s="535" t="s">
        <v>4</v>
      </c>
      <c r="E21" s="586"/>
      <c r="G21" s="596"/>
      <c r="H21" s="506"/>
      <c r="I21" s="597"/>
      <c r="K21" s="600">
        <f>IFERROR(AVERAGE(G21:I21),0)</f>
        <v>0</v>
      </c>
      <c r="L21" s="601">
        <f>IFERROR(_xlfn.STDEV.S(G21:I21)/K21,0)</f>
        <v>0</v>
      </c>
      <c r="N21" s="596">
        <f>K21</f>
        <v>0</v>
      </c>
      <c r="O21" s="506">
        <f>N21*(1+Предпосылки!I$24)</f>
        <v>0</v>
      </c>
      <c r="P21" s="506">
        <f>O21*(1+Предпосылки!K$24)</f>
        <v>0</v>
      </c>
      <c r="Q21" s="597"/>
      <c r="R21" s="168"/>
      <c r="T21" s="610"/>
      <c r="U21" s="507"/>
      <c r="V21" s="611"/>
    </row>
    <row r="22" spans="1:22" ht="15" customHeight="1" x14ac:dyDescent="0.25">
      <c r="B22" s="585">
        <f t="shared" ref="B22:B24" si="2">B21+1</f>
        <v>3</v>
      </c>
      <c r="C22" s="534" t="s">
        <v>123</v>
      </c>
      <c r="D22" s="535" t="s">
        <v>4</v>
      </c>
      <c r="E22" s="586"/>
      <c r="G22" s="596"/>
      <c r="H22" s="506"/>
      <c r="I22" s="597"/>
      <c r="K22" s="600">
        <f t="shared" ref="K22:K24" si="3">IFERROR(AVERAGE(G22:I22),0)</f>
        <v>0</v>
      </c>
      <c r="L22" s="601">
        <f t="shared" ref="L22:L24" si="4">IFERROR(_xlfn.STDEV.S(G22:I22)/K22,0)</f>
        <v>0</v>
      </c>
      <c r="N22" s="596">
        <f t="shared" ref="N22:N24" si="5">K22</f>
        <v>0</v>
      </c>
      <c r="O22" s="506">
        <f>N22*(1+Предпосылки!I$24)</f>
        <v>0</v>
      </c>
      <c r="P22" s="506">
        <f>O22*(1+Предпосылки!K$24)</f>
        <v>0</v>
      </c>
      <c r="Q22" s="597"/>
      <c r="R22" s="168"/>
      <c r="T22" s="610"/>
      <c r="U22" s="507"/>
      <c r="V22" s="611"/>
    </row>
    <row r="23" spans="1:22" ht="15" customHeight="1" x14ac:dyDescent="0.25">
      <c r="B23" s="585">
        <f t="shared" si="2"/>
        <v>4</v>
      </c>
      <c r="C23" s="534" t="s">
        <v>123</v>
      </c>
      <c r="D23" s="535" t="s">
        <v>4</v>
      </c>
      <c r="E23" s="586"/>
      <c r="G23" s="596"/>
      <c r="H23" s="506"/>
      <c r="I23" s="597"/>
      <c r="K23" s="600">
        <f t="shared" si="3"/>
        <v>0</v>
      </c>
      <c r="L23" s="601">
        <f t="shared" si="4"/>
        <v>0</v>
      </c>
      <c r="N23" s="596">
        <f t="shared" si="5"/>
        <v>0</v>
      </c>
      <c r="O23" s="506">
        <f>N23*(1+Предпосылки!I$24)</f>
        <v>0</v>
      </c>
      <c r="P23" s="506">
        <f>O23*(1+Предпосылки!K$24)</f>
        <v>0</v>
      </c>
      <c r="Q23" s="597"/>
      <c r="R23" s="168"/>
      <c r="T23" s="610"/>
      <c r="U23" s="507"/>
      <c r="V23" s="611"/>
    </row>
    <row r="24" spans="1:22" ht="15" customHeight="1" x14ac:dyDescent="0.25">
      <c r="B24" s="590">
        <f t="shared" si="2"/>
        <v>5</v>
      </c>
      <c r="C24" s="540" t="s">
        <v>123</v>
      </c>
      <c r="D24" s="591" t="s">
        <v>4</v>
      </c>
      <c r="E24" s="592"/>
      <c r="G24" s="574"/>
      <c r="H24" s="575"/>
      <c r="I24" s="576"/>
      <c r="K24" s="602">
        <f t="shared" si="3"/>
        <v>0</v>
      </c>
      <c r="L24" s="603">
        <f t="shared" si="4"/>
        <v>0</v>
      </c>
      <c r="N24" s="596">
        <f t="shared" si="5"/>
        <v>0</v>
      </c>
      <c r="O24" s="545">
        <f>N24*(1+Предпосылки!I$24)</f>
        <v>0</v>
      </c>
      <c r="P24" s="545">
        <f>O24*(1+Предпосылки!K$24)</f>
        <v>0</v>
      </c>
      <c r="Q24" s="606"/>
      <c r="R24" s="168"/>
      <c r="T24" s="612"/>
      <c r="U24" s="613"/>
      <c r="V24" s="614"/>
    </row>
    <row r="25" spans="1:22" s="30" customFormat="1" ht="15" customHeight="1" x14ac:dyDescent="0.25">
      <c r="A25" s="28"/>
      <c r="B25" s="593"/>
      <c r="C25" s="594" t="s">
        <v>211</v>
      </c>
      <c r="D25" s="595" t="s">
        <v>4</v>
      </c>
      <c r="E25" s="559"/>
      <c r="F25" s="28"/>
      <c r="G25" s="168"/>
      <c r="H25" s="168"/>
      <c r="I25" s="168"/>
      <c r="J25" s="121"/>
      <c r="K25" s="168"/>
      <c r="L25" s="170"/>
      <c r="M25" s="28"/>
      <c r="N25" s="568">
        <f t="shared" ref="N25:P25" si="6">SUM(N20:N24)</f>
        <v>0</v>
      </c>
      <c r="O25" s="569">
        <f t="shared" si="6"/>
        <v>0</v>
      </c>
      <c r="P25" s="569">
        <f t="shared" si="6"/>
        <v>0</v>
      </c>
      <c r="Q25" s="570"/>
      <c r="R25" s="168"/>
      <c r="S25" s="28"/>
    </row>
    <row r="27" spans="1:22" s="30" customFormat="1" ht="15" customHeight="1" x14ac:dyDescent="0.25">
      <c r="A27" s="28"/>
      <c r="B27" s="530"/>
      <c r="C27" s="615" t="s">
        <v>212</v>
      </c>
      <c r="D27" s="616" t="s">
        <v>94</v>
      </c>
      <c r="E27" s="617"/>
      <c r="F27" s="28"/>
      <c r="G27" s="168"/>
      <c r="H27" s="168"/>
      <c r="I27" s="168"/>
      <c r="J27" s="121"/>
      <c r="K27" s="168"/>
      <c r="L27" s="168"/>
      <c r="M27" s="28"/>
      <c r="N27" s="552"/>
      <c r="O27" s="618"/>
      <c r="P27" s="618"/>
      <c r="Q27" s="619"/>
      <c r="R27" s="168"/>
      <c r="S27" s="28"/>
    </row>
    <row r="29" spans="1:22" s="30" customFormat="1" ht="15.75" customHeight="1" thickBot="1" x14ac:dyDescent="0.3">
      <c r="A29" s="28"/>
      <c r="B29" s="530"/>
      <c r="C29" s="803" t="s">
        <v>312</v>
      </c>
      <c r="D29" s="804" t="s">
        <v>4</v>
      </c>
      <c r="E29" s="805"/>
      <c r="F29" s="28"/>
      <c r="G29" s="168"/>
      <c r="H29" s="168"/>
      <c r="I29" s="168"/>
      <c r="J29" s="121"/>
      <c r="K29" s="168"/>
      <c r="L29" s="168"/>
      <c r="M29" s="28"/>
      <c r="N29" s="806">
        <f>N25*N27</f>
        <v>0</v>
      </c>
      <c r="O29" s="807">
        <f>IF((O27-N27)&gt;0,(O27-N27)*O25,0)</f>
        <v>0</v>
      </c>
      <c r="P29" s="807">
        <f>IF((P27-O27)&gt;0,(P27-O27)*P25,0)</f>
        <v>0</v>
      </c>
      <c r="Q29" s="807"/>
      <c r="R29" s="808">
        <f>SUM(N29:Q29)</f>
        <v>0</v>
      </c>
      <c r="S29" s="28"/>
    </row>
    <row r="31" spans="1:22" ht="15" customHeight="1" x14ac:dyDescent="0.25">
      <c r="B31" s="802" t="s">
        <v>377</v>
      </c>
      <c r="C31" s="147" t="s">
        <v>130</v>
      </c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3" spans="1:22" s="30" customFormat="1" x14ac:dyDescent="0.25">
      <c r="A33" s="28"/>
      <c r="B33" s="530"/>
      <c r="C33" s="28" t="s">
        <v>213</v>
      </c>
      <c r="D33" s="121"/>
      <c r="E33" s="121"/>
      <c r="F33" s="28"/>
      <c r="G33" s="168"/>
      <c r="H33" s="168"/>
      <c r="I33" s="168"/>
      <c r="J33" s="121"/>
      <c r="K33" s="168"/>
      <c r="L33" s="168"/>
      <c r="M33" s="28"/>
      <c r="N33" s="168"/>
      <c r="O33" s="168"/>
      <c r="P33" s="168"/>
      <c r="Q33" s="168"/>
      <c r="R33" s="168"/>
      <c r="S33" s="28"/>
    </row>
    <row r="34" spans="1:22" ht="15" customHeight="1" x14ac:dyDescent="0.25">
      <c r="B34" s="582">
        <v>1</v>
      </c>
      <c r="C34" s="583" t="s">
        <v>214</v>
      </c>
      <c r="D34" s="584" t="s">
        <v>4</v>
      </c>
      <c r="E34" s="563"/>
      <c r="G34" s="571"/>
      <c r="H34" s="572"/>
      <c r="I34" s="573"/>
      <c r="K34" s="598">
        <f>IFERROR(AVERAGE(G34:I34),0)</f>
        <v>0</v>
      </c>
      <c r="L34" s="599">
        <f>IFERROR(_xlfn.STDEV.S(G34:I34)/K34,0)</f>
        <v>0</v>
      </c>
      <c r="N34" s="571">
        <f>K34</f>
        <v>0</v>
      </c>
      <c r="O34" s="572">
        <f>N34*(1+Предпосылки!I$24)</f>
        <v>0</v>
      </c>
      <c r="P34" s="572">
        <f>O34*(1+Предпосылки!K$24)</f>
        <v>0</v>
      </c>
      <c r="Q34" s="573"/>
      <c r="R34" s="168"/>
      <c r="T34" s="607"/>
      <c r="U34" s="608"/>
      <c r="V34" s="609"/>
    </row>
    <row r="35" spans="1:22" ht="15" customHeight="1" x14ac:dyDescent="0.25">
      <c r="B35" s="585">
        <f>B34+1</f>
        <v>2</v>
      </c>
      <c r="C35" s="534" t="s">
        <v>214</v>
      </c>
      <c r="D35" s="535" t="s">
        <v>4</v>
      </c>
      <c r="E35" s="586"/>
      <c r="G35" s="596"/>
      <c r="H35" s="506"/>
      <c r="I35" s="597"/>
      <c r="K35" s="600">
        <f>IFERROR(AVERAGE(G35:I35),0)</f>
        <v>0</v>
      </c>
      <c r="L35" s="601">
        <f>IFERROR(_xlfn.STDEV.S(G35:I35)/K35,0)</f>
        <v>0</v>
      </c>
      <c r="N35" s="596">
        <f>K35</f>
        <v>0</v>
      </c>
      <c r="O35" s="506">
        <f>N35*(1+Предпосылки!I$24)</f>
        <v>0</v>
      </c>
      <c r="P35" s="506">
        <f>O35*(1+Предпосылки!K$24)</f>
        <v>0</v>
      </c>
      <c r="Q35" s="597"/>
      <c r="R35" s="168"/>
      <c r="T35" s="610"/>
      <c r="U35" s="507"/>
      <c r="V35" s="611"/>
    </row>
    <row r="36" spans="1:22" ht="15" customHeight="1" x14ac:dyDescent="0.25">
      <c r="B36" s="590">
        <f t="shared" ref="B36" si="7">B35+1</f>
        <v>3</v>
      </c>
      <c r="C36" s="540" t="s">
        <v>214</v>
      </c>
      <c r="D36" s="591" t="s">
        <v>4</v>
      </c>
      <c r="E36" s="592"/>
      <c r="G36" s="574"/>
      <c r="H36" s="575"/>
      <c r="I36" s="576"/>
      <c r="K36" s="602">
        <f t="shared" ref="K36" si="8">IFERROR(AVERAGE(G36:I36),0)</f>
        <v>0</v>
      </c>
      <c r="L36" s="603">
        <f t="shared" ref="L36" si="9">IFERROR(_xlfn.STDEV.S(G36:I36)/K36,0)</f>
        <v>0</v>
      </c>
      <c r="N36" s="596">
        <f>K36</f>
        <v>0</v>
      </c>
      <c r="O36" s="545">
        <f>N36*(1+Предпосылки!I$24)</f>
        <v>0</v>
      </c>
      <c r="P36" s="545">
        <f>O36*(1+Предпосылки!K$24)</f>
        <v>0</v>
      </c>
      <c r="Q36" s="606"/>
      <c r="R36" s="168"/>
      <c r="T36" s="612"/>
      <c r="U36" s="613"/>
      <c r="V36" s="614"/>
    </row>
    <row r="37" spans="1:22" s="30" customFormat="1" ht="15" customHeight="1" x14ac:dyDescent="0.25">
      <c r="A37" s="28"/>
      <c r="B37" s="593"/>
      <c r="C37" s="594" t="s">
        <v>462</v>
      </c>
      <c r="D37" s="595" t="s">
        <v>4</v>
      </c>
      <c r="E37" s="559"/>
      <c r="F37" s="28"/>
      <c r="G37" s="168"/>
      <c r="H37" s="168"/>
      <c r="I37" s="168"/>
      <c r="J37" s="121"/>
      <c r="K37" s="168"/>
      <c r="L37" s="170"/>
      <c r="M37" s="28"/>
      <c r="N37" s="568">
        <f>SUM(N34:N36)</f>
        <v>0</v>
      </c>
      <c r="O37" s="569">
        <f>SUM(O34:O36)</f>
        <v>0</v>
      </c>
      <c r="P37" s="569">
        <f>SUM(P34:P36)</f>
        <v>0</v>
      </c>
      <c r="Q37" s="570"/>
      <c r="R37" s="168"/>
      <c r="S37" s="28"/>
    </row>
    <row r="39" spans="1:22" s="30" customFormat="1" ht="15" customHeight="1" x14ac:dyDescent="0.25">
      <c r="A39" s="28"/>
      <c r="B39" s="530"/>
      <c r="C39" s="615" t="s">
        <v>227</v>
      </c>
      <c r="D39" s="616" t="s">
        <v>228</v>
      </c>
      <c r="E39" s="617"/>
      <c r="F39" s="28"/>
      <c r="G39" s="168"/>
      <c r="H39" s="168"/>
      <c r="I39" s="168"/>
      <c r="J39" s="121"/>
      <c r="K39" s="168"/>
      <c r="L39" s="168"/>
      <c r="M39" s="28"/>
      <c r="N39" s="552"/>
      <c r="O39" s="618"/>
      <c r="P39" s="618"/>
      <c r="Q39" s="619"/>
      <c r="R39" s="168"/>
      <c r="S39" s="28"/>
    </row>
    <row r="41" spans="1:22" s="30" customFormat="1" ht="15.75" customHeight="1" thickBot="1" x14ac:dyDescent="0.3">
      <c r="A41" s="28"/>
      <c r="B41" s="530"/>
      <c r="C41" s="803" t="s">
        <v>215</v>
      </c>
      <c r="D41" s="804" t="s">
        <v>4</v>
      </c>
      <c r="E41" s="805"/>
      <c r="F41" s="28"/>
      <c r="G41" s="168"/>
      <c r="H41" s="168"/>
      <c r="I41" s="168"/>
      <c r="J41" s="121"/>
      <c r="K41" s="168"/>
      <c r="L41" s="168"/>
      <c r="M41" s="28"/>
      <c r="N41" s="806">
        <f>N37*N39</f>
        <v>0</v>
      </c>
      <c r="O41" s="807">
        <f t="shared" ref="O41:P41" si="10">O37*O39</f>
        <v>0</v>
      </c>
      <c r="P41" s="807">
        <f t="shared" si="10"/>
        <v>0</v>
      </c>
      <c r="Q41" s="807"/>
      <c r="R41" s="808">
        <f>SUM(N41:Q41)</f>
        <v>0</v>
      </c>
      <c r="S41" s="28"/>
    </row>
    <row r="43" spans="1:22" ht="15" customHeight="1" x14ac:dyDescent="0.25">
      <c r="B43" s="802" t="s">
        <v>378</v>
      </c>
      <c r="C43" s="147" t="s">
        <v>129</v>
      </c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5" spans="1:22" s="30" customFormat="1" x14ac:dyDescent="0.25">
      <c r="A45" s="28"/>
      <c r="B45" s="530"/>
      <c r="C45" s="28" t="s">
        <v>216</v>
      </c>
      <c r="D45" s="121"/>
      <c r="E45" s="121"/>
      <c r="F45" s="28"/>
      <c r="G45" s="168"/>
      <c r="H45" s="168"/>
      <c r="I45" s="168"/>
      <c r="J45" s="121"/>
      <c r="K45" s="168"/>
      <c r="L45" s="168"/>
      <c r="M45" s="28"/>
      <c r="N45" s="168"/>
      <c r="O45" s="168"/>
      <c r="P45" s="168"/>
      <c r="Q45" s="168"/>
      <c r="R45" s="168"/>
      <c r="S45" s="28"/>
    </row>
    <row r="46" spans="1:22" ht="18.75" customHeight="1" x14ac:dyDescent="0.25">
      <c r="C46" s="546" t="s">
        <v>217</v>
      </c>
      <c r="D46" s="547" t="s">
        <v>4</v>
      </c>
      <c r="E46" s="548"/>
      <c r="G46" s="549"/>
      <c r="H46" s="550"/>
      <c r="I46" s="551"/>
      <c r="K46" s="552">
        <f>IFERROR(AVERAGE(G46:I46),0)</f>
        <v>0</v>
      </c>
      <c r="L46" s="553">
        <f>IFERROR(_xlfn.STDEV.S(G46:I46)/K46,0)</f>
        <v>0</v>
      </c>
      <c r="N46" s="549">
        <f>K46</f>
        <v>0</v>
      </c>
      <c r="O46" s="550">
        <f t="shared" ref="O46:P46" si="11">L46</f>
        <v>0</v>
      </c>
      <c r="P46" s="550">
        <f t="shared" si="11"/>
        <v>0</v>
      </c>
      <c r="Q46" s="551"/>
      <c r="R46" s="168"/>
      <c r="T46" s="554"/>
      <c r="U46" s="555"/>
      <c r="V46" s="556"/>
    </row>
    <row r="48" spans="1:22" s="30" customFormat="1" ht="15.75" customHeight="1" thickBot="1" x14ac:dyDescent="0.3">
      <c r="A48" s="28"/>
      <c r="B48" s="530"/>
      <c r="C48" s="803" t="s">
        <v>219</v>
      </c>
      <c r="D48" s="804" t="s">
        <v>4</v>
      </c>
      <c r="E48" s="805"/>
      <c r="F48" s="28"/>
      <c r="G48" s="168"/>
      <c r="H48" s="168"/>
      <c r="I48" s="168"/>
      <c r="J48" s="121"/>
      <c r="K48" s="168"/>
      <c r="L48" s="168"/>
      <c r="M48" s="28"/>
      <c r="N48" s="806">
        <f t="shared" ref="N48:P48" si="12">N46</f>
        <v>0</v>
      </c>
      <c r="O48" s="807">
        <f t="shared" si="12"/>
        <v>0</v>
      </c>
      <c r="P48" s="807">
        <f t="shared" si="12"/>
        <v>0</v>
      </c>
      <c r="Q48" s="807"/>
      <c r="R48" s="808">
        <f>SUM(N48:Q48)</f>
        <v>0</v>
      </c>
      <c r="S48" s="28"/>
    </row>
    <row r="50" spans="1:22" ht="15" customHeight="1" x14ac:dyDescent="0.25">
      <c r="B50" s="802" t="s">
        <v>379</v>
      </c>
      <c r="C50" s="147" t="s">
        <v>101</v>
      </c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2" spans="1:22" s="30" customFormat="1" x14ac:dyDescent="0.25">
      <c r="A52" s="28"/>
      <c r="B52" s="530" t="s">
        <v>431</v>
      </c>
      <c r="C52" s="28" t="s">
        <v>229</v>
      </c>
      <c r="D52" s="121"/>
      <c r="E52" s="121"/>
      <c r="F52" s="28"/>
      <c r="G52" s="168"/>
      <c r="H52" s="168"/>
      <c r="I52" s="168"/>
      <c r="J52" s="121"/>
      <c r="K52" s="168"/>
      <c r="L52" s="168"/>
      <c r="M52" s="28"/>
      <c r="N52" s="168"/>
      <c r="O52" s="168"/>
      <c r="P52" s="168"/>
      <c r="Q52" s="168"/>
      <c r="R52" s="168"/>
      <c r="S52" s="28"/>
    </row>
    <row r="53" spans="1:22" x14ac:dyDescent="0.25">
      <c r="C53" s="546" t="s">
        <v>133</v>
      </c>
      <c r="D53" s="547" t="s">
        <v>13</v>
      </c>
      <c r="E53" s="548"/>
      <c r="N53" s="549"/>
      <c r="O53" s="550"/>
      <c r="P53" s="550"/>
      <c r="Q53" s="551"/>
    </row>
    <row r="54" spans="1:22" s="30" customFormat="1" x14ac:dyDescent="0.25">
      <c r="A54" s="28"/>
      <c r="B54" s="530"/>
      <c r="C54" s="28"/>
      <c r="D54" s="121"/>
      <c r="E54" s="121"/>
      <c r="F54" s="28"/>
      <c r="G54" s="168"/>
      <c r="H54" s="168"/>
      <c r="I54" s="168"/>
      <c r="J54" s="121"/>
      <c r="K54" s="168"/>
      <c r="L54" s="168"/>
      <c r="M54" s="28"/>
      <c r="N54" s="168"/>
      <c r="O54" s="168"/>
      <c r="P54" s="168"/>
      <c r="Q54" s="168"/>
      <c r="R54" s="168"/>
      <c r="S54" s="28"/>
    </row>
    <row r="55" spans="1:22" ht="24" x14ac:dyDescent="0.25">
      <c r="C55" s="624" t="s">
        <v>70</v>
      </c>
      <c r="D55" s="584" t="s">
        <v>4</v>
      </c>
      <c r="E55" s="563"/>
      <c r="G55" s="571"/>
      <c r="H55" s="572"/>
      <c r="I55" s="573"/>
      <c r="K55" s="598">
        <f>IFERROR(AVERAGE(G55:I55),0)</f>
        <v>0</v>
      </c>
      <c r="L55" s="599">
        <f>IFERROR(_xlfn.STDEV.S(G55:I55)/K55,0)</f>
        <v>0</v>
      </c>
      <c r="N55" s="571">
        <f>Предпосылки!H64</f>
        <v>5.4287272</v>
      </c>
      <c r="O55" s="572">
        <f>Предпосылки!I64</f>
        <v>5.6458762880000002</v>
      </c>
      <c r="P55" s="572">
        <f>Предпосылки!J64</f>
        <v>5.87171133952</v>
      </c>
      <c r="Q55" s="573"/>
      <c r="R55" s="168"/>
      <c r="T55" s="607"/>
      <c r="U55" s="608"/>
      <c r="V55" s="609"/>
    </row>
    <row r="56" spans="1:22" x14ac:dyDescent="0.25">
      <c r="C56" s="625" t="s">
        <v>230</v>
      </c>
      <c r="D56" s="535" t="s">
        <v>4</v>
      </c>
      <c r="E56" s="586"/>
      <c r="G56" s="574"/>
      <c r="H56" s="575"/>
      <c r="I56" s="576"/>
      <c r="K56" s="602">
        <f>IFERROR(AVERAGE(G56:I56),0)</f>
        <v>0</v>
      </c>
      <c r="L56" s="603">
        <f>IFERROR(_xlfn.STDEV.S(G56:I56)/K56,0)</f>
        <v>0</v>
      </c>
      <c r="N56" s="596">
        <f>Предпосылки!H65</f>
        <v>3.4789560000000002</v>
      </c>
      <c r="O56" s="506">
        <f>Предпосылки!I65</f>
        <v>3.6181142400000001</v>
      </c>
      <c r="P56" s="506">
        <f>Предпосылки!J65</f>
        <v>3.7628388096000003</v>
      </c>
      <c r="Q56" s="597"/>
      <c r="R56" s="168"/>
      <c r="T56" s="610"/>
      <c r="U56" s="507"/>
      <c r="V56" s="611"/>
    </row>
    <row r="57" spans="1:22" x14ac:dyDescent="0.25">
      <c r="C57" s="627" t="s">
        <v>74</v>
      </c>
      <c r="D57" s="591" t="s">
        <v>4</v>
      </c>
      <c r="E57" s="592"/>
      <c r="L57" s="171"/>
      <c r="N57" s="605">
        <f>Предпосылки!H66</f>
        <v>0.7</v>
      </c>
      <c r="O57" s="545">
        <f>Предпосылки!I66</f>
        <v>0.7</v>
      </c>
      <c r="P57" s="545">
        <f>Предпосылки!J66</f>
        <v>0.7</v>
      </c>
      <c r="Q57" s="606"/>
      <c r="R57" s="168"/>
      <c r="T57" s="612"/>
      <c r="U57" s="613"/>
      <c r="V57" s="614"/>
    </row>
    <row r="58" spans="1:22" s="30" customFormat="1" ht="15" customHeight="1" x14ac:dyDescent="0.25">
      <c r="A58" s="28"/>
      <c r="B58" s="530"/>
      <c r="C58" s="557" t="s">
        <v>231</v>
      </c>
      <c r="D58" s="595" t="s">
        <v>4</v>
      </c>
      <c r="E58" s="559"/>
      <c r="F58" s="28"/>
      <c r="G58" s="168"/>
      <c r="H58" s="168"/>
      <c r="I58" s="168"/>
      <c r="J58" s="121"/>
      <c r="K58" s="168"/>
      <c r="L58" s="170"/>
      <c r="M58" s="28"/>
      <c r="N58" s="568">
        <f>N55+N53*(N56+N57)</f>
        <v>5.4287272</v>
      </c>
      <c r="O58" s="569">
        <f>O55+O53*(O56+O57)</f>
        <v>5.6458762880000002</v>
      </c>
      <c r="P58" s="569">
        <f>P55+P53*(P56+P57)</f>
        <v>5.87171133952</v>
      </c>
      <c r="Q58" s="570"/>
      <c r="R58" s="168"/>
      <c r="S58" s="28"/>
    </row>
    <row r="60" spans="1:22" s="30" customFormat="1" ht="16.5" customHeight="1" x14ac:dyDescent="0.25">
      <c r="A60" s="28"/>
      <c r="B60" s="530"/>
      <c r="C60" s="615" t="s">
        <v>232</v>
      </c>
      <c r="D60" s="628" t="s">
        <v>103</v>
      </c>
      <c r="E60" s="617"/>
      <c r="F60" s="28"/>
      <c r="G60" s="168"/>
      <c r="H60" s="168"/>
      <c r="I60" s="168"/>
      <c r="J60" s="121"/>
      <c r="K60" s="168"/>
      <c r="L60" s="168"/>
      <c r="M60" s="28"/>
      <c r="N60" s="552"/>
      <c r="O60" s="618"/>
      <c r="P60" s="618"/>
      <c r="Q60" s="619"/>
      <c r="R60" s="168"/>
      <c r="S60" s="28"/>
    </row>
    <row r="61" spans="1:22" s="30" customFormat="1" ht="16.5" customHeight="1" x14ac:dyDescent="0.25">
      <c r="A61" s="28"/>
      <c r="B61" s="530"/>
      <c r="C61" s="539"/>
      <c r="D61" s="26"/>
      <c r="E61" s="121"/>
      <c r="F61" s="28"/>
      <c r="G61" s="168"/>
      <c r="H61" s="168"/>
      <c r="I61" s="168"/>
      <c r="J61" s="121"/>
      <c r="K61" s="168"/>
      <c r="L61" s="168"/>
      <c r="M61" s="28"/>
      <c r="N61" s="168"/>
      <c r="O61" s="168"/>
      <c r="P61" s="168"/>
      <c r="Q61" s="168"/>
      <c r="R61" s="168"/>
      <c r="S61" s="28"/>
    </row>
    <row r="62" spans="1:22" s="30" customFormat="1" ht="15.75" customHeight="1" x14ac:dyDescent="0.25">
      <c r="A62" s="28"/>
      <c r="B62" s="530"/>
      <c r="C62" s="809" t="s">
        <v>433</v>
      </c>
      <c r="D62" s="776" t="s">
        <v>4</v>
      </c>
      <c r="E62" s="810"/>
      <c r="F62" s="28"/>
      <c r="G62" s="168"/>
      <c r="H62" s="168"/>
      <c r="I62" s="168"/>
      <c r="J62" s="121"/>
      <c r="K62" s="168"/>
      <c r="L62" s="168"/>
      <c r="M62" s="28"/>
      <c r="N62" s="811">
        <f>N58*N60</f>
        <v>0</v>
      </c>
      <c r="O62" s="812">
        <f t="shared" ref="O62:P62" si="13">O58*O60</f>
        <v>0</v>
      </c>
      <c r="P62" s="812">
        <f t="shared" si="13"/>
        <v>0</v>
      </c>
      <c r="Q62" s="812"/>
      <c r="R62" s="813">
        <f>SUM(N62:Q62)</f>
        <v>0</v>
      </c>
      <c r="S62" s="28"/>
    </row>
    <row r="63" spans="1:22" x14ac:dyDescent="0.25">
      <c r="B63" s="629"/>
      <c r="C63" s="630"/>
      <c r="D63" s="631"/>
      <c r="E63" s="631"/>
      <c r="G63" s="632"/>
      <c r="H63" s="632"/>
      <c r="I63" s="632"/>
      <c r="K63" s="360"/>
      <c r="L63" s="632"/>
      <c r="N63" s="632"/>
      <c r="O63" s="632"/>
      <c r="P63" s="632"/>
      <c r="Q63" s="632"/>
      <c r="R63" s="632"/>
      <c r="T63" s="634"/>
      <c r="U63" s="634"/>
      <c r="V63" s="634"/>
    </row>
    <row r="65" spans="1:22" s="30" customFormat="1" x14ac:dyDescent="0.25">
      <c r="A65" s="28"/>
      <c r="B65" s="530" t="s">
        <v>432</v>
      </c>
      <c r="C65" s="28" t="s">
        <v>233</v>
      </c>
      <c r="D65" s="121"/>
      <c r="E65" s="121"/>
      <c r="F65" s="28"/>
      <c r="G65" s="168"/>
      <c r="H65" s="168"/>
      <c r="I65" s="168"/>
      <c r="J65" s="121"/>
      <c r="K65" s="168"/>
      <c r="L65" s="168"/>
      <c r="M65" s="28"/>
      <c r="N65" s="168"/>
      <c r="O65" s="168"/>
      <c r="P65" s="168"/>
      <c r="Q65" s="168"/>
      <c r="R65" s="168"/>
      <c r="S65" s="28"/>
    </row>
    <row r="66" spans="1:22" x14ac:dyDescent="0.25">
      <c r="C66" s="546" t="s">
        <v>134</v>
      </c>
      <c r="D66" s="547" t="s">
        <v>13</v>
      </c>
      <c r="E66" s="548"/>
      <c r="N66" s="549"/>
      <c r="O66" s="550"/>
      <c r="P66" s="550"/>
      <c r="Q66" s="551"/>
    </row>
    <row r="67" spans="1:22" s="30" customFormat="1" x14ac:dyDescent="0.25">
      <c r="A67" s="28"/>
      <c r="B67" s="530"/>
      <c r="C67" s="28"/>
      <c r="D67" s="121"/>
      <c r="E67" s="121"/>
      <c r="F67" s="28"/>
      <c r="G67" s="168"/>
      <c r="H67" s="168"/>
      <c r="I67" s="168"/>
      <c r="J67" s="121"/>
      <c r="K67" s="168"/>
      <c r="L67" s="168"/>
      <c r="M67" s="28"/>
      <c r="N67" s="168"/>
      <c r="O67" s="168"/>
      <c r="P67" s="168"/>
      <c r="Q67" s="168"/>
      <c r="R67" s="168"/>
      <c r="S67" s="28"/>
    </row>
    <row r="68" spans="1:22" x14ac:dyDescent="0.25">
      <c r="C68" s="624" t="s">
        <v>77</v>
      </c>
      <c r="D68" s="584" t="s">
        <v>4</v>
      </c>
      <c r="E68" s="563"/>
      <c r="L68" s="170"/>
      <c r="N68" s="571">
        <f t="shared" ref="N68:O68" si="14">N69*N70</f>
        <v>19.119977198399997</v>
      </c>
      <c r="O68" s="572">
        <f t="shared" si="14"/>
        <v>19.884776286335999</v>
      </c>
      <c r="P68" s="572">
        <f t="shared" ref="P68" si="15">P69*P70</f>
        <v>20.680167337789438</v>
      </c>
      <c r="Q68" s="573"/>
      <c r="R68" s="168"/>
      <c r="T68" s="607"/>
      <c r="U68" s="608"/>
      <c r="V68" s="609"/>
    </row>
    <row r="69" spans="1:22" s="166" customFormat="1" ht="22.5" x14ac:dyDescent="0.25">
      <c r="A69" s="165"/>
      <c r="B69" s="541"/>
      <c r="C69" s="635" t="s">
        <v>70</v>
      </c>
      <c r="D69" s="542" t="s">
        <v>4</v>
      </c>
      <c r="E69" s="636"/>
      <c r="F69" s="165"/>
      <c r="G69" s="637"/>
      <c r="H69" s="638"/>
      <c r="I69" s="639"/>
      <c r="J69" s="173"/>
      <c r="K69" s="640">
        <f>IFERROR(AVERAGE(G69:I69),0)</f>
        <v>0</v>
      </c>
      <c r="L69" s="641">
        <f>IFERROR(_xlfn.STDEV.S(G69:I69)/K69,0)</f>
        <v>0</v>
      </c>
      <c r="M69" s="165"/>
      <c r="N69" s="642">
        <f>Предпосылки!H69</f>
        <v>5.4287272</v>
      </c>
      <c r="O69" s="543">
        <f>Предпосылки!I69</f>
        <v>5.6458762880000002</v>
      </c>
      <c r="P69" s="543">
        <f>Предпосылки!J69</f>
        <v>5.87171133952</v>
      </c>
      <c r="Q69" s="643"/>
      <c r="R69" s="169"/>
      <c r="S69" s="165"/>
      <c r="T69" s="644"/>
      <c r="U69" s="544"/>
      <c r="V69" s="645"/>
    </row>
    <row r="70" spans="1:22" s="166" customFormat="1" ht="11.25" x14ac:dyDescent="0.25">
      <c r="A70" s="165"/>
      <c r="B70" s="541"/>
      <c r="C70" s="635" t="s">
        <v>234</v>
      </c>
      <c r="D70" s="542" t="s">
        <v>235</v>
      </c>
      <c r="E70" s="636"/>
      <c r="F70" s="165"/>
      <c r="G70" s="172"/>
      <c r="H70" s="172"/>
      <c r="I70" s="172"/>
      <c r="J70" s="173"/>
      <c r="K70" s="169"/>
      <c r="L70" s="174"/>
      <c r="M70" s="165"/>
      <c r="N70" s="642">
        <f>Предпосылки!H70</f>
        <v>3.5219999999999998</v>
      </c>
      <c r="O70" s="543">
        <f>Предпосылки!I70</f>
        <v>3.5219999999999998</v>
      </c>
      <c r="P70" s="543">
        <f>Предпосылки!J70</f>
        <v>3.5219999999999998</v>
      </c>
      <c r="Q70" s="643"/>
      <c r="R70" s="169"/>
      <c r="S70" s="165"/>
      <c r="T70" s="644"/>
      <c r="U70" s="544"/>
      <c r="V70" s="645"/>
    </row>
    <row r="71" spans="1:22" x14ac:dyDescent="0.25">
      <c r="C71" s="625" t="s">
        <v>80</v>
      </c>
      <c r="D71" s="535" t="s">
        <v>4</v>
      </c>
      <c r="E71" s="586"/>
      <c r="G71" s="549"/>
      <c r="H71" s="550"/>
      <c r="I71" s="551"/>
      <c r="K71" s="552">
        <f>IFERROR(AVERAGE(G71:I71),0)</f>
        <v>0</v>
      </c>
      <c r="L71" s="553">
        <f>IFERROR(_xlfn.STDEV.S(G71:I71)/K71,0)</f>
        <v>0</v>
      </c>
      <c r="N71" s="596">
        <f>Предпосылки!H71</f>
        <v>6.4738749999999996</v>
      </c>
      <c r="O71" s="506">
        <f>Предпосылки!I71</f>
        <v>6.7328299999999999</v>
      </c>
      <c r="P71" s="506">
        <f>Предпосылки!J71</f>
        <v>7.0021431999999999</v>
      </c>
      <c r="Q71" s="597"/>
      <c r="R71" s="168"/>
      <c r="T71" s="610"/>
      <c r="U71" s="507"/>
      <c r="V71" s="611"/>
    </row>
    <row r="72" spans="1:22" x14ac:dyDescent="0.25">
      <c r="C72" s="626" t="s">
        <v>82</v>
      </c>
      <c r="D72" s="589" t="s">
        <v>4</v>
      </c>
      <c r="E72" s="567"/>
      <c r="L72" s="170"/>
      <c r="N72" s="574">
        <f>Предпосылки!H72</f>
        <v>2.5</v>
      </c>
      <c r="O72" s="575">
        <f>Предпосылки!I72</f>
        <v>2.5</v>
      </c>
      <c r="P72" s="575">
        <f>Предпосылки!J72</f>
        <v>2.5</v>
      </c>
      <c r="Q72" s="576"/>
      <c r="R72" s="168"/>
      <c r="T72" s="612"/>
      <c r="U72" s="613"/>
      <c r="V72" s="614"/>
    </row>
    <row r="73" spans="1:22" s="30" customFormat="1" ht="15" customHeight="1" x14ac:dyDescent="0.25">
      <c r="A73" s="28"/>
      <c r="B73" s="530"/>
      <c r="C73" s="557" t="s">
        <v>237</v>
      </c>
      <c r="D73" s="595" t="s">
        <v>4</v>
      </c>
      <c r="E73" s="559"/>
      <c r="F73" s="28"/>
      <c r="G73" s="168"/>
      <c r="H73" s="168"/>
      <c r="I73" s="168"/>
      <c r="J73" s="121"/>
      <c r="K73" s="168"/>
      <c r="L73" s="170"/>
      <c r="M73" s="28"/>
      <c r="N73" s="568">
        <f>N68+N66*(N71+N72)</f>
        <v>19.119977198399997</v>
      </c>
      <c r="O73" s="569">
        <f>O68+O66*(O71+O72)</f>
        <v>19.884776286335999</v>
      </c>
      <c r="P73" s="569">
        <f>P68+P66*(P71+P72)</f>
        <v>20.680167337789438</v>
      </c>
      <c r="Q73" s="570"/>
      <c r="R73" s="168"/>
      <c r="S73" s="28"/>
    </row>
    <row r="75" spans="1:22" s="30" customFormat="1" ht="16.5" customHeight="1" x14ac:dyDescent="0.25">
      <c r="A75" s="28"/>
      <c r="B75" s="530"/>
      <c r="C75" s="615" t="s">
        <v>238</v>
      </c>
      <c r="D75" s="628" t="s">
        <v>103</v>
      </c>
      <c r="E75" s="617"/>
      <c r="F75" s="28"/>
      <c r="G75" s="168"/>
      <c r="H75" s="168"/>
      <c r="I75" s="168"/>
      <c r="J75" s="121"/>
      <c r="K75" s="168"/>
      <c r="L75" s="168"/>
      <c r="M75" s="28"/>
      <c r="N75" s="552"/>
      <c r="O75" s="618"/>
      <c r="P75" s="618"/>
      <c r="Q75" s="619"/>
      <c r="R75" s="168"/>
      <c r="S75" s="28"/>
    </row>
    <row r="76" spans="1:22" s="30" customFormat="1" ht="16.5" customHeight="1" x14ac:dyDescent="0.25">
      <c r="A76" s="28"/>
      <c r="B76" s="530"/>
      <c r="C76" s="539"/>
      <c r="D76" s="26"/>
      <c r="E76" s="121"/>
      <c r="F76" s="28"/>
      <c r="G76" s="168"/>
      <c r="H76" s="168"/>
      <c r="I76" s="168"/>
      <c r="J76" s="121"/>
      <c r="K76" s="168"/>
      <c r="L76" s="168"/>
      <c r="M76" s="28"/>
      <c r="N76" s="168"/>
      <c r="O76" s="168"/>
      <c r="P76" s="168"/>
      <c r="Q76" s="168"/>
      <c r="R76" s="168"/>
      <c r="S76" s="28"/>
    </row>
    <row r="77" spans="1:22" s="30" customFormat="1" ht="15.75" customHeight="1" x14ac:dyDescent="0.25">
      <c r="A77" s="28"/>
      <c r="B77" s="530"/>
      <c r="C77" s="809" t="s">
        <v>434</v>
      </c>
      <c r="D77" s="776" t="s">
        <v>4</v>
      </c>
      <c r="E77" s="810"/>
      <c r="F77" s="28"/>
      <c r="G77" s="168"/>
      <c r="H77" s="168"/>
      <c r="I77" s="168"/>
      <c r="J77" s="121"/>
      <c r="K77" s="168"/>
      <c r="L77" s="168"/>
      <c r="M77" s="28"/>
      <c r="N77" s="811">
        <f>N73*N75</f>
        <v>0</v>
      </c>
      <c r="O77" s="812">
        <f t="shared" ref="O77:P77" si="16">O73*O75</f>
        <v>0</v>
      </c>
      <c r="P77" s="812">
        <f t="shared" si="16"/>
        <v>0</v>
      </c>
      <c r="Q77" s="812"/>
      <c r="R77" s="813">
        <f>SUM(N77:Q77)</f>
        <v>0</v>
      </c>
      <c r="S77" s="28"/>
    </row>
    <row r="78" spans="1:22" x14ac:dyDescent="0.25">
      <c r="B78" s="629"/>
      <c r="C78" s="630"/>
      <c r="D78" s="631"/>
      <c r="E78" s="631"/>
      <c r="G78" s="632"/>
      <c r="H78" s="632"/>
      <c r="I78" s="632"/>
      <c r="K78" s="360"/>
      <c r="L78" s="632"/>
      <c r="N78" s="633"/>
      <c r="O78" s="633"/>
      <c r="P78" s="633"/>
      <c r="Q78" s="633"/>
      <c r="R78" s="633"/>
      <c r="T78" s="634"/>
      <c r="U78" s="634"/>
      <c r="V78" s="634"/>
    </row>
    <row r="80" spans="1:22" s="30" customFormat="1" ht="15.75" customHeight="1" thickBot="1" x14ac:dyDescent="0.3">
      <c r="A80" s="28"/>
      <c r="B80" s="530"/>
      <c r="C80" s="803" t="s">
        <v>236</v>
      </c>
      <c r="D80" s="804" t="s">
        <v>4</v>
      </c>
      <c r="E80" s="805"/>
      <c r="F80" s="28"/>
      <c r="G80" s="168"/>
      <c r="H80" s="168"/>
      <c r="I80" s="168"/>
      <c r="J80" s="121"/>
      <c r="K80" s="168"/>
      <c r="L80" s="168"/>
      <c r="M80" s="28"/>
      <c r="N80" s="806">
        <f>N62+N77</f>
        <v>0</v>
      </c>
      <c r="O80" s="807">
        <f t="shared" ref="O80:P80" si="17">O62+O77</f>
        <v>0</v>
      </c>
      <c r="P80" s="807">
        <f t="shared" si="17"/>
        <v>0</v>
      </c>
      <c r="Q80" s="807"/>
      <c r="R80" s="808">
        <f>SUM(N80:Q80)</f>
        <v>0</v>
      </c>
      <c r="S80" s="28"/>
    </row>
    <row r="82" spans="1:22" ht="15" customHeight="1" x14ac:dyDescent="0.25">
      <c r="B82" s="802" t="s">
        <v>380</v>
      </c>
      <c r="C82" s="147" t="s">
        <v>110</v>
      </c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</row>
    <row r="84" spans="1:22" s="30" customFormat="1" x14ac:dyDescent="0.25">
      <c r="A84" s="28"/>
      <c r="B84" s="530"/>
      <c r="C84" s="28" t="s">
        <v>220</v>
      </c>
      <c r="D84" s="121"/>
      <c r="E84" s="121"/>
      <c r="F84" s="28"/>
      <c r="G84" s="168"/>
      <c r="H84" s="168"/>
      <c r="I84" s="168"/>
      <c r="J84" s="121"/>
      <c r="K84" s="168"/>
      <c r="L84" s="168"/>
      <c r="M84" s="28"/>
      <c r="N84" s="168"/>
      <c r="O84" s="168"/>
      <c r="P84" s="168"/>
      <c r="Q84" s="168"/>
      <c r="R84" s="168"/>
      <c r="S84" s="28"/>
    </row>
    <row r="85" spans="1:22" ht="15" customHeight="1" x14ac:dyDescent="0.25">
      <c r="B85" s="582">
        <v>1</v>
      </c>
      <c r="C85" s="583" t="s">
        <v>221</v>
      </c>
      <c r="D85" s="584" t="s">
        <v>4</v>
      </c>
      <c r="E85" s="563"/>
      <c r="G85" s="571"/>
      <c r="H85" s="572"/>
      <c r="I85" s="573"/>
      <c r="K85" s="598">
        <f>IFERROR(AVERAGE(G85:I85),0)</f>
        <v>0</v>
      </c>
      <c r="L85" s="599">
        <f>IFERROR(_xlfn.STDEV.S(G85:I85)/K85,0)</f>
        <v>0</v>
      </c>
      <c r="N85" s="571">
        <f>K85</f>
        <v>0</v>
      </c>
      <c r="O85" s="572">
        <f>N85*(1+Предпосылки!I$24)</f>
        <v>0</v>
      </c>
      <c r="P85" s="572">
        <f>O85*(1+Предпосылки!K$24)</f>
        <v>0</v>
      </c>
      <c r="Q85" s="573"/>
      <c r="R85" s="168"/>
      <c r="T85" s="607"/>
      <c r="U85" s="608"/>
      <c r="V85" s="609"/>
    </row>
    <row r="86" spans="1:22" ht="15" customHeight="1" x14ac:dyDescent="0.25">
      <c r="B86" s="585">
        <f>B85+1</f>
        <v>2</v>
      </c>
      <c r="C86" s="534" t="s">
        <v>221</v>
      </c>
      <c r="D86" s="535" t="s">
        <v>4</v>
      </c>
      <c r="E86" s="586"/>
      <c r="G86" s="596"/>
      <c r="H86" s="506"/>
      <c r="I86" s="597"/>
      <c r="K86" s="600">
        <f>IFERROR(AVERAGE(G86:I86),0)</f>
        <v>0</v>
      </c>
      <c r="L86" s="601">
        <f>IFERROR(_xlfn.STDEV.S(G86:I86)/K86,0)</f>
        <v>0</v>
      </c>
      <c r="N86" s="596">
        <f>K86</f>
        <v>0</v>
      </c>
      <c r="O86" s="506">
        <f>N86*(1+Предпосылки!I$24)</f>
        <v>0</v>
      </c>
      <c r="P86" s="506">
        <f>O86*(1+Предпосылки!K$24)</f>
        <v>0</v>
      </c>
      <c r="Q86" s="597"/>
      <c r="R86" s="168"/>
      <c r="T86" s="610"/>
      <c r="U86" s="507"/>
      <c r="V86" s="611"/>
    </row>
    <row r="87" spans="1:22" ht="15" customHeight="1" x14ac:dyDescent="0.25">
      <c r="B87" s="587">
        <f t="shared" ref="B87" si="18">B86+1</f>
        <v>3</v>
      </c>
      <c r="C87" s="588" t="s">
        <v>221</v>
      </c>
      <c r="D87" s="589" t="s">
        <v>4</v>
      </c>
      <c r="E87" s="567"/>
      <c r="G87" s="574"/>
      <c r="H87" s="575"/>
      <c r="I87" s="576"/>
      <c r="K87" s="602">
        <f t="shared" ref="K87" si="19">IFERROR(AVERAGE(G87:I87),0)</f>
        <v>0</v>
      </c>
      <c r="L87" s="603">
        <f t="shared" ref="L87" si="20">IFERROR(_xlfn.STDEV.S(G87:I87)/K87,0)</f>
        <v>0</v>
      </c>
      <c r="N87" s="596">
        <f>K87</f>
        <v>0</v>
      </c>
      <c r="O87" s="545">
        <f>N87*(1+Предпосылки!I$24)</f>
        <v>0</v>
      </c>
      <c r="P87" s="545">
        <f>O87*(1+Предпосылки!K$24)</f>
        <v>0</v>
      </c>
      <c r="Q87" s="606"/>
      <c r="R87" s="168"/>
      <c r="T87" s="612"/>
      <c r="U87" s="613"/>
      <c r="V87" s="614"/>
    </row>
    <row r="88" spans="1:22" s="30" customFormat="1" ht="15" customHeight="1" x14ac:dyDescent="0.25">
      <c r="A88" s="28"/>
      <c r="B88" s="593"/>
      <c r="C88" s="594" t="s">
        <v>463</v>
      </c>
      <c r="D88" s="595" t="s">
        <v>4</v>
      </c>
      <c r="E88" s="559"/>
      <c r="F88" s="28"/>
      <c r="G88" s="168"/>
      <c r="H88" s="168"/>
      <c r="I88" s="168"/>
      <c r="J88" s="121"/>
      <c r="K88" s="168"/>
      <c r="L88" s="170"/>
      <c r="M88" s="28"/>
      <c r="N88" s="568">
        <f>SUM(N85:N87)</f>
        <v>0</v>
      </c>
      <c r="O88" s="569">
        <f>SUM(O85:O87)</f>
        <v>0</v>
      </c>
      <c r="P88" s="569">
        <f>SUM(P85:P87)</f>
        <v>0</v>
      </c>
      <c r="Q88" s="570"/>
      <c r="R88" s="168"/>
      <c r="S88" s="28"/>
    </row>
    <row r="90" spans="1:22" s="30" customFormat="1" ht="15" customHeight="1" x14ac:dyDescent="0.25">
      <c r="A90" s="28"/>
      <c r="B90" s="530"/>
      <c r="C90" s="615" t="s">
        <v>135</v>
      </c>
      <c r="D90" s="616" t="s">
        <v>94</v>
      </c>
      <c r="E90" s="617"/>
      <c r="F90" s="28"/>
      <c r="G90" s="168"/>
      <c r="H90" s="168"/>
      <c r="I90" s="168"/>
      <c r="J90" s="121"/>
      <c r="K90" s="168"/>
      <c r="L90" s="168"/>
      <c r="M90" s="28"/>
      <c r="N90" s="552"/>
      <c r="O90" s="618"/>
      <c r="P90" s="618"/>
      <c r="Q90" s="619"/>
      <c r="R90" s="168"/>
      <c r="S90" s="28"/>
    </row>
    <row r="92" spans="1:22" s="30" customFormat="1" ht="15" customHeight="1" x14ac:dyDescent="0.25">
      <c r="A92" s="28"/>
      <c r="B92" s="530"/>
      <c r="C92" s="615" t="s">
        <v>298</v>
      </c>
      <c r="D92" s="616" t="s">
        <v>313</v>
      </c>
      <c r="E92" s="617"/>
      <c r="F92" s="28"/>
      <c r="G92" s="549"/>
      <c r="H92" s="550"/>
      <c r="I92" s="551"/>
      <c r="J92" s="22"/>
      <c r="K92" s="552">
        <f t="shared" ref="K92" si="21">IFERROR(AVERAGE(G92:I92),0)</f>
        <v>0</v>
      </c>
      <c r="L92" s="553">
        <f t="shared" ref="L92" si="22">IFERROR(_xlfn.STDEV.S(G92:I92)/K92,0)</f>
        <v>0</v>
      </c>
      <c r="M92" s="28"/>
      <c r="N92" s="552"/>
      <c r="O92" s="618"/>
      <c r="P92" s="618"/>
      <c r="Q92" s="619"/>
      <c r="R92" s="168"/>
      <c r="S92" s="28"/>
    </row>
    <row r="94" spans="1:22" s="30" customFormat="1" ht="15.75" customHeight="1" thickBot="1" x14ac:dyDescent="0.3">
      <c r="A94" s="28"/>
      <c r="B94" s="530"/>
      <c r="C94" s="803" t="s">
        <v>223</v>
      </c>
      <c r="D94" s="804" t="s">
        <v>4</v>
      </c>
      <c r="E94" s="805"/>
      <c r="F94" s="28"/>
      <c r="G94" s="168"/>
      <c r="H94" s="168"/>
      <c r="I94" s="168"/>
      <c r="J94" s="121"/>
      <c r="K94" s="168"/>
      <c r="L94" s="168"/>
      <c r="M94" s="28"/>
      <c r="N94" s="806">
        <f>N88*N90+N92</f>
        <v>0</v>
      </c>
      <c r="O94" s="807">
        <f>O88*O90+O92</f>
        <v>0</v>
      </c>
      <c r="P94" s="807">
        <f>P88*P90+P92</f>
        <v>0</v>
      </c>
      <c r="Q94" s="807"/>
      <c r="R94" s="808">
        <f>SUM(N94:Q94)</f>
        <v>0</v>
      </c>
      <c r="S94" s="28"/>
    </row>
    <row r="96" spans="1:22" ht="15" customHeight="1" x14ac:dyDescent="0.25">
      <c r="B96" s="802" t="s">
        <v>381</v>
      </c>
      <c r="C96" s="147" t="s">
        <v>111</v>
      </c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</row>
    <row r="98" spans="1:22" s="30" customFormat="1" ht="15" customHeight="1" x14ac:dyDescent="0.25">
      <c r="A98" s="28"/>
      <c r="B98" s="530"/>
      <c r="C98" s="557" t="s">
        <v>222</v>
      </c>
      <c r="D98" s="595" t="s">
        <v>4</v>
      </c>
      <c r="E98" s="559"/>
      <c r="F98" s="28"/>
      <c r="G98" s="168"/>
      <c r="H98" s="168"/>
      <c r="I98" s="168"/>
      <c r="J98" s="121"/>
      <c r="K98" s="168"/>
      <c r="L98" s="168"/>
      <c r="M98" s="28"/>
      <c r="N98" s="552">
        <f>Предпосылки!H45</f>
        <v>3.6902246385714284</v>
      </c>
      <c r="O98" s="618">
        <f>Предпосылки!I45</f>
        <v>3.7966656717142855</v>
      </c>
      <c r="P98" s="618">
        <f>Предпосылки!J45</f>
        <v>3.9485322985828573</v>
      </c>
      <c r="Q98" s="619"/>
      <c r="R98" s="168"/>
      <c r="S98" s="28"/>
    </row>
    <row r="100" spans="1:22" s="30" customFormat="1" ht="15" customHeight="1" x14ac:dyDescent="0.25">
      <c r="A100" s="28"/>
      <c r="B100" s="530"/>
      <c r="C100" s="615" t="s">
        <v>135</v>
      </c>
      <c r="D100" s="616" t="s">
        <v>94</v>
      </c>
      <c r="E100" s="617"/>
      <c r="F100" s="28"/>
      <c r="G100" s="168"/>
      <c r="H100" s="168"/>
      <c r="I100" s="168"/>
      <c r="J100" s="121"/>
      <c r="K100" s="168"/>
      <c r="L100" s="168"/>
      <c r="M100" s="28"/>
      <c r="N100" s="552"/>
      <c r="O100" s="618"/>
      <c r="P100" s="618"/>
      <c r="Q100" s="619"/>
      <c r="R100" s="168"/>
      <c r="S100" s="28"/>
    </row>
    <row r="102" spans="1:22" s="30" customFormat="1" ht="15.75" customHeight="1" thickBot="1" x14ac:dyDescent="0.3">
      <c r="A102" s="28"/>
      <c r="B102" s="530"/>
      <c r="C102" s="803" t="s">
        <v>427</v>
      </c>
      <c r="D102" s="804" t="s">
        <v>4</v>
      </c>
      <c r="E102" s="805"/>
      <c r="F102" s="28"/>
      <c r="G102" s="168"/>
      <c r="H102" s="168"/>
      <c r="I102" s="168"/>
      <c r="J102" s="121"/>
      <c r="K102" s="168"/>
      <c r="L102" s="168"/>
      <c r="M102" s="28"/>
      <c r="N102" s="806">
        <f t="shared" ref="N102:P102" si="23">N98*N100</f>
        <v>0</v>
      </c>
      <c r="O102" s="807">
        <f t="shared" si="23"/>
        <v>0</v>
      </c>
      <c r="P102" s="807">
        <f t="shared" si="23"/>
        <v>0</v>
      </c>
      <c r="Q102" s="807"/>
      <c r="R102" s="808">
        <f>SUM(N102:Q102)</f>
        <v>0</v>
      </c>
      <c r="S102" s="28"/>
    </row>
    <row r="104" spans="1:22" ht="15" customHeight="1" x14ac:dyDescent="0.25">
      <c r="B104" s="802" t="s">
        <v>131</v>
      </c>
      <c r="C104" s="147" t="s">
        <v>112</v>
      </c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</row>
    <row r="106" spans="1:22" s="30" customFormat="1" x14ac:dyDescent="0.25">
      <c r="A106" s="28"/>
      <c r="B106" s="530"/>
      <c r="C106" s="28" t="s">
        <v>224</v>
      </c>
      <c r="D106" s="121"/>
      <c r="E106" s="121"/>
      <c r="F106" s="28"/>
      <c r="G106" s="168"/>
      <c r="H106" s="168"/>
      <c r="I106" s="168"/>
      <c r="J106" s="121"/>
      <c r="K106" s="168"/>
      <c r="L106" s="168"/>
      <c r="M106" s="28"/>
      <c r="N106" s="168"/>
      <c r="O106" s="168"/>
      <c r="P106" s="168"/>
      <c r="Q106" s="168"/>
      <c r="R106" s="168"/>
      <c r="S106" s="28"/>
    </row>
    <row r="107" spans="1:22" ht="14.25" customHeight="1" x14ac:dyDescent="0.25">
      <c r="B107" s="582">
        <v>1</v>
      </c>
      <c r="C107" s="583" t="s">
        <v>154</v>
      </c>
      <c r="D107" s="584" t="s">
        <v>4</v>
      </c>
      <c r="E107" s="563"/>
      <c r="G107" s="571"/>
      <c r="H107" s="572"/>
      <c r="I107" s="573"/>
      <c r="K107" s="598">
        <f>IFERROR(AVERAGE(G107:I107),0)</f>
        <v>0</v>
      </c>
      <c r="L107" s="599">
        <f>IFERROR(_xlfn.STDEV.S(G107:I107)/K107,0)</f>
        <v>0</v>
      </c>
      <c r="N107" s="571">
        <f>K107</f>
        <v>0</v>
      </c>
      <c r="O107" s="572">
        <f>N107*(1+Предпосылки!I$24)</f>
        <v>0</v>
      </c>
      <c r="P107" s="572">
        <f>O107*(1+Предпосылки!K$24)</f>
        <v>0</v>
      </c>
      <c r="Q107" s="573"/>
    </row>
    <row r="108" spans="1:22" ht="14.25" customHeight="1" x14ac:dyDescent="0.25">
      <c r="B108" s="585">
        <f>B107+1</f>
        <v>2</v>
      </c>
      <c r="C108" s="534" t="s">
        <v>154</v>
      </c>
      <c r="D108" s="535" t="s">
        <v>4</v>
      </c>
      <c r="E108" s="586"/>
      <c r="G108" s="596"/>
      <c r="H108" s="506"/>
      <c r="I108" s="597"/>
      <c r="K108" s="600">
        <f>IFERROR(AVERAGE(G108:I108),0)</f>
        <v>0</v>
      </c>
      <c r="L108" s="601">
        <f>IFERROR(_xlfn.STDEV.S(G108:I108)/K108,0)</f>
        <v>0</v>
      </c>
      <c r="N108" s="596">
        <f>K108</f>
        <v>0</v>
      </c>
      <c r="O108" s="506">
        <f>N108*(1+Предпосылки!I$24)</f>
        <v>0</v>
      </c>
      <c r="P108" s="506">
        <f>O108*(1+Предпосылки!K$24)</f>
        <v>0</v>
      </c>
      <c r="Q108" s="597"/>
    </row>
    <row r="109" spans="1:22" ht="14.25" customHeight="1" x14ac:dyDescent="0.25">
      <c r="B109" s="587">
        <f>B108+1</f>
        <v>3</v>
      </c>
      <c r="C109" s="588" t="s">
        <v>154</v>
      </c>
      <c r="D109" s="589" t="s">
        <v>4</v>
      </c>
      <c r="E109" s="567"/>
      <c r="G109" s="574"/>
      <c r="H109" s="575"/>
      <c r="I109" s="576"/>
      <c r="K109" s="602">
        <f t="shared" ref="K109" si="24">IFERROR(AVERAGE(G109:I109),0)</f>
        <v>0</v>
      </c>
      <c r="L109" s="603">
        <f t="shared" ref="L109" si="25">IFERROR(_xlfn.STDEV.S(G109:I109)/K109,0)</f>
        <v>0</v>
      </c>
      <c r="N109" s="574">
        <f>K109</f>
        <v>0</v>
      </c>
      <c r="O109" s="575">
        <f>N109*(1+Предпосылки!I$24)</f>
        <v>0</v>
      </c>
      <c r="P109" s="575">
        <f>O109*(1+Предпосылки!K$24)</f>
        <v>0</v>
      </c>
      <c r="Q109" s="576"/>
    </row>
    <row r="111" spans="1:22" s="30" customFormat="1" ht="15" customHeight="1" x14ac:dyDescent="0.25">
      <c r="A111" s="28"/>
      <c r="B111" s="530"/>
      <c r="C111" s="615" t="s">
        <v>135</v>
      </c>
      <c r="D111" s="616" t="s">
        <v>94</v>
      </c>
      <c r="E111" s="617"/>
      <c r="F111" s="28"/>
      <c r="G111" s="168"/>
      <c r="H111" s="168"/>
      <c r="I111" s="168"/>
      <c r="J111" s="121"/>
      <c r="K111" s="168"/>
      <c r="L111" s="168"/>
      <c r="M111" s="28"/>
      <c r="N111" s="552"/>
      <c r="O111" s="618"/>
      <c r="P111" s="618"/>
      <c r="Q111" s="619"/>
      <c r="R111" s="168"/>
      <c r="S111" s="28"/>
    </row>
    <row r="113" spans="1:19" s="30" customFormat="1" ht="15.75" customHeight="1" thickBot="1" x14ac:dyDescent="0.3">
      <c r="A113" s="28"/>
      <c r="B113" s="530"/>
      <c r="C113" s="803" t="s">
        <v>226</v>
      </c>
      <c r="D113" s="804" t="s">
        <v>4</v>
      </c>
      <c r="E113" s="805"/>
      <c r="F113" s="28"/>
      <c r="G113" s="168"/>
      <c r="H113" s="168"/>
      <c r="I113" s="168"/>
      <c r="J113" s="121"/>
      <c r="K113" s="168"/>
      <c r="L113" s="168"/>
      <c r="M113" s="28"/>
      <c r="N113" s="806">
        <f t="shared" ref="N113:P113" si="26">SUM(N107:N109)</f>
        <v>0</v>
      </c>
      <c r="O113" s="807">
        <f t="shared" si="26"/>
        <v>0</v>
      </c>
      <c r="P113" s="807">
        <f t="shared" si="26"/>
        <v>0</v>
      </c>
      <c r="Q113" s="807"/>
      <c r="R113" s="808">
        <f>SUM(N113:Q113)</f>
        <v>0</v>
      </c>
      <c r="S113" s="28"/>
    </row>
  </sheetData>
  <conditionalFormatting sqref="K9:L9 K20:L24 K34:L36 K55:L56 K69:L69 K71:L71 K85:L87">
    <cfRule type="expression" dxfId="14" priority="4">
      <formula>$L9&gt;33%</formula>
    </cfRule>
  </conditionalFormatting>
  <conditionalFormatting sqref="K46:L46">
    <cfRule type="expression" dxfId="13" priority="1">
      <formula>$L46&gt;33%</formula>
    </cfRule>
  </conditionalFormatting>
  <conditionalFormatting sqref="K92:L92">
    <cfRule type="expression" dxfId="12" priority="3">
      <formula>$L92&gt;33%</formula>
    </cfRule>
  </conditionalFormatting>
  <conditionalFormatting sqref="K107:L109">
    <cfRule type="expression" dxfId="11" priority="2">
      <formula>$L107&gt;33%</formula>
    </cfRule>
  </conditionalFormatting>
  <pageMargins left="0.25" right="0.25" top="0.75" bottom="0.75" header="0.3" footer="0.3"/>
  <pageSetup paperSize="9" scale="3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8" tint="0.59999389629810485"/>
    <pageSetUpPr fitToPage="1"/>
  </sheetPr>
  <dimension ref="A1:BP57"/>
  <sheetViews>
    <sheetView showGridLines="0" view="pageBreakPreview" zoomScale="85" zoomScaleNormal="70" zoomScaleSheetLayoutView="85" workbookViewId="0">
      <pane xSplit="5" ySplit="4" topLeftCell="F26" activePane="bottomRight" state="frozen"/>
      <selection activeCell="P6" sqref="P6"/>
      <selection pane="topRight" activeCell="P6" sqref="P6"/>
      <selection pane="bottomLeft" activeCell="P6" sqref="P6"/>
      <selection pane="bottomRight" activeCell="B55" sqref="B55:B57"/>
    </sheetView>
  </sheetViews>
  <sheetFormatPr defaultColWidth="0" defaultRowHeight="12" x14ac:dyDescent="0.25"/>
  <cols>
    <col min="1" max="1" width="3.5703125" style="24" customWidth="1"/>
    <col min="2" max="2" width="5" style="22" bestFit="1" customWidth="1"/>
    <col min="3" max="3" width="58" style="21" customWidth="1"/>
    <col min="4" max="4" width="12" style="22" customWidth="1"/>
    <col min="5" max="5" width="15" style="22" customWidth="1"/>
    <col min="6" max="6" width="1.28515625" style="21" customWidth="1"/>
    <col min="7" max="7" width="28.28515625" style="167" customWidth="1"/>
    <col min="8" max="11" width="29.85546875" style="167" customWidth="1"/>
    <col min="12" max="12" width="1.28515625" style="22" customWidth="1"/>
    <col min="13" max="13" width="12.28515625" style="168" customWidth="1"/>
    <col min="14" max="14" width="13.42578125" style="167" customWidth="1"/>
    <col min="15" max="15" width="1.28515625" style="21" customWidth="1"/>
    <col min="16" max="19" width="9.5703125" style="167" customWidth="1"/>
    <col min="20" max="20" width="10.5703125" style="651" customWidth="1"/>
    <col min="21" max="21" width="2.28515625" style="24" customWidth="1"/>
    <col min="22" max="68" width="0" style="24" hidden="1" customWidth="1"/>
    <col min="69" max="16384" width="9.140625" style="24" hidden="1"/>
  </cols>
  <sheetData>
    <row r="1" spans="1:59" s="789" customFormat="1" x14ac:dyDescent="0.25">
      <c r="A1" s="1053"/>
      <c r="B1" s="790"/>
      <c r="D1" s="791"/>
      <c r="E1" s="791"/>
      <c r="F1" s="791"/>
      <c r="G1" s="792"/>
      <c r="T1" s="759"/>
    </row>
    <row r="2" spans="1:59" s="789" customFormat="1" ht="20.25" customHeight="1" x14ac:dyDescent="0.25">
      <c r="B2" s="793"/>
      <c r="C2" s="761" t="s">
        <v>448</v>
      </c>
      <c r="D2" s="791"/>
      <c r="E2" s="791"/>
      <c r="F2" s="791"/>
      <c r="G2" s="792"/>
      <c r="T2" s="759"/>
    </row>
    <row r="3" spans="1:59" s="794" customFormat="1" x14ac:dyDescent="0.25">
      <c r="B3" s="795"/>
      <c r="C3" s="796"/>
      <c r="D3" s="796"/>
      <c r="E3" s="796"/>
      <c r="F3" s="796"/>
      <c r="G3" s="797"/>
      <c r="H3" s="798"/>
      <c r="I3" s="798"/>
      <c r="J3" s="798"/>
      <c r="K3" s="798"/>
      <c r="L3" s="798"/>
      <c r="M3" s="798"/>
      <c r="N3" s="798"/>
      <c r="O3" s="798"/>
      <c r="P3" s="798"/>
      <c r="Q3" s="798"/>
      <c r="R3" s="798"/>
      <c r="S3" s="798"/>
      <c r="T3" s="765"/>
      <c r="BE3" s="799"/>
      <c r="BG3" s="800"/>
    </row>
    <row r="4" spans="1:59" s="26" customFormat="1" ht="36" x14ac:dyDescent="0.25">
      <c r="B4" s="524" t="s">
        <v>83</v>
      </c>
      <c r="C4" s="525" t="s">
        <v>114</v>
      </c>
      <c r="D4" s="525" t="s">
        <v>295</v>
      </c>
      <c r="E4" s="526" t="s">
        <v>218</v>
      </c>
      <c r="G4" s="524" t="s">
        <v>456</v>
      </c>
      <c r="H4" s="525" t="s">
        <v>457</v>
      </c>
      <c r="I4" s="845" t="s">
        <v>458</v>
      </c>
      <c r="J4" s="845" t="s">
        <v>459</v>
      </c>
      <c r="K4" s="526" t="s">
        <v>460</v>
      </c>
      <c r="M4" s="524" t="s">
        <v>207</v>
      </c>
      <c r="N4" s="526" t="s">
        <v>435</v>
      </c>
      <c r="P4" s="646">
        <v>2022</v>
      </c>
      <c r="Q4" s="484">
        <f t="shared" ref="Q4:R4" si="0">P4+1</f>
        <v>2023</v>
      </c>
      <c r="R4" s="484">
        <f t="shared" si="0"/>
        <v>2024</v>
      </c>
      <c r="S4" s="653" t="s">
        <v>278</v>
      </c>
      <c r="T4" s="533" t="s">
        <v>88</v>
      </c>
    </row>
    <row r="5" spans="1:59" s="21" customFormat="1" x14ac:dyDescent="0.25">
      <c r="B5" s="22"/>
      <c r="D5" s="22"/>
      <c r="E5" s="22"/>
      <c r="G5" s="22"/>
      <c r="H5" s="22"/>
      <c r="I5" s="22"/>
      <c r="J5" s="22"/>
      <c r="K5" s="22"/>
      <c r="L5" s="22"/>
      <c r="M5" s="121"/>
      <c r="N5" s="22"/>
      <c r="P5" s="22"/>
      <c r="Q5" s="22"/>
      <c r="R5" s="22"/>
      <c r="S5" s="22"/>
      <c r="T5" s="649"/>
    </row>
    <row r="6" spans="1:59" s="728" customFormat="1" ht="15.75" customHeight="1" thickBot="1" x14ac:dyDescent="0.3">
      <c r="A6" s="38"/>
      <c r="B6" s="726"/>
      <c r="C6" s="814" t="s">
        <v>446</v>
      </c>
      <c r="D6" s="815" t="s">
        <v>4</v>
      </c>
      <c r="E6" s="816"/>
      <c r="F6" s="38"/>
      <c r="G6" s="727"/>
      <c r="H6" s="727"/>
      <c r="I6" s="727"/>
      <c r="J6" s="727"/>
      <c r="K6" s="727"/>
      <c r="L6" s="126"/>
      <c r="M6" s="727"/>
      <c r="N6" s="727"/>
      <c r="O6" s="38"/>
      <c r="P6" s="817">
        <f>SUMIFS(P8:P1048576,$D8:$D1048576,$D$6)</f>
        <v>0</v>
      </c>
      <c r="Q6" s="818">
        <f>SUMIFS(Q8:Q1048576,$D8:$D1048576,$D$6)</f>
        <v>0</v>
      </c>
      <c r="R6" s="818">
        <f>SUMIFS(R8:R1048576,$D8:$D1048576,$D$6)</f>
        <v>0</v>
      </c>
      <c r="S6" s="819"/>
      <c r="T6" s="820">
        <f>SUM(P6:S6)</f>
        <v>0</v>
      </c>
    </row>
    <row r="7" spans="1:59" s="21" customFormat="1" x14ac:dyDescent="0.25">
      <c r="B7" s="22"/>
      <c r="D7" s="22"/>
      <c r="E7" s="22"/>
      <c r="G7" s="22"/>
      <c r="H7" s="22"/>
      <c r="I7" s="22"/>
      <c r="J7" s="22"/>
      <c r="K7" s="22"/>
      <c r="L7" s="22"/>
      <c r="M7" s="121"/>
      <c r="N7" s="22"/>
      <c r="P7" s="22"/>
      <c r="Q7" s="22"/>
      <c r="R7" s="22"/>
      <c r="S7" s="22"/>
      <c r="T7" s="649"/>
    </row>
    <row r="8" spans="1:59" x14ac:dyDescent="0.25">
      <c r="B8" s="146">
        <f>'Дорожная карта (кв)'!D14</f>
        <v>1</v>
      </c>
      <c r="C8" s="146" t="str">
        <f>INDEX('Дорожная карта (кв)'!$E$14:$E$29,MATCH(B8,'Дорожная карта (кв)'!$D$14:$D$29,0))</f>
        <v>Задача № 1</v>
      </c>
      <c r="D8" s="821"/>
      <c r="E8" s="821"/>
      <c r="F8" s="821"/>
      <c r="G8" s="821"/>
      <c r="H8" s="821"/>
      <c r="I8" s="821"/>
      <c r="J8" s="821"/>
      <c r="K8" s="821"/>
      <c r="L8" s="821"/>
      <c r="M8" s="821"/>
      <c r="N8" s="821"/>
      <c r="O8" s="821"/>
      <c r="P8" s="821"/>
      <c r="Q8" s="821"/>
      <c r="R8" s="821"/>
      <c r="S8" s="821"/>
      <c r="T8" s="822"/>
    </row>
    <row r="9" spans="1:59" x14ac:dyDescent="0.25">
      <c r="B9" s="257"/>
      <c r="C9" s="258"/>
    </row>
    <row r="10" spans="1:59" x14ac:dyDescent="0.25">
      <c r="B10" s="768" t="str">
        <f>'Дорожная карта (кв)'!D15</f>
        <v>1.1</v>
      </c>
      <c r="C10" s="769" t="str">
        <f>INDEX('Дорожная карта (кв)'!$E$14:$E$29,MATCH(B10,'Дорожная карта (кв)'!$D$14:$D$29,0))</f>
        <v>Подзадача № 1.1</v>
      </c>
      <c r="D10" s="769"/>
      <c r="E10" s="769"/>
      <c r="G10" s="769"/>
      <c r="H10" s="769"/>
      <c r="I10" s="769"/>
      <c r="J10" s="769"/>
      <c r="K10" s="769"/>
      <c r="M10" s="769"/>
      <c r="N10" s="769"/>
      <c r="P10" s="769"/>
      <c r="Q10" s="769"/>
      <c r="R10" s="769"/>
      <c r="S10" s="769"/>
      <c r="T10" s="769"/>
    </row>
    <row r="11" spans="1:59" x14ac:dyDescent="0.25">
      <c r="B11" s="1307" t="str">
        <f>B10</f>
        <v>1.1</v>
      </c>
      <c r="C11" s="277" t="s">
        <v>271</v>
      </c>
      <c r="D11" s="22" t="s">
        <v>4</v>
      </c>
      <c r="G11" s="655"/>
      <c r="H11" s="655"/>
      <c r="I11" s="655"/>
      <c r="J11" s="655"/>
      <c r="K11" s="655"/>
      <c r="M11" s="604">
        <f>IFERROR(AVERAGE(G11:K11),0)</f>
        <v>0</v>
      </c>
      <c r="N11" s="656">
        <f>IFERROR(_xlfn.STDEV.S(G11:K11)/M11,0)</f>
        <v>0</v>
      </c>
      <c r="P11" s="655"/>
      <c r="Q11" s="655"/>
      <c r="R11" s="655"/>
      <c r="S11" s="655"/>
      <c r="T11" s="823">
        <f>SUM(P11:S11)</f>
        <v>0</v>
      </c>
    </row>
    <row r="12" spans="1:59" x14ac:dyDescent="0.25">
      <c r="B12" s="1307" t="str">
        <f t="shared" ref="B12:B13" si="1">B11</f>
        <v>1.1</v>
      </c>
      <c r="C12" s="277" t="s">
        <v>271</v>
      </c>
      <c r="D12" s="22" t="s">
        <v>4</v>
      </c>
      <c r="G12" s="506"/>
      <c r="H12" s="506"/>
      <c r="I12" s="506"/>
      <c r="J12" s="506"/>
      <c r="K12" s="506"/>
      <c r="M12" s="538">
        <f t="shared" ref="M12:M13" si="2">IFERROR(AVERAGE(G12:K12),0)</f>
        <v>0</v>
      </c>
      <c r="N12" s="654">
        <f t="shared" ref="N12:N13" si="3">IFERROR(_xlfn.STDEV.S(G12:K12)/M12,0)</f>
        <v>0</v>
      </c>
      <c r="P12" s="506"/>
      <c r="Q12" s="506"/>
      <c r="R12" s="506"/>
      <c r="S12" s="506"/>
      <c r="T12" s="824">
        <f>SUM(P12:S12)</f>
        <v>0</v>
      </c>
    </row>
    <row r="13" spans="1:59" x14ac:dyDescent="0.25">
      <c r="B13" s="1307" t="str">
        <f t="shared" si="1"/>
        <v>1.1</v>
      </c>
      <c r="C13" s="277" t="s">
        <v>271</v>
      </c>
      <c r="D13" s="22" t="s">
        <v>4</v>
      </c>
      <c r="G13" s="506"/>
      <c r="H13" s="506"/>
      <c r="I13" s="506"/>
      <c r="J13" s="506"/>
      <c r="K13" s="506"/>
      <c r="M13" s="538">
        <f t="shared" si="2"/>
        <v>0</v>
      </c>
      <c r="N13" s="654">
        <f t="shared" si="3"/>
        <v>0</v>
      </c>
      <c r="P13" s="506"/>
      <c r="Q13" s="506"/>
      <c r="R13" s="506"/>
      <c r="S13" s="506"/>
      <c r="T13" s="824">
        <f>SUM(P13:S13)</f>
        <v>0</v>
      </c>
    </row>
    <row r="15" spans="1:59" x14ac:dyDescent="0.25">
      <c r="B15" s="768" t="str">
        <f>'Дорожная карта (кв)'!D16</f>
        <v>1.2</v>
      </c>
      <c r="C15" s="769" t="str">
        <f>INDEX('Дорожная карта (кв)'!$E$14:$E$29,MATCH(B15,'Дорожная карта (кв)'!$D$14:$D$29,0))</f>
        <v>Подзадача № 1.2</v>
      </c>
      <c r="D15" s="769"/>
      <c r="E15" s="769"/>
      <c r="G15" s="769"/>
      <c r="H15" s="769"/>
      <c r="I15" s="769"/>
      <c r="J15" s="769"/>
      <c r="K15" s="769"/>
      <c r="M15" s="769"/>
      <c r="N15" s="769"/>
      <c r="P15" s="769"/>
      <c r="Q15" s="769"/>
      <c r="R15" s="769"/>
      <c r="S15" s="769"/>
      <c r="T15" s="769"/>
    </row>
    <row r="16" spans="1:59" x14ac:dyDescent="0.25">
      <c r="B16" s="1307" t="str">
        <f>B15</f>
        <v>1.2</v>
      </c>
      <c r="C16" s="277" t="s">
        <v>271</v>
      </c>
      <c r="D16" s="22" t="s">
        <v>4</v>
      </c>
      <c r="G16" s="655"/>
      <c r="H16" s="655"/>
      <c r="I16" s="655"/>
      <c r="J16" s="655"/>
      <c r="K16" s="655"/>
      <c r="M16" s="604">
        <f>IFERROR(AVERAGE(G16:K16),0)</f>
        <v>0</v>
      </c>
      <c r="N16" s="656">
        <f>IFERROR(_xlfn.STDEV.S(G16:K16)/M16,0)</f>
        <v>0</v>
      </c>
      <c r="P16" s="655"/>
      <c r="Q16" s="655"/>
      <c r="R16" s="655"/>
      <c r="S16" s="655"/>
      <c r="T16" s="823">
        <f>SUM(P16:S16)</f>
        <v>0</v>
      </c>
    </row>
    <row r="17" spans="2:20" x14ac:dyDescent="0.25">
      <c r="B17" s="1307" t="str">
        <f t="shared" ref="B17:B18" si="4">B16</f>
        <v>1.2</v>
      </c>
      <c r="C17" s="277" t="s">
        <v>271</v>
      </c>
      <c r="D17" s="22" t="s">
        <v>4</v>
      </c>
      <c r="G17" s="506"/>
      <c r="H17" s="506"/>
      <c r="I17" s="506"/>
      <c r="J17" s="506"/>
      <c r="K17" s="506"/>
      <c r="M17" s="538">
        <f t="shared" ref="M17:M18" si="5">IFERROR(AVERAGE(G17:K17),0)</f>
        <v>0</v>
      </c>
      <c r="N17" s="654">
        <f t="shared" ref="N17:N18" si="6">IFERROR(_xlfn.STDEV.S(G17:K17)/M17,0)</f>
        <v>0</v>
      </c>
      <c r="P17" s="506"/>
      <c r="Q17" s="506"/>
      <c r="R17" s="506"/>
      <c r="S17" s="506"/>
      <c r="T17" s="824">
        <f>SUM(P17:S17)</f>
        <v>0</v>
      </c>
    </row>
    <row r="18" spans="2:20" x14ac:dyDescent="0.25">
      <c r="B18" s="1307" t="str">
        <f t="shared" si="4"/>
        <v>1.2</v>
      </c>
      <c r="C18" s="277" t="s">
        <v>271</v>
      </c>
      <c r="D18" s="22" t="s">
        <v>4</v>
      </c>
      <c r="G18" s="506"/>
      <c r="H18" s="506"/>
      <c r="I18" s="506"/>
      <c r="J18" s="506"/>
      <c r="K18" s="506"/>
      <c r="M18" s="538">
        <f t="shared" si="5"/>
        <v>0</v>
      </c>
      <c r="N18" s="654">
        <f t="shared" si="6"/>
        <v>0</v>
      </c>
      <c r="P18" s="506"/>
      <c r="Q18" s="506"/>
      <c r="R18" s="506"/>
      <c r="S18" s="506"/>
      <c r="T18" s="824">
        <f>SUM(P18:S18)</f>
        <v>0</v>
      </c>
    </row>
    <row r="20" spans="2:20" x14ac:dyDescent="0.25">
      <c r="B20" s="768" t="str">
        <f>'Дорожная карта (кв)'!D17</f>
        <v>1.3</v>
      </c>
      <c r="C20" s="769" t="str">
        <f>INDEX('Дорожная карта (кв)'!$E$14:$E$29,MATCH(B20,'Дорожная карта (кв)'!$D$14:$D$29,0))</f>
        <v>Подзадача № 1.3</v>
      </c>
      <c r="D20" s="769"/>
      <c r="E20" s="769"/>
      <c r="G20" s="769"/>
      <c r="H20" s="769"/>
      <c r="I20" s="769"/>
      <c r="J20" s="769"/>
      <c r="K20" s="769"/>
      <c r="M20" s="769"/>
      <c r="N20" s="769"/>
      <c r="P20" s="769"/>
      <c r="Q20" s="769"/>
      <c r="R20" s="769"/>
      <c r="S20" s="769"/>
      <c r="T20" s="769"/>
    </row>
    <row r="21" spans="2:20" x14ac:dyDescent="0.25">
      <c r="B21" s="1307" t="str">
        <f>B20</f>
        <v>1.3</v>
      </c>
      <c r="C21" s="277" t="s">
        <v>271</v>
      </c>
      <c r="D21" s="22" t="s">
        <v>4</v>
      </c>
      <c r="G21" s="655"/>
      <c r="H21" s="655"/>
      <c r="I21" s="655"/>
      <c r="J21" s="655"/>
      <c r="K21" s="655"/>
      <c r="M21" s="604">
        <f>IFERROR(AVERAGE(G21:K21),0)</f>
        <v>0</v>
      </c>
      <c r="N21" s="656">
        <f>IFERROR(_xlfn.STDEV.S(G21:K21)/M21,0)</f>
        <v>0</v>
      </c>
      <c r="P21" s="655"/>
      <c r="Q21" s="655"/>
      <c r="R21" s="655"/>
      <c r="S21" s="655"/>
      <c r="T21" s="823">
        <f>SUM(P21:S21)</f>
        <v>0</v>
      </c>
    </row>
    <row r="22" spans="2:20" x14ac:dyDescent="0.25">
      <c r="B22" s="1307" t="str">
        <f t="shared" ref="B22:B23" si="7">B21</f>
        <v>1.3</v>
      </c>
      <c r="C22" s="277" t="s">
        <v>271</v>
      </c>
      <c r="D22" s="22" t="s">
        <v>4</v>
      </c>
      <c r="G22" s="506"/>
      <c r="H22" s="506"/>
      <c r="I22" s="506"/>
      <c r="J22" s="506"/>
      <c r="K22" s="506"/>
      <c r="M22" s="538">
        <f t="shared" ref="M22:M23" si="8">IFERROR(AVERAGE(G22:K22),0)</f>
        <v>0</v>
      </c>
      <c r="N22" s="654">
        <f t="shared" ref="N22:N23" si="9">IFERROR(_xlfn.STDEV.S(G22:K22)/M22,0)</f>
        <v>0</v>
      </c>
      <c r="P22" s="506"/>
      <c r="Q22" s="506"/>
      <c r="R22" s="506"/>
      <c r="S22" s="506"/>
      <c r="T22" s="824">
        <f>SUM(P22:S22)</f>
        <v>0</v>
      </c>
    </row>
    <row r="23" spans="2:20" x14ac:dyDescent="0.25">
      <c r="B23" s="1307" t="str">
        <f t="shared" si="7"/>
        <v>1.3</v>
      </c>
      <c r="C23" s="277" t="s">
        <v>271</v>
      </c>
      <c r="D23" s="22" t="s">
        <v>4</v>
      </c>
      <c r="G23" s="506"/>
      <c r="H23" s="506"/>
      <c r="I23" s="506"/>
      <c r="J23" s="506"/>
      <c r="K23" s="506"/>
      <c r="M23" s="538">
        <f t="shared" si="8"/>
        <v>0</v>
      </c>
      <c r="N23" s="654">
        <f t="shared" si="9"/>
        <v>0</v>
      </c>
      <c r="P23" s="506"/>
      <c r="Q23" s="506"/>
      <c r="R23" s="506"/>
      <c r="S23" s="506"/>
      <c r="T23" s="824">
        <f>SUM(P23:S23)</f>
        <v>0</v>
      </c>
    </row>
    <row r="25" spans="2:20" x14ac:dyDescent="0.25">
      <c r="B25" s="146">
        <f>'Дорожная карта (кв)'!D19</f>
        <v>2</v>
      </c>
      <c r="C25" s="146" t="str">
        <f>INDEX('Дорожная карта (кв)'!$E$14:$E$29,MATCH(B25,'Дорожная карта (кв)'!$D$14:$D$29,0))</f>
        <v>Задача № 2</v>
      </c>
      <c r="D25" s="821"/>
      <c r="E25" s="821"/>
      <c r="F25" s="821"/>
      <c r="G25" s="821"/>
      <c r="H25" s="821"/>
      <c r="I25" s="821"/>
      <c r="J25" s="821"/>
      <c r="K25" s="821"/>
      <c r="L25" s="821"/>
      <c r="M25" s="821"/>
      <c r="N25" s="821"/>
      <c r="O25" s="821"/>
      <c r="P25" s="821"/>
      <c r="Q25" s="821"/>
      <c r="R25" s="821"/>
      <c r="S25" s="821"/>
      <c r="T25" s="822"/>
    </row>
    <row r="26" spans="2:20" x14ac:dyDescent="0.25">
      <c r="B26" s="257"/>
      <c r="C26" s="258"/>
    </row>
    <row r="27" spans="2:20" x14ac:dyDescent="0.25">
      <c r="B27" s="768" t="str">
        <f>'Дорожная карта (кв)'!D20</f>
        <v>2.1</v>
      </c>
      <c r="C27" s="769" t="str">
        <f>INDEX('Дорожная карта (кв)'!$E$14:$E$29,MATCH(B27,'Дорожная карта (кв)'!$D$14:$D$29,0))</f>
        <v>Подзадача № 2.1</v>
      </c>
      <c r="D27" s="769"/>
      <c r="E27" s="769"/>
      <c r="G27" s="769"/>
      <c r="H27" s="769"/>
      <c r="I27" s="769"/>
      <c r="J27" s="769"/>
      <c r="K27" s="769"/>
      <c r="M27" s="769"/>
      <c r="N27" s="769"/>
      <c r="P27" s="769"/>
      <c r="Q27" s="769"/>
      <c r="R27" s="769"/>
      <c r="S27" s="769"/>
      <c r="T27" s="769"/>
    </row>
    <row r="28" spans="2:20" x14ac:dyDescent="0.25">
      <c r="B28" s="1307" t="str">
        <f>B27</f>
        <v>2.1</v>
      </c>
      <c r="C28" s="277" t="s">
        <v>271</v>
      </c>
      <c r="D28" s="22" t="s">
        <v>4</v>
      </c>
      <c r="G28" s="655"/>
      <c r="H28" s="655"/>
      <c r="I28" s="655"/>
      <c r="J28" s="655"/>
      <c r="K28" s="655"/>
      <c r="M28" s="604">
        <f>IFERROR(AVERAGE(G28:K28),0)</f>
        <v>0</v>
      </c>
      <c r="N28" s="656">
        <f>IFERROR(_xlfn.STDEV.S(G28:K28)/M28,0)</f>
        <v>0</v>
      </c>
      <c r="P28" s="655"/>
      <c r="Q28" s="655"/>
      <c r="R28" s="655"/>
      <c r="S28" s="655"/>
      <c r="T28" s="823">
        <f>SUM(P28:S28)</f>
        <v>0</v>
      </c>
    </row>
    <row r="29" spans="2:20" x14ac:dyDescent="0.25">
      <c r="B29" s="1307" t="str">
        <f t="shared" ref="B29:B30" si="10">B28</f>
        <v>2.1</v>
      </c>
      <c r="C29" s="277" t="s">
        <v>271</v>
      </c>
      <c r="D29" s="22" t="s">
        <v>4</v>
      </c>
      <c r="G29" s="506"/>
      <c r="H29" s="506"/>
      <c r="I29" s="506"/>
      <c r="J29" s="506"/>
      <c r="K29" s="506"/>
      <c r="M29" s="538">
        <f t="shared" ref="M29:M30" si="11">IFERROR(AVERAGE(G29:K29),0)</f>
        <v>0</v>
      </c>
      <c r="N29" s="654">
        <f t="shared" ref="N29:N30" si="12">IFERROR(_xlfn.STDEV.S(G29:K29)/M29,0)</f>
        <v>0</v>
      </c>
      <c r="P29" s="506"/>
      <c r="Q29" s="506"/>
      <c r="R29" s="506"/>
      <c r="S29" s="506"/>
      <c r="T29" s="824">
        <f>SUM(P29:S29)</f>
        <v>0</v>
      </c>
    </row>
    <row r="30" spans="2:20" x14ac:dyDescent="0.25">
      <c r="B30" s="1307" t="str">
        <f t="shared" si="10"/>
        <v>2.1</v>
      </c>
      <c r="C30" s="277" t="s">
        <v>271</v>
      </c>
      <c r="D30" s="22" t="s">
        <v>4</v>
      </c>
      <c r="G30" s="506"/>
      <c r="H30" s="506"/>
      <c r="I30" s="506"/>
      <c r="J30" s="506"/>
      <c r="K30" s="506"/>
      <c r="M30" s="538">
        <f t="shared" si="11"/>
        <v>0</v>
      </c>
      <c r="N30" s="654">
        <f t="shared" si="12"/>
        <v>0</v>
      </c>
      <c r="P30" s="506"/>
      <c r="Q30" s="506"/>
      <c r="R30" s="506"/>
      <c r="S30" s="506"/>
      <c r="T30" s="824">
        <f>SUM(P30:S30)</f>
        <v>0</v>
      </c>
    </row>
    <row r="32" spans="2:20" x14ac:dyDescent="0.25">
      <c r="B32" s="768" t="str">
        <f>'Дорожная карта (кв)'!D21</f>
        <v>2.2</v>
      </c>
      <c r="C32" s="769" t="str">
        <f>INDEX('Дорожная карта (кв)'!$E$14:$E$29,MATCH(B32,'Дорожная карта (кв)'!$D$14:$D$29,0))</f>
        <v>Подзадача № 2.2</v>
      </c>
      <c r="D32" s="769"/>
      <c r="E32" s="769"/>
      <c r="G32" s="769"/>
      <c r="H32" s="769"/>
      <c r="I32" s="769"/>
      <c r="J32" s="769"/>
      <c r="K32" s="769"/>
      <c r="M32" s="769"/>
      <c r="N32" s="769"/>
      <c r="P32" s="769"/>
      <c r="Q32" s="769"/>
      <c r="R32" s="769"/>
      <c r="S32" s="769"/>
      <c r="T32" s="769"/>
    </row>
    <row r="33" spans="2:20" x14ac:dyDescent="0.25">
      <c r="B33" s="1307" t="str">
        <f>B32</f>
        <v>2.2</v>
      </c>
      <c r="C33" s="277" t="s">
        <v>271</v>
      </c>
      <c r="D33" s="22" t="s">
        <v>4</v>
      </c>
      <c r="G33" s="655"/>
      <c r="H33" s="655"/>
      <c r="I33" s="655"/>
      <c r="J33" s="655"/>
      <c r="K33" s="655"/>
      <c r="M33" s="604">
        <f>IFERROR(AVERAGE(G33:K33),0)</f>
        <v>0</v>
      </c>
      <c r="N33" s="656">
        <f>IFERROR(_xlfn.STDEV.S(G33:K33)/M33,0)</f>
        <v>0</v>
      </c>
      <c r="P33" s="655"/>
      <c r="Q33" s="655"/>
      <c r="R33" s="655"/>
      <c r="S33" s="655"/>
      <c r="T33" s="823">
        <f>SUM(P33:S33)</f>
        <v>0</v>
      </c>
    </row>
    <row r="34" spans="2:20" x14ac:dyDescent="0.25">
      <c r="B34" s="1307" t="str">
        <f t="shared" ref="B34:B35" si="13">B33</f>
        <v>2.2</v>
      </c>
      <c r="C34" s="277" t="s">
        <v>271</v>
      </c>
      <c r="D34" s="22" t="s">
        <v>4</v>
      </c>
      <c r="G34" s="506"/>
      <c r="H34" s="506"/>
      <c r="I34" s="506"/>
      <c r="J34" s="506"/>
      <c r="K34" s="506"/>
      <c r="M34" s="538">
        <f t="shared" ref="M34:M35" si="14">IFERROR(AVERAGE(G34:K34),0)</f>
        <v>0</v>
      </c>
      <c r="N34" s="654">
        <f t="shared" ref="N34:N35" si="15">IFERROR(_xlfn.STDEV.S(G34:K34)/M34,0)</f>
        <v>0</v>
      </c>
      <c r="P34" s="506"/>
      <c r="Q34" s="506"/>
      <c r="R34" s="506"/>
      <c r="S34" s="506"/>
      <c r="T34" s="824">
        <f>SUM(P34:S34)</f>
        <v>0</v>
      </c>
    </row>
    <row r="35" spans="2:20" x14ac:dyDescent="0.25">
      <c r="B35" s="1307" t="str">
        <f t="shared" si="13"/>
        <v>2.2</v>
      </c>
      <c r="C35" s="277" t="s">
        <v>271</v>
      </c>
      <c r="D35" s="22" t="s">
        <v>4</v>
      </c>
      <c r="G35" s="506"/>
      <c r="H35" s="506"/>
      <c r="I35" s="506"/>
      <c r="J35" s="506"/>
      <c r="K35" s="506"/>
      <c r="M35" s="538">
        <f t="shared" si="14"/>
        <v>0</v>
      </c>
      <c r="N35" s="654">
        <f t="shared" si="15"/>
        <v>0</v>
      </c>
      <c r="P35" s="506"/>
      <c r="Q35" s="506"/>
      <c r="R35" s="506"/>
      <c r="S35" s="506"/>
      <c r="T35" s="824">
        <f>SUM(P35:S35)</f>
        <v>0</v>
      </c>
    </row>
    <row r="37" spans="2:20" x14ac:dyDescent="0.25">
      <c r="B37" s="768" t="str">
        <f>'Дорожная карта (кв)'!D22</f>
        <v>2.3</v>
      </c>
      <c r="C37" s="769" t="str">
        <f>INDEX('Дорожная карта (кв)'!$E$14:$E$29,MATCH(B37,'Дорожная карта (кв)'!$D$14:$D$29,0))</f>
        <v>Подзадача № 2.3</v>
      </c>
      <c r="D37" s="769"/>
      <c r="E37" s="769"/>
      <c r="G37" s="769"/>
      <c r="H37" s="769"/>
      <c r="I37" s="769"/>
      <c r="J37" s="769"/>
      <c r="K37" s="769"/>
      <c r="M37" s="769"/>
      <c r="N37" s="769"/>
      <c r="P37" s="769"/>
      <c r="Q37" s="769"/>
      <c r="R37" s="769"/>
      <c r="S37" s="769"/>
      <c r="T37" s="769"/>
    </row>
    <row r="38" spans="2:20" x14ac:dyDescent="0.25">
      <c r="B38" s="1307" t="str">
        <f>B37</f>
        <v>2.3</v>
      </c>
      <c r="C38" s="277" t="s">
        <v>271</v>
      </c>
      <c r="D38" s="22" t="s">
        <v>4</v>
      </c>
      <c r="G38" s="655"/>
      <c r="H38" s="655"/>
      <c r="I38" s="655"/>
      <c r="J38" s="655"/>
      <c r="K38" s="655"/>
      <c r="M38" s="604">
        <f>IFERROR(AVERAGE(G38:K38),0)</f>
        <v>0</v>
      </c>
      <c r="N38" s="656">
        <f>IFERROR(_xlfn.STDEV.S(G38:K38)/M38,0)</f>
        <v>0</v>
      </c>
      <c r="P38" s="655"/>
      <c r="Q38" s="655"/>
      <c r="R38" s="655"/>
      <c r="S38" s="655"/>
      <c r="T38" s="823">
        <f>SUM(P38:S38)</f>
        <v>0</v>
      </c>
    </row>
    <row r="39" spans="2:20" x14ac:dyDescent="0.25">
      <c r="B39" s="1307" t="str">
        <f t="shared" ref="B39:B40" si="16">B38</f>
        <v>2.3</v>
      </c>
      <c r="C39" s="277" t="s">
        <v>271</v>
      </c>
      <c r="D39" s="22" t="s">
        <v>4</v>
      </c>
      <c r="G39" s="506"/>
      <c r="H39" s="506"/>
      <c r="I39" s="506"/>
      <c r="J39" s="506"/>
      <c r="K39" s="506"/>
      <c r="M39" s="538">
        <f t="shared" ref="M39:M40" si="17">IFERROR(AVERAGE(G39:K39),0)</f>
        <v>0</v>
      </c>
      <c r="N39" s="654">
        <f t="shared" ref="N39:N40" si="18">IFERROR(_xlfn.STDEV.S(G39:K39)/M39,0)</f>
        <v>0</v>
      </c>
      <c r="P39" s="506"/>
      <c r="Q39" s="506"/>
      <c r="R39" s="506"/>
      <c r="S39" s="506"/>
      <c r="T39" s="824">
        <f>SUM(P39:S39)</f>
        <v>0</v>
      </c>
    </row>
    <row r="40" spans="2:20" x14ac:dyDescent="0.25">
      <c r="B40" s="1307" t="str">
        <f t="shared" si="16"/>
        <v>2.3</v>
      </c>
      <c r="C40" s="277" t="s">
        <v>271</v>
      </c>
      <c r="D40" s="22" t="s">
        <v>4</v>
      </c>
      <c r="G40" s="506"/>
      <c r="H40" s="506"/>
      <c r="I40" s="506"/>
      <c r="J40" s="506"/>
      <c r="K40" s="506"/>
      <c r="M40" s="538">
        <f t="shared" si="17"/>
        <v>0</v>
      </c>
      <c r="N40" s="654">
        <f t="shared" si="18"/>
        <v>0</v>
      </c>
      <c r="P40" s="506"/>
      <c r="Q40" s="506"/>
      <c r="R40" s="506"/>
      <c r="S40" s="506"/>
      <c r="T40" s="824">
        <f>SUM(P40:S40)</f>
        <v>0</v>
      </c>
    </row>
    <row r="42" spans="2:20" x14ac:dyDescent="0.25">
      <c r="B42" s="146">
        <f>'Дорожная карта (кв)'!D24</f>
        <v>3</v>
      </c>
      <c r="C42" s="146" t="str">
        <f>INDEX('Дорожная карта (кв)'!$E$14:$E$29,MATCH(B42,'Дорожная карта (кв)'!$D$14:$D$29,0))</f>
        <v>Задача № 3</v>
      </c>
      <c r="D42" s="821"/>
      <c r="E42" s="821"/>
      <c r="F42" s="821"/>
      <c r="G42" s="821"/>
      <c r="H42" s="821"/>
      <c r="I42" s="821"/>
      <c r="J42" s="821"/>
      <c r="K42" s="821"/>
      <c r="L42" s="821"/>
      <c r="M42" s="821"/>
      <c r="N42" s="821"/>
      <c r="O42" s="821"/>
      <c r="P42" s="821"/>
      <c r="Q42" s="821"/>
      <c r="R42" s="821"/>
      <c r="S42" s="821"/>
      <c r="T42" s="822"/>
    </row>
    <row r="43" spans="2:20" x14ac:dyDescent="0.25">
      <c r="B43" s="257"/>
      <c r="C43" s="258"/>
    </row>
    <row r="44" spans="2:20" x14ac:dyDescent="0.25">
      <c r="B44" s="768" t="str">
        <f>'Дорожная карта (кв)'!D25</f>
        <v>3.1</v>
      </c>
      <c r="C44" s="769" t="str">
        <f>INDEX('Дорожная карта (кв)'!$E$14:$E$29,MATCH(B44,'Дорожная карта (кв)'!$D$14:$D$29,0))</f>
        <v>Подзадача № 3.1</v>
      </c>
      <c r="D44" s="769"/>
      <c r="E44" s="769"/>
      <c r="G44" s="769"/>
      <c r="H44" s="769"/>
      <c r="I44" s="769"/>
      <c r="J44" s="769"/>
      <c r="K44" s="769"/>
      <c r="M44" s="769"/>
      <c r="N44" s="769"/>
      <c r="P44" s="769"/>
      <c r="Q44" s="769"/>
      <c r="R44" s="769"/>
      <c r="S44" s="769"/>
      <c r="T44" s="769"/>
    </row>
    <row r="45" spans="2:20" x14ac:dyDescent="0.25">
      <c r="B45" s="1307" t="str">
        <f>B44</f>
        <v>3.1</v>
      </c>
      <c r="C45" s="277" t="s">
        <v>271</v>
      </c>
      <c r="D45" s="22" t="s">
        <v>4</v>
      </c>
      <c r="G45" s="655"/>
      <c r="H45" s="655"/>
      <c r="I45" s="655"/>
      <c r="J45" s="655"/>
      <c r="K45" s="655"/>
      <c r="M45" s="604">
        <f>IFERROR(AVERAGE(G45:K45),0)</f>
        <v>0</v>
      </c>
      <c r="N45" s="656">
        <f>IFERROR(_xlfn.STDEV.S(G45:K45)/M45,0)</f>
        <v>0</v>
      </c>
      <c r="P45" s="655"/>
      <c r="Q45" s="655"/>
      <c r="R45" s="655"/>
      <c r="S45" s="655"/>
      <c r="T45" s="823">
        <f>SUM(P45:S45)</f>
        <v>0</v>
      </c>
    </row>
    <row r="46" spans="2:20" x14ac:dyDescent="0.25">
      <c r="B46" s="1307" t="str">
        <f t="shared" ref="B46:B47" si="19">B45</f>
        <v>3.1</v>
      </c>
      <c r="C46" s="277" t="s">
        <v>271</v>
      </c>
      <c r="D46" s="22" t="s">
        <v>4</v>
      </c>
      <c r="G46" s="506"/>
      <c r="H46" s="506"/>
      <c r="I46" s="506"/>
      <c r="J46" s="506"/>
      <c r="K46" s="506"/>
      <c r="M46" s="538">
        <f t="shared" ref="M46:M47" si="20">IFERROR(AVERAGE(G46:K46),0)</f>
        <v>0</v>
      </c>
      <c r="N46" s="654">
        <f t="shared" ref="N46:N47" si="21">IFERROR(_xlfn.STDEV.S(G46:K46)/M46,0)</f>
        <v>0</v>
      </c>
      <c r="P46" s="506"/>
      <c r="Q46" s="506"/>
      <c r="R46" s="506"/>
      <c r="S46" s="506"/>
      <c r="T46" s="824">
        <f>SUM(P46:S46)</f>
        <v>0</v>
      </c>
    </row>
    <row r="47" spans="2:20" x14ac:dyDescent="0.25">
      <c r="B47" s="1307" t="str">
        <f t="shared" si="19"/>
        <v>3.1</v>
      </c>
      <c r="C47" s="277" t="s">
        <v>271</v>
      </c>
      <c r="D47" s="22" t="s">
        <v>4</v>
      </c>
      <c r="G47" s="506"/>
      <c r="H47" s="506"/>
      <c r="I47" s="506"/>
      <c r="J47" s="506"/>
      <c r="K47" s="506"/>
      <c r="M47" s="538">
        <f t="shared" si="20"/>
        <v>0</v>
      </c>
      <c r="N47" s="654">
        <f t="shared" si="21"/>
        <v>0</v>
      </c>
      <c r="P47" s="506"/>
      <c r="Q47" s="506"/>
      <c r="R47" s="506"/>
      <c r="S47" s="506"/>
      <c r="T47" s="824">
        <f>SUM(P47:S47)</f>
        <v>0</v>
      </c>
    </row>
    <row r="49" spans="2:20" x14ac:dyDescent="0.25">
      <c r="B49" s="768" t="str">
        <f>'Дорожная карта (кв)'!D26</f>
        <v>3.2</v>
      </c>
      <c r="C49" s="769" t="str">
        <f>INDEX('Дорожная карта (кв)'!$E$14:$E$29,MATCH(B49,'Дорожная карта (кв)'!$D$14:$D$29,0))</f>
        <v>Подзадача № 3.2</v>
      </c>
      <c r="D49" s="769"/>
      <c r="E49" s="769"/>
      <c r="G49" s="769"/>
      <c r="H49" s="769"/>
      <c r="I49" s="769"/>
      <c r="J49" s="769"/>
      <c r="K49" s="769"/>
      <c r="M49" s="769"/>
      <c r="N49" s="769"/>
      <c r="P49" s="769"/>
      <c r="Q49" s="769"/>
      <c r="R49" s="769"/>
      <c r="S49" s="769"/>
      <c r="T49" s="769"/>
    </row>
    <row r="50" spans="2:20" x14ac:dyDescent="0.25">
      <c r="B50" s="1307" t="str">
        <f>B49</f>
        <v>3.2</v>
      </c>
      <c r="C50" s="277" t="s">
        <v>271</v>
      </c>
      <c r="D50" s="22" t="s">
        <v>4</v>
      </c>
      <c r="G50" s="655"/>
      <c r="H50" s="655"/>
      <c r="I50" s="655"/>
      <c r="J50" s="655"/>
      <c r="K50" s="655"/>
      <c r="M50" s="604">
        <f>IFERROR(AVERAGE(G50:K50),0)</f>
        <v>0</v>
      </c>
      <c r="N50" s="656">
        <f>IFERROR(_xlfn.STDEV.S(G50:K50)/M50,0)</f>
        <v>0</v>
      </c>
      <c r="P50" s="655"/>
      <c r="Q50" s="655"/>
      <c r="R50" s="655"/>
      <c r="S50" s="655"/>
      <c r="T50" s="823">
        <f>SUM(P50:S50)</f>
        <v>0</v>
      </c>
    </row>
    <row r="51" spans="2:20" x14ac:dyDescent="0.25">
      <c r="B51" s="1307" t="str">
        <f t="shared" ref="B51:B52" si="22">B50</f>
        <v>3.2</v>
      </c>
      <c r="C51" s="277" t="s">
        <v>271</v>
      </c>
      <c r="D51" s="22" t="s">
        <v>4</v>
      </c>
      <c r="G51" s="506"/>
      <c r="H51" s="506"/>
      <c r="I51" s="506"/>
      <c r="J51" s="506"/>
      <c r="K51" s="506"/>
      <c r="M51" s="538">
        <f t="shared" ref="M51:M52" si="23">IFERROR(AVERAGE(G51:K51),0)</f>
        <v>0</v>
      </c>
      <c r="N51" s="654">
        <f t="shared" ref="N51:N52" si="24">IFERROR(_xlfn.STDEV.S(G51:K51)/M51,0)</f>
        <v>0</v>
      </c>
      <c r="P51" s="506"/>
      <c r="Q51" s="506"/>
      <c r="R51" s="506"/>
      <c r="S51" s="506"/>
      <c r="T51" s="824">
        <f>SUM(P51:S51)</f>
        <v>0</v>
      </c>
    </row>
    <row r="52" spans="2:20" x14ac:dyDescent="0.25">
      <c r="B52" s="1307" t="str">
        <f t="shared" si="22"/>
        <v>3.2</v>
      </c>
      <c r="C52" s="277" t="s">
        <v>271</v>
      </c>
      <c r="D52" s="22" t="s">
        <v>4</v>
      </c>
      <c r="G52" s="506"/>
      <c r="H52" s="506"/>
      <c r="I52" s="506"/>
      <c r="J52" s="506"/>
      <c r="K52" s="506"/>
      <c r="M52" s="538">
        <f t="shared" si="23"/>
        <v>0</v>
      </c>
      <c r="N52" s="654">
        <f t="shared" si="24"/>
        <v>0</v>
      </c>
      <c r="P52" s="506"/>
      <c r="Q52" s="506"/>
      <c r="R52" s="506"/>
      <c r="S52" s="506"/>
      <c r="T52" s="824">
        <f>SUM(P52:S52)</f>
        <v>0</v>
      </c>
    </row>
    <row r="54" spans="2:20" x14ac:dyDescent="0.25">
      <c r="B54" s="768" t="str">
        <f>'Дорожная карта (кв)'!D27</f>
        <v>3.3</v>
      </c>
      <c r="C54" s="769" t="str">
        <f>INDEX('Дорожная карта (кв)'!$E$14:$E$29,MATCH(B54,'Дорожная карта (кв)'!$D$14:$D$29,0))</f>
        <v>Подзадача № 3.3</v>
      </c>
      <c r="D54" s="769"/>
      <c r="E54" s="769"/>
      <c r="G54" s="769"/>
      <c r="H54" s="769"/>
      <c r="I54" s="769"/>
      <c r="J54" s="769"/>
      <c r="K54" s="769"/>
      <c r="M54" s="769"/>
      <c r="N54" s="769"/>
      <c r="P54" s="769"/>
      <c r="Q54" s="769"/>
      <c r="R54" s="769"/>
      <c r="S54" s="769"/>
      <c r="T54" s="769"/>
    </row>
    <row r="55" spans="2:20" x14ac:dyDescent="0.25">
      <c r="B55" s="1307" t="str">
        <f>B54</f>
        <v>3.3</v>
      </c>
      <c r="C55" s="277" t="s">
        <v>271</v>
      </c>
      <c r="D55" s="22" t="s">
        <v>4</v>
      </c>
      <c r="G55" s="655"/>
      <c r="H55" s="655"/>
      <c r="I55" s="655"/>
      <c r="J55" s="655"/>
      <c r="K55" s="655"/>
      <c r="M55" s="604">
        <f>IFERROR(AVERAGE(G55:K55),0)</f>
        <v>0</v>
      </c>
      <c r="N55" s="656">
        <f>IFERROR(_xlfn.STDEV.S(G55:K55)/M55,0)</f>
        <v>0</v>
      </c>
      <c r="P55" s="655"/>
      <c r="Q55" s="655"/>
      <c r="R55" s="655"/>
      <c r="S55" s="655"/>
      <c r="T55" s="823">
        <f>SUM(P55:S55)</f>
        <v>0</v>
      </c>
    </row>
    <row r="56" spans="2:20" x14ac:dyDescent="0.25">
      <c r="B56" s="1307" t="str">
        <f t="shared" ref="B56:B57" si="25">B55</f>
        <v>3.3</v>
      </c>
      <c r="C56" s="277" t="s">
        <v>271</v>
      </c>
      <c r="D56" s="22" t="s">
        <v>4</v>
      </c>
      <c r="G56" s="506"/>
      <c r="H56" s="506"/>
      <c r="I56" s="506"/>
      <c r="J56" s="506"/>
      <c r="K56" s="506"/>
      <c r="M56" s="538">
        <f t="shared" ref="M56:M57" si="26">IFERROR(AVERAGE(G56:K56),0)</f>
        <v>0</v>
      </c>
      <c r="N56" s="654">
        <f t="shared" ref="N56:N57" si="27">IFERROR(_xlfn.STDEV.S(G56:K56)/M56,0)</f>
        <v>0</v>
      </c>
      <c r="P56" s="506"/>
      <c r="Q56" s="506"/>
      <c r="R56" s="506"/>
      <c r="S56" s="506"/>
      <c r="T56" s="824">
        <f>SUM(P56:S56)</f>
        <v>0</v>
      </c>
    </row>
    <row r="57" spans="2:20" x14ac:dyDescent="0.25">
      <c r="B57" s="1307" t="str">
        <f t="shared" si="25"/>
        <v>3.3</v>
      </c>
      <c r="C57" s="277" t="s">
        <v>271</v>
      </c>
      <c r="D57" s="22" t="s">
        <v>4</v>
      </c>
      <c r="G57" s="506"/>
      <c r="H57" s="506"/>
      <c r="I57" s="506"/>
      <c r="J57" s="506"/>
      <c r="K57" s="506"/>
      <c r="M57" s="538">
        <f t="shared" si="26"/>
        <v>0</v>
      </c>
      <c r="N57" s="654">
        <f t="shared" si="27"/>
        <v>0</v>
      </c>
      <c r="P57" s="506"/>
      <c r="Q57" s="506"/>
      <c r="R57" s="506"/>
      <c r="S57" s="506"/>
      <c r="T57" s="824">
        <f>SUM(P57:S57)</f>
        <v>0</v>
      </c>
    </row>
  </sheetData>
  <conditionalFormatting sqref="M11:N13">
    <cfRule type="expression" dxfId="10" priority="17">
      <formula>$N11&gt;33%</formula>
    </cfRule>
  </conditionalFormatting>
  <conditionalFormatting sqref="M16:N18">
    <cfRule type="expression" dxfId="9" priority="8">
      <formula>$N16&gt;33%</formula>
    </cfRule>
  </conditionalFormatting>
  <conditionalFormatting sqref="M21:N23">
    <cfRule type="expression" dxfId="8" priority="7">
      <formula>$N21&gt;33%</formula>
    </cfRule>
  </conditionalFormatting>
  <conditionalFormatting sqref="M28:N30">
    <cfRule type="expression" dxfId="7" priority="6">
      <formula>$N28&gt;33%</formula>
    </cfRule>
  </conditionalFormatting>
  <conditionalFormatting sqref="M33:N35">
    <cfRule type="expression" dxfId="6" priority="5">
      <formula>$N33&gt;33%</formula>
    </cfRule>
  </conditionalFormatting>
  <conditionalFormatting sqref="M38:N40">
    <cfRule type="expression" dxfId="5" priority="4">
      <formula>$N38&gt;33%</formula>
    </cfRule>
  </conditionalFormatting>
  <conditionalFormatting sqref="M45:N47">
    <cfRule type="expression" dxfId="4" priority="3">
      <formula>$N45&gt;33%</formula>
    </cfRule>
  </conditionalFormatting>
  <conditionalFormatting sqref="M50:N52">
    <cfRule type="expression" dxfId="3" priority="2">
      <formula>$N50&gt;33%</formula>
    </cfRule>
  </conditionalFormatting>
  <conditionalFormatting sqref="M55:N57">
    <cfRule type="expression" dxfId="2" priority="1">
      <formula>$N55&gt;33%</formula>
    </cfRule>
  </conditionalFormatting>
  <pageMargins left="0.25" right="0.25" top="0.75" bottom="0.75" header="0.3" footer="0.3"/>
  <pageSetup paperSize="9" scale="31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8" tint="0.59999389629810485"/>
    <pageSetUpPr fitToPage="1"/>
  </sheetPr>
  <dimension ref="A1:BM23"/>
  <sheetViews>
    <sheetView showGridLines="0" view="pageBreakPreview" zoomScale="85" zoomScaleNormal="90" zoomScaleSheetLayoutView="85" workbookViewId="0">
      <selection activeCell="B17" sqref="B17"/>
    </sheetView>
  </sheetViews>
  <sheetFormatPr defaultColWidth="0" defaultRowHeight="12" x14ac:dyDescent="0.25"/>
  <cols>
    <col min="1" max="1" width="2.7109375" style="21" customWidth="1"/>
    <col min="2" max="2" width="10.85546875" style="22" customWidth="1"/>
    <col min="3" max="3" width="34.7109375" style="21" customWidth="1"/>
    <col min="4" max="4" width="19" style="22" customWidth="1"/>
    <col min="5" max="5" width="10.7109375" style="21" customWidth="1"/>
    <col min="6" max="6" width="1.28515625" style="21" customWidth="1"/>
    <col min="7" max="11" width="32.5703125" style="31" customWidth="1"/>
    <col min="12" max="12" width="1.28515625" style="21" customWidth="1"/>
    <col min="13" max="13" width="15.7109375" style="34" customWidth="1"/>
    <col min="14" max="14" width="1.28515625" style="21" customWidth="1"/>
    <col min="15" max="15" width="19.28515625" style="31" customWidth="1"/>
    <col min="16" max="16" width="18.42578125" style="31" customWidth="1"/>
    <col min="17" max="17" width="1.28515625" style="21" customWidth="1"/>
    <col min="18" max="18" width="18.42578125" style="31" customWidth="1"/>
    <col min="19" max="19" width="2.28515625" style="31" customWidth="1"/>
    <col min="20" max="65" width="0" style="31" hidden="1" customWidth="1"/>
    <col min="66" max="16384" width="9.140625" style="31" hidden="1"/>
  </cols>
  <sheetData>
    <row r="1" spans="1:56" s="789" customFormat="1" x14ac:dyDescent="0.25">
      <c r="B1" s="790"/>
      <c r="D1" s="791"/>
      <c r="E1" s="791"/>
      <c r="F1" s="791"/>
      <c r="G1" s="792"/>
    </row>
    <row r="2" spans="1:56" s="789" customFormat="1" ht="20.25" customHeight="1" x14ac:dyDescent="0.25">
      <c r="B2" s="793"/>
      <c r="C2" s="761" t="s">
        <v>125</v>
      </c>
      <c r="D2" s="791"/>
      <c r="E2" s="791"/>
      <c r="F2" s="791"/>
      <c r="G2" s="792"/>
    </row>
    <row r="3" spans="1:56" s="794" customFormat="1" x14ac:dyDescent="0.25">
      <c r="B3" s="801"/>
      <c r="C3" s="800"/>
      <c r="D3" s="800"/>
      <c r="E3" s="800"/>
      <c r="F3" s="796"/>
      <c r="G3" s="797"/>
      <c r="H3" s="798"/>
      <c r="I3" s="798"/>
      <c r="J3" s="798"/>
      <c r="K3" s="798"/>
      <c r="L3" s="798"/>
      <c r="M3" s="798"/>
      <c r="N3" s="798"/>
      <c r="O3" s="798"/>
      <c r="P3" s="798"/>
      <c r="Q3" s="798"/>
      <c r="R3" s="798"/>
      <c r="BB3" s="799"/>
      <c r="BD3" s="800"/>
    </row>
    <row r="4" spans="1:56" s="33" customFormat="1" ht="22.5" customHeight="1" x14ac:dyDescent="0.25">
      <c r="A4" s="32"/>
      <c r="B4" s="1459" t="s">
        <v>470</v>
      </c>
      <c r="C4" s="1461" t="s">
        <v>126</v>
      </c>
      <c r="D4" s="1461" t="s">
        <v>127</v>
      </c>
      <c r="E4" s="1457" t="s">
        <v>189</v>
      </c>
      <c r="F4" s="32"/>
      <c r="G4" s="1454" t="s">
        <v>361</v>
      </c>
      <c r="H4" s="1455"/>
      <c r="I4" s="1455"/>
      <c r="J4" s="1455"/>
      <c r="K4" s="1456"/>
      <c r="L4" s="32"/>
      <c r="M4" s="1463" t="s">
        <v>435</v>
      </c>
      <c r="N4" s="32"/>
      <c r="O4" s="1465" t="s">
        <v>290</v>
      </c>
      <c r="P4" s="1450" t="s">
        <v>128</v>
      </c>
      <c r="Q4" s="32"/>
      <c r="R4" s="1492" t="s">
        <v>291</v>
      </c>
    </row>
    <row r="5" spans="1:56" s="33" customFormat="1" ht="39" customHeight="1" x14ac:dyDescent="0.25">
      <c r="A5" s="32"/>
      <c r="B5" s="1460"/>
      <c r="C5" s="1462"/>
      <c r="D5" s="1462"/>
      <c r="E5" s="1458"/>
      <c r="F5" s="32"/>
      <c r="G5" s="662" t="s">
        <v>456</v>
      </c>
      <c r="H5" s="663" t="s">
        <v>457</v>
      </c>
      <c r="I5" s="663" t="s">
        <v>458</v>
      </c>
      <c r="J5" s="663" t="s">
        <v>459</v>
      </c>
      <c r="K5" s="664" t="s">
        <v>460</v>
      </c>
      <c r="L5" s="32"/>
      <c r="M5" s="1464"/>
      <c r="N5" s="32"/>
      <c r="O5" s="1466"/>
      <c r="P5" s="1451"/>
      <c r="Q5" s="32"/>
      <c r="R5" s="1493"/>
    </row>
    <row r="6" spans="1:56" x14ac:dyDescent="0.25">
      <c r="B6" s="665" t="str">
        <f>'Дорожная карта (кв)'!D15</f>
        <v>1.1</v>
      </c>
      <c r="C6" s="562"/>
      <c r="D6" s="561"/>
      <c r="E6" s="666"/>
      <c r="G6" s="670"/>
      <c r="H6" s="671"/>
      <c r="I6" s="671"/>
      <c r="J6" s="671"/>
      <c r="K6" s="672"/>
      <c r="M6" s="678">
        <f>IFERROR(_xlfn.STDEV.S(G6:K6)/O6,0)</f>
        <v>0</v>
      </c>
      <c r="N6" s="22"/>
      <c r="O6" s="681">
        <f>IFERROR(AVERAGEIFS(G6:K6,G6:K6,"&gt;0"),0)</f>
        <v>0</v>
      </c>
      <c r="P6" s="682"/>
      <c r="Q6" s="22"/>
      <c r="R6" s="825">
        <f>O6*P6</f>
        <v>0</v>
      </c>
    </row>
    <row r="7" spans="1:56" x14ac:dyDescent="0.25">
      <c r="B7" s="667" t="str">
        <f>'Дорожная карта (кв)'!D16</f>
        <v>1.2</v>
      </c>
      <c r="C7" s="536"/>
      <c r="D7" s="537"/>
      <c r="E7" s="668"/>
      <c r="G7" s="673"/>
      <c r="H7" s="660"/>
      <c r="I7" s="660"/>
      <c r="J7" s="660"/>
      <c r="K7" s="674"/>
      <c r="M7" s="679">
        <f t="shared" ref="M7:M17" si="0">IFERROR(_xlfn.STDEV.S(G7:K7)/O7,0)</f>
        <v>0</v>
      </c>
      <c r="N7" s="22"/>
      <c r="O7" s="683">
        <f t="shared" ref="O7:O17" si="1">IFERROR(AVERAGEIFS(G7:K7,G7:K7,"&gt;0"),0)</f>
        <v>0</v>
      </c>
      <c r="P7" s="684"/>
      <c r="Q7" s="22"/>
      <c r="R7" s="826">
        <f t="shared" ref="R7:R17" si="2">O7*P7</f>
        <v>0</v>
      </c>
    </row>
    <row r="8" spans="1:56" x14ac:dyDescent="0.25">
      <c r="B8" s="667" t="str">
        <f>'Дорожная карта (кв)'!D17</f>
        <v>1.3</v>
      </c>
      <c r="C8" s="536"/>
      <c r="D8" s="537"/>
      <c r="E8" s="668"/>
      <c r="G8" s="673"/>
      <c r="H8" s="660"/>
      <c r="I8" s="660"/>
      <c r="J8" s="660"/>
      <c r="K8" s="674"/>
      <c r="M8" s="679">
        <f t="shared" si="0"/>
        <v>0</v>
      </c>
      <c r="N8" s="22"/>
      <c r="O8" s="683">
        <f t="shared" si="1"/>
        <v>0</v>
      </c>
      <c r="P8" s="684"/>
      <c r="Q8" s="22"/>
      <c r="R8" s="826">
        <f t="shared" si="2"/>
        <v>0</v>
      </c>
    </row>
    <row r="9" spans="1:56" x14ac:dyDescent="0.25">
      <c r="B9" s="667"/>
      <c r="C9" s="536"/>
      <c r="D9" s="537"/>
      <c r="E9" s="668"/>
      <c r="G9" s="673"/>
      <c r="H9" s="660"/>
      <c r="I9" s="660"/>
      <c r="J9" s="660"/>
      <c r="K9" s="674"/>
      <c r="M9" s="679">
        <f t="shared" si="0"/>
        <v>0</v>
      </c>
      <c r="N9" s="22"/>
      <c r="O9" s="683">
        <f t="shared" si="1"/>
        <v>0</v>
      </c>
      <c r="P9" s="684"/>
      <c r="Q9" s="22"/>
      <c r="R9" s="826">
        <f t="shared" si="2"/>
        <v>0</v>
      </c>
    </row>
    <row r="10" spans="1:56" x14ac:dyDescent="0.25">
      <c r="B10" s="667" t="str">
        <f>'Дорожная карта (кв)'!D20</f>
        <v>2.1</v>
      </c>
      <c r="C10" s="536"/>
      <c r="D10" s="537"/>
      <c r="E10" s="668"/>
      <c r="G10" s="673"/>
      <c r="H10" s="660"/>
      <c r="I10" s="660"/>
      <c r="J10" s="660"/>
      <c r="K10" s="674"/>
      <c r="M10" s="679">
        <f t="shared" si="0"/>
        <v>0</v>
      </c>
      <c r="N10" s="22"/>
      <c r="O10" s="683">
        <f t="shared" si="1"/>
        <v>0</v>
      </c>
      <c r="P10" s="684"/>
      <c r="Q10" s="22"/>
      <c r="R10" s="826">
        <f t="shared" si="2"/>
        <v>0</v>
      </c>
    </row>
    <row r="11" spans="1:56" x14ac:dyDescent="0.25">
      <c r="B11" s="667" t="str">
        <f>'Дорожная карта (кв)'!D21</f>
        <v>2.2</v>
      </c>
      <c r="C11" s="536"/>
      <c r="D11" s="537"/>
      <c r="E11" s="668"/>
      <c r="G11" s="673"/>
      <c r="H11" s="660"/>
      <c r="I11" s="660"/>
      <c r="J11" s="660"/>
      <c r="K11" s="674"/>
      <c r="M11" s="679">
        <f t="shared" si="0"/>
        <v>0</v>
      </c>
      <c r="N11" s="22"/>
      <c r="O11" s="683">
        <f t="shared" si="1"/>
        <v>0</v>
      </c>
      <c r="P11" s="684"/>
      <c r="Q11" s="22"/>
      <c r="R11" s="826">
        <f t="shared" si="2"/>
        <v>0</v>
      </c>
    </row>
    <row r="12" spans="1:56" x14ac:dyDescent="0.25">
      <c r="B12" s="667" t="str">
        <f>'Дорожная карта (кв)'!D22</f>
        <v>2.3</v>
      </c>
      <c r="C12" s="536"/>
      <c r="D12" s="537"/>
      <c r="E12" s="668"/>
      <c r="G12" s="673"/>
      <c r="H12" s="660"/>
      <c r="I12" s="660"/>
      <c r="J12" s="660"/>
      <c r="K12" s="674"/>
      <c r="M12" s="679">
        <f t="shared" si="0"/>
        <v>0</v>
      </c>
      <c r="N12" s="22"/>
      <c r="O12" s="683">
        <f t="shared" si="1"/>
        <v>0</v>
      </c>
      <c r="P12" s="684"/>
      <c r="Q12" s="22"/>
      <c r="R12" s="826">
        <f t="shared" si="2"/>
        <v>0</v>
      </c>
    </row>
    <row r="13" spans="1:56" x14ac:dyDescent="0.25">
      <c r="B13" s="667"/>
      <c r="C13" s="536"/>
      <c r="D13" s="537"/>
      <c r="E13" s="668"/>
      <c r="G13" s="673"/>
      <c r="H13" s="660"/>
      <c r="I13" s="660"/>
      <c r="J13" s="660"/>
      <c r="K13" s="674"/>
      <c r="M13" s="679">
        <f t="shared" si="0"/>
        <v>0</v>
      </c>
      <c r="N13" s="22"/>
      <c r="O13" s="683">
        <f t="shared" si="1"/>
        <v>0</v>
      </c>
      <c r="P13" s="684"/>
      <c r="Q13" s="22"/>
      <c r="R13" s="826">
        <f t="shared" si="2"/>
        <v>0</v>
      </c>
    </row>
    <row r="14" spans="1:56" x14ac:dyDescent="0.25">
      <c r="B14" s="667" t="str">
        <f>'Дорожная карта (кв)'!D25</f>
        <v>3.1</v>
      </c>
      <c r="C14" s="536"/>
      <c r="D14" s="537"/>
      <c r="E14" s="668"/>
      <c r="G14" s="673"/>
      <c r="H14" s="660"/>
      <c r="I14" s="660"/>
      <c r="J14" s="660"/>
      <c r="K14" s="674"/>
      <c r="M14" s="679">
        <f t="shared" si="0"/>
        <v>0</v>
      </c>
      <c r="N14" s="22"/>
      <c r="O14" s="683">
        <f t="shared" si="1"/>
        <v>0</v>
      </c>
      <c r="P14" s="684"/>
      <c r="Q14" s="22"/>
      <c r="R14" s="826">
        <f t="shared" si="2"/>
        <v>0</v>
      </c>
    </row>
    <row r="15" spans="1:56" x14ac:dyDescent="0.25">
      <c r="B15" s="667" t="str">
        <f>'Дорожная карта (кв)'!D26</f>
        <v>3.2</v>
      </c>
      <c r="C15" s="536"/>
      <c r="D15" s="537"/>
      <c r="E15" s="668"/>
      <c r="G15" s="673"/>
      <c r="H15" s="660"/>
      <c r="I15" s="660"/>
      <c r="J15" s="660"/>
      <c r="K15" s="674"/>
      <c r="M15" s="679">
        <f t="shared" si="0"/>
        <v>0</v>
      </c>
      <c r="N15" s="22"/>
      <c r="O15" s="683">
        <f t="shared" si="1"/>
        <v>0</v>
      </c>
      <c r="P15" s="684"/>
      <c r="Q15" s="22"/>
      <c r="R15" s="826">
        <f t="shared" si="2"/>
        <v>0</v>
      </c>
    </row>
    <row r="16" spans="1:56" x14ac:dyDescent="0.25">
      <c r="B16" s="667" t="str">
        <f>'Дорожная карта (кв)'!D27</f>
        <v>3.3</v>
      </c>
      <c r="C16" s="536"/>
      <c r="D16" s="537"/>
      <c r="E16" s="668"/>
      <c r="G16" s="673"/>
      <c r="H16" s="660"/>
      <c r="I16" s="660"/>
      <c r="J16" s="660"/>
      <c r="K16" s="674"/>
      <c r="M16" s="679">
        <f t="shared" si="0"/>
        <v>0</v>
      </c>
      <c r="N16" s="22"/>
      <c r="O16" s="683">
        <f t="shared" si="1"/>
        <v>0</v>
      </c>
      <c r="P16" s="684"/>
      <c r="Q16" s="22"/>
      <c r="R16" s="826">
        <f t="shared" si="2"/>
        <v>0</v>
      </c>
    </row>
    <row r="17" spans="2:18" x14ac:dyDescent="0.25">
      <c r="B17" s="669"/>
      <c r="C17" s="536"/>
      <c r="D17" s="537"/>
      <c r="E17" s="668"/>
      <c r="G17" s="673"/>
      <c r="H17" s="660"/>
      <c r="I17" s="660"/>
      <c r="J17" s="660"/>
      <c r="K17" s="674"/>
      <c r="M17" s="679">
        <f t="shared" si="0"/>
        <v>0</v>
      </c>
      <c r="N17" s="22"/>
      <c r="O17" s="683">
        <f t="shared" si="1"/>
        <v>0</v>
      </c>
      <c r="P17" s="684"/>
      <c r="Q17" s="22"/>
      <c r="R17" s="826">
        <f t="shared" si="2"/>
        <v>0</v>
      </c>
    </row>
    <row r="22" spans="2:18" ht="15" x14ac:dyDescent="0.25">
      <c r="H22" s="35"/>
      <c r="I22" s="36"/>
    </row>
    <row r="23" spans="2:18" ht="15" x14ac:dyDescent="0.25">
      <c r="J23" s="37"/>
    </row>
  </sheetData>
  <mergeCells count="9">
    <mergeCell ref="M4:M5"/>
    <mergeCell ref="O4:O5"/>
    <mergeCell ref="P4:P5"/>
    <mergeCell ref="R4:R5"/>
    <mergeCell ref="B4:B5"/>
    <mergeCell ref="C4:C5"/>
    <mergeCell ref="D4:D5"/>
    <mergeCell ref="E4:E5"/>
    <mergeCell ref="G4:K4"/>
  </mergeCells>
  <conditionalFormatting sqref="B6:E17">
    <cfRule type="expression" dxfId="1" priority="1">
      <formula>$M6&gt;33%</formula>
    </cfRule>
  </conditionalFormatting>
  <conditionalFormatting sqref="G6:K17 M6:M17 O6:P17 R6:R17">
    <cfRule type="expression" dxfId="0" priority="4">
      <formula>$M6&gt;33%</formula>
    </cfRule>
  </conditionalFormatting>
  <pageMargins left="0.25" right="0.25" top="0.75" bottom="0.75" header="0.3" footer="0.3"/>
  <pageSetup paperSize="9" scale="31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8" tint="0.59999389629810485"/>
    <pageSetUpPr fitToPage="1"/>
  </sheetPr>
  <dimension ref="A1:BM24"/>
  <sheetViews>
    <sheetView showGridLines="0" view="pageBreakPreview" zoomScale="85" zoomScaleNormal="100" zoomScaleSheetLayoutView="85" workbookViewId="0">
      <selection activeCell="M24" sqref="M24"/>
    </sheetView>
  </sheetViews>
  <sheetFormatPr defaultColWidth="0" defaultRowHeight="12" x14ac:dyDescent="0.25"/>
  <cols>
    <col min="1" max="1" width="2.7109375" style="21" customWidth="1"/>
    <col min="2" max="2" width="4.5703125" style="22" customWidth="1"/>
    <col min="3" max="3" width="36.85546875" style="21" customWidth="1"/>
    <col min="4" max="4" width="29.140625" style="31" customWidth="1"/>
    <col min="5" max="5" width="1.140625" style="31" customWidth="1"/>
    <col min="6" max="6" width="15.85546875" style="31" customWidth="1"/>
    <col min="7" max="7" width="9.140625" style="31" customWidth="1"/>
    <col min="8" max="8" width="1.140625" style="31" customWidth="1"/>
    <col min="9" max="9" width="10.85546875" style="120" customWidth="1"/>
    <col min="10" max="10" width="1.140625" style="31" customWidth="1"/>
    <col min="11" max="14" width="9.140625" style="31" customWidth="1"/>
    <col min="15" max="15" width="1.140625" style="31" customWidth="1"/>
    <col min="16" max="16" width="13" style="123" customWidth="1"/>
    <col min="17" max="17" width="2.140625" style="31" customWidth="1"/>
    <col min="18" max="65" width="0" style="31" hidden="1" customWidth="1"/>
    <col min="66" max="16384" width="9.140625" style="31" hidden="1"/>
  </cols>
  <sheetData>
    <row r="1" spans="1:56" s="789" customFormat="1" x14ac:dyDescent="0.25">
      <c r="B1" s="790"/>
      <c r="D1" s="791"/>
      <c r="E1" s="791"/>
      <c r="G1" s="791"/>
      <c r="H1" s="792"/>
    </row>
    <row r="2" spans="1:56" s="789" customFormat="1" ht="20.25" customHeight="1" x14ac:dyDescent="0.25">
      <c r="B2" s="793"/>
      <c r="C2" s="761" t="s">
        <v>330</v>
      </c>
      <c r="D2" s="791"/>
      <c r="E2" s="791"/>
      <c r="G2" s="791"/>
      <c r="H2" s="792"/>
    </row>
    <row r="3" spans="1:56" s="794" customFormat="1" x14ac:dyDescent="0.25">
      <c r="B3" s="795"/>
      <c r="C3" s="796"/>
      <c r="D3" s="796"/>
      <c r="E3" s="796"/>
      <c r="F3" s="796"/>
      <c r="G3" s="796"/>
      <c r="H3" s="797"/>
      <c r="I3" s="798"/>
      <c r="J3" s="798"/>
      <c r="K3" s="798"/>
      <c r="L3" s="798"/>
      <c r="M3" s="798"/>
      <c r="N3" s="798"/>
      <c r="O3" s="798"/>
      <c r="P3" s="798"/>
      <c r="Q3" s="827"/>
      <c r="R3" s="798"/>
      <c r="BB3" s="799"/>
      <c r="BD3" s="800"/>
    </row>
    <row r="4" spans="1:56" s="125" customFormat="1" ht="46.5" customHeight="1" x14ac:dyDescent="0.25">
      <c r="A4" s="26"/>
      <c r="B4" s="524" t="s">
        <v>83</v>
      </c>
      <c r="C4" s="525" t="s">
        <v>169</v>
      </c>
      <c r="D4" s="837" t="s">
        <v>168</v>
      </c>
      <c r="F4" s="836" t="s">
        <v>170</v>
      </c>
      <c r="G4" s="837" t="s">
        <v>171</v>
      </c>
      <c r="I4" s="362" t="s">
        <v>85</v>
      </c>
      <c r="K4" s="646">
        <v>2022</v>
      </c>
      <c r="L4" s="484">
        <f t="shared" ref="L4:M4" si="0">K4+1</f>
        <v>2023</v>
      </c>
      <c r="M4" s="484">
        <f t="shared" si="0"/>
        <v>2024</v>
      </c>
      <c r="N4" s="653" t="s">
        <v>278</v>
      </c>
      <c r="P4" s="835" t="s">
        <v>88</v>
      </c>
    </row>
    <row r="6" spans="1:56" s="279" customFormat="1" ht="15" customHeight="1" thickBot="1" x14ac:dyDescent="0.3">
      <c r="A6" s="278"/>
      <c r="B6" s="1494" t="s">
        <v>172</v>
      </c>
      <c r="C6" s="1495"/>
      <c r="D6" s="1496"/>
      <c r="F6" s="838"/>
      <c r="G6" s="839"/>
      <c r="I6" s="840" t="s">
        <v>4</v>
      </c>
      <c r="K6" s="841">
        <f t="shared" ref="K6:L6" si="1">SUM(K8,K14,K20)</f>
        <v>0</v>
      </c>
      <c r="L6" s="842">
        <f t="shared" si="1"/>
        <v>0</v>
      </c>
      <c r="M6" s="842">
        <f t="shared" ref="M6" si="2">SUM(M8,M14,M20)</f>
        <v>0</v>
      </c>
      <c r="N6" s="843"/>
      <c r="O6" s="280"/>
      <c r="P6" s="844">
        <f>SUM(K6:N6)</f>
        <v>0</v>
      </c>
    </row>
    <row r="7" spans="1:56" x14ac:dyDescent="0.25">
      <c r="E7" s="828"/>
      <c r="K7" s="120"/>
      <c r="L7" s="120"/>
      <c r="M7" s="120"/>
      <c r="N7" s="120"/>
      <c r="O7" s="120"/>
      <c r="P7" s="122"/>
    </row>
    <row r="8" spans="1:56" s="123" customFormat="1" x14ac:dyDescent="0.25">
      <c r="A8" s="28"/>
      <c r="B8" s="829">
        <v>1</v>
      </c>
      <c r="C8" s="1497" t="s">
        <v>151</v>
      </c>
      <c r="D8" s="1498"/>
      <c r="F8" s="1499"/>
      <c r="G8" s="1500"/>
      <c r="I8" s="825" t="s">
        <v>4</v>
      </c>
      <c r="K8" s="1228">
        <f t="shared" ref="K8:L8" si="3">SUM(K9:K12)</f>
        <v>0</v>
      </c>
      <c r="L8" s="832">
        <f t="shared" si="3"/>
        <v>0</v>
      </c>
      <c r="M8" s="832">
        <f t="shared" ref="M8" si="4">SUM(M9:M12)</f>
        <v>0</v>
      </c>
      <c r="N8" s="1229"/>
      <c r="O8" s="122"/>
      <c r="P8" s="825">
        <f>SUM(K8:N8)</f>
        <v>0</v>
      </c>
    </row>
    <row r="9" spans="1:56" x14ac:dyDescent="0.25">
      <c r="B9" s="667">
        <v>1.1000000000000001</v>
      </c>
      <c r="C9" s="536"/>
      <c r="D9" s="674"/>
      <c r="F9" s="673"/>
      <c r="G9" s="674"/>
      <c r="I9" s="830" t="s">
        <v>4</v>
      </c>
      <c r="K9" s="683"/>
      <c r="L9" s="661"/>
      <c r="M9" s="661"/>
      <c r="N9" s="684"/>
      <c r="O9" s="120"/>
      <c r="P9" s="833">
        <f>SUM(K9:N9)</f>
        <v>0</v>
      </c>
    </row>
    <row r="10" spans="1:56" x14ac:dyDescent="0.25">
      <c r="B10" s="667">
        <v>1.2</v>
      </c>
      <c r="C10" s="536"/>
      <c r="D10" s="674"/>
      <c r="F10" s="673"/>
      <c r="G10" s="674"/>
      <c r="I10" s="830" t="s">
        <v>4</v>
      </c>
      <c r="K10" s="683"/>
      <c r="L10" s="661"/>
      <c r="M10" s="661"/>
      <c r="N10" s="684"/>
      <c r="O10" s="120"/>
      <c r="P10" s="833">
        <f>SUM(K10:N10)</f>
        <v>0</v>
      </c>
    </row>
    <row r="11" spans="1:56" x14ac:dyDescent="0.25">
      <c r="B11" s="667">
        <v>1.3</v>
      </c>
      <c r="C11" s="536"/>
      <c r="D11" s="674"/>
      <c r="F11" s="673"/>
      <c r="G11" s="674"/>
      <c r="I11" s="830" t="s">
        <v>4</v>
      </c>
      <c r="K11" s="683"/>
      <c r="L11" s="661"/>
      <c r="M11" s="661"/>
      <c r="N11" s="684"/>
      <c r="O11" s="120"/>
      <c r="P11" s="833">
        <f>SUM(K11:N11)</f>
        <v>0</v>
      </c>
    </row>
    <row r="12" spans="1:56" x14ac:dyDescent="0.25">
      <c r="B12" s="669" t="s">
        <v>165</v>
      </c>
      <c r="C12" s="566"/>
      <c r="D12" s="677"/>
      <c r="F12" s="675"/>
      <c r="G12" s="677"/>
      <c r="I12" s="831" t="s">
        <v>4</v>
      </c>
      <c r="K12" s="685"/>
      <c r="L12" s="722"/>
      <c r="M12" s="722"/>
      <c r="N12" s="686"/>
      <c r="O12" s="120"/>
      <c r="P12" s="834">
        <f>SUM(K12:N12)</f>
        <v>0</v>
      </c>
    </row>
    <row r="13" spans="1:56" x14ac:dyDescent="0.25">
      <c r="K13" s="120"/>
      <c r="L13" s="120"/>
      <c r="M13" s="120"/>
      <c r="N13" s="120"/>
      <c r="O13" s="120"/>
      <c r="P13" s="122"/>
    </row>
    <row r="14" spans="1:56" s="123" customFormat="1" x14ac:dyDescent="0.25">
      <c r="A14" s="28"/>
      <c r="B14" s="829">
        <v>2</v>
      </c>
      <c r="C14" s="1497" t="s">
        <v>388</v>
      </c>
      <c r="D14" s="1498"/>
      <c r="F14" s="1499"/>
      <c r="G14" s="1500"/>
      <c r="I14" s="825" t="s">
        <v>4</v>
      </c>
      <c r="K14" s="1228">
        <f t="shared" ref="K14" si="5">SUM(K15:K18)</f>
        <v>0</v>
      </c>
      <c r="L14" s="832">
        <f t="shared" ref="L14:M14" si="6">SUM(L15:L18)</f>
        <v>0</v>
      </c>
      <c r="M14" s="832">
        <f t="shared" si="6"/>
        <v>0</v>
      </c>
      <c r="N14" s="1229"/>
      <c r="O14" s="122"/>
      <c r="P14" s="825">
        <f>SUM(K14:N14)</f>
        <v>0</v>
      </c>
    </row>
    <row r="15" spans="1:56" x14ac:dyDescent="0.25">
      <c r="B15" s="667">
        <v>2.1</v>
      </c>
      <c r="C15" s="536"/>
      <c r="D15" s="674"/>
      <c r="F15" s="673"/>
      <c r="G15" s="674"/>
      <c r="I15" s="830" t="s">
        <v>4</v>
      </c>
      <c r="K15" s="683"/>
      <c r="L15" s="661"/>
      <c r="M15" s="661"/>
      <c r="N15" s="684"/>
      <c r="O15" s="120"/>
      <c r="P15" s="833">
        <f>SUM(K15:N15)</f>
        <v>0</v>
      </c>
    </row>
    <row r="16" spans="1:56" x14ac:dyDescent="0.25">
      <c r="B16" s="667">
        <v>2.2000000000000002</v>
      </c>
      <c r="C16" s="536"/>
      <c r="D16" s="674"/>
      <c r="F16" s="673"/>
      <c r="G16" s="674"/>
      <c r="I16" s="830" t="s">
        <v>4</v>
      </c>
      <c r="K16" s="683"/>
      <c r="L16" s="661"/>
      <c r="M16" s="661"/>
      <c r="N16" s="684"/>
      <c r="O16" s="120"/>
      <c r="P16" s="833">
        <f>SUM(K16:N16)</f>
        <v>0</v>
      </c>
    </row>
    <row r="17" spans="1:16" x14ac:dyDescent="0.25">
      <c r="B17" s="667">
        <v>2.2999999999999998</v>
      </c>
      <c r="C17" s="536"/>
      <c r="D17" s="674"/>
      <c r="F17" s="673"/>
      <c r="G17" s="674"/>
      <c r="I17" s="830" t="s">
        <v>4</v>
      </c>
      <c r="K17" s="683"/>
      <c r="L17" s="661"/>
      <c r="M17" s="661"/>
      <c r="N17" s="684"/>
      <c r="O17" s="120"/>
      <c r="P17" s="833">
        <f>SUM(K17:N17)</f>
        <v>0</v>
      </c>
    </row>
    <row r="18" spans="1:16" x14ac:dyDescent="0.25">
      <c r="B18" s="669" t="s">
        <v>165</v>
      </c>
      <c r="C18" s="566"/>
      <c r="D18" s="677"/>
      <c r="F18" s="675"/>
      <c r="G18" s="677"/>
      <c r="I18" s="831" t="s">
        <v>4</v>
      </c>
      <c r="K18" s="685"/>
      <c r="L18" s="722"/>
      <c r="M18" s="722"/>
      <c r="N18" s="686"/>
      <c r="O18" s="120"/>
      <c r="P18" s="834">
        <f>SUM(K18:N18)</f>
        <v>0</v>
      </c>
    </row>
    <row r="19" spans="1:16" x14ac:dyDescent="0.25">
      <c r="K19" s="120"/>
      <c r="L19" s="120"/>
      <c r="M19" s="120"/>
      <c r="N19" s="120"/>
      <c r="O19" s="120"/>
      <c r="P19" s="122"/>
    </row>
    <row r="20" spans="1:16" s="123" customFormat="1" x14ac:dyDescent="0.25">
      <c r="A20" s="28"/>
      <c r="B20" s="829">
        <v>3</v>
      </c>
      <c r="C20" s="1497" t="s">
        <v>173</v>
      </c>
      <c r="D20" s="1498"/>
      <c r="F20" s="1499"/>
      <c r="G20" s="1500"/>
      <c r="I20" s="825" t="s">
        <v>4</v>
      </c>
      <c r="K20" s="1228">
        <f t="shared" ref="K20" si="7">SUM(K21:K24)</f>
        <v>0</v>
      </c>
      <c r="L20" s="832">
        <f t="shared" ref="L20:M20" si="8">SUM(L21:L24)</f>
        <v>0</v>
      </c>
      <c r="M20" s="832">
        <f t="shared" si="8"/>
        <v>0</v>
      </c>
      <c r="N20" s="1229"/>
      <c r="O20" s="122"/>
      <c r="P20" s="825">
        <f>SUM(K20:N20)</f>
        <v>0</v>
      </c>
    </row>
    <row r="21" spans="1:16" x14ac:dyDescent="0.25">
      <c r="B21" s="667">
        <v>3.1</v>
      </c>
      <c r="C21" s="536"/>
      <c r="D21" s="674"/>
      <c r="F21" s="673"/>
      <c r="G21" s="674"/>
      <c r="I21" s="830" t="s">
        <v>4</v>
      </c>
      <c r="K21" s="683"/>
      <c r="L21" s="661"/>
      <c r="M21" s="661"/>
      <c r="N21" s="684"/>
      <c r="O21" s="120"/>
      <c r="P21" s="833">
        <f>SUM(K21:N21)</f>
        <v>0</v>
      </c>
    </row>
    <row r="22" spans="1:16" x14ac:dyDescent="0.25">
      <c r="B22" s="667">
        <v>3.2</v>
      </c>
      <c r="C22" s="536"/>
      <c r="D22" s="674"/>
      <c r="F22" s="673"/>
      <c r="G22" s="674"/>
      <c r="I22" s="830" t="s">
        <v>4</v>
      </c>
      <c r="K22" s="683"/>
      <c r="L22" s="661"/>
      <c r="M22" s="661"/>
      <c r="N22" s="684"/>
      <c r="O22" s="120"/>
      <c r="P22" s="833">
        <f>SUM(K22:N22)</f>
        <v>0</v>
      </c>
    </row>
    <row r="23" spans="1:16" x14ac:dyDescent="0.25">
      <c r="B23" s="667">
        <v>3.3</v>
      </c>
      <c r="C23" s="536"/>
      <c r="D23" s="674"/>
      <c r="F23" s="673"/>
      <c r="G23" s="674"/>
      <c r="I23" s="830" t="s">
        <v>4</v>
      </c>
      <c r="K23" s="683"/>
      <c r="L23" s="661"/>
      <c r="M23" s="661"/>
      <c r="N23" s="684"/>
      <c r="O23" s="120"/>
      <c r="P23" s="833">
        <f>SUM(K23:N23)</f>
        <v>0</v>
      </c>
    </row>
    <row r="24" spans="1:16" x14ac:dyDescent="0.25">
      <c r="B24" s="669" t="s">
        <v>165</v>
      </c>
      <c r="C24" s="566"/>
      <c r="D24" s="677"/>
      <c r="F24" s="675"/>
      <c r="G24" s="677"/>
      <c r="I24" s="831" t="s">
        <v>4</v>
      </c>
      <c r="K24" s="685"/>
      <c r="L24" s="722"/>
      <c r="M24" s="722"/>
      <c r="N24" s="686"/>
      <c r="O24" s="120"/>
      <c r="P24" s="834">
        <f>SUM(K24:N24)</f>
        <v>0</v>
      </c>
    </row>
  </sheetData>
  <mergeCells count="7">
    <mergeCell ref="B6:D6"/>
    <mergeCell ref="C8:D8"/>
    <mergeCell ref="C14:D14"/>
    <mergeCell ref="C20:D20"/>
    <mergeCell ref="F8:G8"/>
    <mergeCell ref="F14:G14"/>
    <mergeCell ref="F20:G20"/>
  </mergeCells>
  <pageMargins left="0.25" right="0.25" top="0.75" bottom="0.75" header="0.3" footer="0.3"/>
  <pageSetup paperSize="9" scale="61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1" tint="0.499984740745262"/>
    <pageSetUpPr fitToPage="1"/>
  </sheetPr>
  <dimension ref="A1"/>
  <sheetViews>
    <sheetView showGridLines="0" workbookViewId="0">
      <selection activeCell="AA35" sqref="AA35"/>
    </sheetView>
  </sheetViews>
  <sheetFormatPr defaultRowHeight="15" x14ac:dyDescent="0.25"/>
  <cols>
    <col min="1" max="16384" width="9.140625" style="20"/>
  </cols>
  <sheetData>
    <row r="1" spans="1:1" x14ac:dyDescent="0.25">
      <c r="A1" s="25" t="s">
        <v>120</v>
      </c>
    </row>
  </sheetData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50911"/>
    <pageSetUpPr fitToPage="1"/>
  </sheetPr>
  <dimension ref="B2:S26"/>
  <sheetViews>
    <sheetView showGridLines="0" view="pageBreakPreview" zoomScaleNormal="100" zoomScaleSheetLayoutView="100" workbookViewId="0">
      <selection activeCell="B8" sqref="B8"/>
    </sheetView>
  </sheetViews>
  <sheetFormatPr defaultRowHeight="12" x14ac:dyDescent="0.25"/>
  <cols>
    <col min="1" max="1" width="7.85546875" style="54" customWidth="1"/>
    <col min="2" max="2" width="2.5703125" style="54" customWidth="1"/>
    <col min="3" max="3" width="3" style="40" customWidth="1"/>
    <col min="4" max="4" width="4.7109375" style="40" customWidth="1"/>
    <col min="5" max="5" width="27.85546875" style="40" customWidth="1"/>
    <col min="6" max="6" width="0.85546875" style="40" customWidth="1"/>
    <col min="7" max="7" width="9.42578125" style="71" customWidth="1"/>
    <col min="8" max="8" width="36.85546875" style="40" customWidth="1"/>
    <col min="9" max="9" width="26.28515625" style="54" customWidth="1"/>
    <col min="10" max="10" width="3" style="40" customWidth="1"/>
    <col min="11" max="11" width="2.85546875" style="54" customWidth="1"/>
    <col min="12" max="13" width="9.140625" style="54"/>
    <col min="14" max="15" width="9.5703125" style="54" customWidth="1"/>
    <col min="16" max="17" width="9.5703125" style="41" customWidth="1"/>
    <col min="18" max="19" width="9.140625" style="41"/>
    <col min="20" max="16384" width="9.140625" style="54"/>
  </cols>
  <sheetData>
    <row r="2" spans="2:19" s="40" customFormat="1" x14ac:dyDescent="0.25">
      <c r="B2" s="435"/>
      <c r="C2" s="436"/>
      <c r="D2" s="436"/>
      <c r="E2" s="436"/>
      <c r="F2" s="436"/>
      <c r="G2" s="437"/>
      <c r="H2" s="436"/>
      <c r="I2" s="436"/>
      <c r="J2" s="436"/>
      <c r="K2" s="438"/>
      <c r="P2" s="41"/>
      <c r="Q2" s="41"/>
      <c r="R2" s="41"/>
      <c r="S2" s="41"/>
    </row>
    <row r="3" spans="2:19" s="40" customFormat="1" x14ac:dyDescent="0.25">
      <c r="B3" s="439"/>
      <c r="C3" s="15"/>
      <c r="D3" s="16"/>
      <c r="E3" s="16"/>
      <c r="F3" s="16"/>
      <c r="G3" s="17"/>
      <c r="H3" s="16"/>
      <c r="I3" s="16"/>
      <c r="J3" s="18"/>
      <c r="K3" s="440"/>
      <c r="P3" s="41"/>
      <c r="Q3" s="41"/>
      <c r="R3" s="41"/>
      <c r="S3" s="41"/>
    </row>
    <row r="4" spans="2:19" s="40" customFormat="1" ht="18.75" customHeight="1" thickBot="1" x14ac:dyDescent="0.3">
      <c r="B4" s="439"/>
      <c r="C4" s="44"/>
      <c r="D4" s="1317" t="s">
        <v>406</v>
      </c>
      <c r="E4" s="1317"/>
      <c r="F4" s="1317"/>
      <c r="G4" s="1317"/>
      <c r="H4" s="1317"/>
      <c r="I4" s="1317"/>
      <c r="J4" s="46"/>
      <c r="K4" s="440"/>
      <c r="P4" s="41"/>
      <c r="Q4" s="41"/>
      <c r="R4" s="41"/>
      <c r="S4" s="41"/>
    </row>
    <row r="5" spans="2:19" s="40" customFormat="1" ht="13.5" customHeight="1" thickTop="1" x14ac:dyDescent="0.25">
      <c r="B5" s="439"/>
      <c r="C5" s="44"/>
      <c r="D5" s="19"/>
      <c r="E5" s="19"/>
      <c r="F5" s="19"/>
      <c r="G5" s="45"/>
      <c r="H5" s="19"/>
      <c r="I5" s="19"/>
      <c r="J5" s="46"/>
      <c r="K5" s="440"/>
      <c r="P5" s="41"/>
      <c r="Q5" s="41"/>
      <c r="R5" s="41"/>
      <c r="S5" s="41"/>
    </row>
    <row r="6" spans="2:19" s="199" customFormat="1" ht="15.75" customHeight="1" x14ac:dyDescent="0.25">
      <c r="B6" s="456"/>
      <c r="C6" s="200"/>
      <c r="D6" s="193"/>
      <c r="E6" s="193"/>
      <c r="F6" s="193"/>
      <c r="G6" s="221" t="s">
        <v>83</v>
      </c>
      <c r="H6" s="219" t="s">
        <v>242</v>
      </c>
      <c r="I6" s="224" t="s">
        <v>249</v>
      </c>
      <c r="J6" s="201"/>
      <c r="K6" s="457"/>
      <c r="P6" s="202"/>
      <c r="Q6" s="202"/>
      <c r="R6" s="202"/>
      <c r="S6" s="202"/>
    </row>
    <row r="7" spans="2:19" s="40" customFormat="1" ht="15.75" customHeight="1" x14ac:dyDescent="0.25">
      <c r="B7" s="439"/>
      <c r="C7" s="44"/>
      <c r="D7" s="1331" t="s">
        <v>325</v>
      </c>
      <c r="E7" s="1324" t="s">
        <v>407</v>
      </c>
      <c r="F7" s="19"/>
      <c r="G7" s="299">
        <v>1</v>
      </c>
      <c r="H7" s="1360" t="s">
        <v>251</v>
      </c>
      <c r="I7" s="1361"/>
      <c r="J7" s="46"/>
      <c r="K7" s="440"/>
      <c r="P7" s="41"/>
      <c r="Q7" s="41"/>
      <c r="R7" s="41"/>
      <c r="S7" s="41"/>
    </row>
    <row r="8" spans="2:19" s="40" customFormat="1" ht="15.75" customHeight="1" x14ac:dyDescent="0.25">
      <c r="B8" s="439"/>
      <c r="C8" s="44"/>
      <c r="D8" s="1322"/>
      <c r="E8" s="1325"/>
      <c r="F8" s="19"/>
      <c r="G8" s="288">
        <v>1.1000000000000001</v>
      </c>
      <c r="H8" s="392"/>
      <c r="I8" s="867"/>
      <c r="J8" s="46"/>
      <c r="K8" s="440"/>
      <c r="P8" s="41"/>
      <c r="Q8" s="41"/>
      <c r="R8" s="41"/>
      <c r="S8" s="41"/>
    </row>
    <row r="9" spans="2:19" s="40" customFormat="1" ht="15.75" customHeight="1" x14ac:dyDescent="0.25">
      <c r="B9" s="439"/>
      <c r="C9" s="44"/>
      <c r="D9" s="1322"/>
      <c r="E9" s="1325"/>
      <c r="F9" s="19"/>
      <c r="G9" s="288">
        <v>1.2</v>
      </c>
      <c r="H9" s="392"/>
      <c r="I9" s="867"/>
      <c r="J9" s="46"/>
      <c r="K9" s="440"/>
      <c r="P9" s="41"/>
      <c r="Q9" s="41"/>
      <c r="R9" s="41"/>
      <c r="S9" s="41"/>
    </row>
    <row r="10" spans="2:19" s="40" customFormat="1" ht="15.75" customHeight="1" x14ac:dyDescent="0.25">
      <c r="B10" s="439"/>
      <c r="C10" s="44"/>
      <c r="D10" s="1322"/>
      <c r="E10" s="1325"/>
      <c r="F10" s="19"/>
      <c r="G10" s="289" t="s">
        <v>165</v>
      </c>
      <c r="H10" s="394"/>
      <c r="I10" s="868"/>
      <c r="J10" s="46"/>
      <c r="K10" s="440"/>
      <c r="P10" s="41"/>
      <c r="Q10" s="41"/>
      <c r="R10" s="41"/>
      <c r="S10" s="41"/>
    </row>
    <row r="11" spans="2:19" s="40" customFormat="1" ht="15.75" customHeight="1" x14ac:dyDescent="0.25">
      <c r="B11" s="439"/>
      <c r="C11" s="44"/>
      <c r="D11" s="1322"/>
      <c r="E11" s="1325"/>
      <c r="F11" s="19"/>
      <c r="G11" s="299">
        <v>2</v>
      </c>
      <c r="H11" s="1360" t="s">
        <v>252</v>
      </c>
      <c r="I11" s="1361"/>
      <c r="J11" s="46"/>
      <c r="K11" s="440"/>
      <c r="P11" s="41"/>
      <c r="Q11" s="41"/>
      <c r="R11" s="41"/>
      <c r="S11" s="41"/>
    </row>
    <row r="12" spans="2:19" s="40" customFormat="1" ht="15.75" customHeight="1" x14ac:dyDescent="0.25">
      <c r="B12" s="439"/>
      <c r="C12" s="44"/>
      <c r="D12" s="1322"/>
      <c r="E12" s="1325"/>
      <c r="F12" s="19"/>
      <c r="G12" s="288">
        <v>2.1</v>
      </c>
      <c r="H12" s="392"/>
      <c r="I12" s="867"/>
      <c r="J12" s="46"/>
      <c r="K12" s="440"/>
      <c r="P12" s="41"/>
      <c r="Q12" s="41"/>
      <c r="R12" s="41"/>
      <c r="S12" s="41"/>
    </row>
    <row r="13" spans="2:19" s="40" customFormat="1" ht="15.75" customHeight="1" x14ac:dyDescent="0.25">
      <c r="B13" s="439"/>
      <c r="C13" s="44"/>
      <c r="D13" s="1322"/>
      <c r="E13" s="1325"/>
      <c r="F13" s="19"/>
      <c r="G13" s="288">
        <v>2.2000000000000002</v>
      </c>
      <c r="H13" s="392"/>
      <c r="I13" s="867"/>
      <c r="J13" s="46"/>
      <c r="K13" s="440"/>
      <c r="P13" s="41"/>
      <c r="Q13" s="41"/>
      <c r="R13" s="41"/>
      <c r="S13" s="41"/>
    </row>
    <row r="14" spans="2:19" s="40" customFormat="1" ht="15.75" customHeight="1" x14ac:dyDescent="0.25">
      <c r="B14" s="439"/>
      <c r="C14" s="44"/>
      <c r="D14" s="1322"/>
      <c r="E14" s="1325"/>
      <c r="F14" s="19"/>
      <c r="G14" s="289" t="s">
        <v>165</v>
      </c>
      <c r="H14" s="394"/>
      <c r="I14" s="868"/>
      <c r="J14" s="46"/>
      <c r="K14" s="440"/>
      <c r="P14" s="41"/>
      <c r="Q14" s="41"/>
      <c r="R14" s="41"/>
      <c r="S14" s="41"/>
    </row>
    <row r="15" spans="2:19" s="40" customFormat="1" ht="15.75" customHeight="1" x14ac:dyDescent="0.25">
      <c r="B15" s="439"/>
      <c r="C15" s="44"/>
      <c r="D15" s="1322"/>
      <c r="E15" s="1325"/>
      <c r="F15" s="19"/>
      <c r="G15" s="299">
        <v>3</v>
      </c>
      <c r="H15" s="1360" t="s">
        <v>253</v>
      </c>
      <c r="I15" s="1361"/>
      <c r="J15" s="46"/>
      <c r="K15" s="440"/>
      <c r="P15" s="41"/>
      <c r="Q15" s="41"/>
      <c r="R15" s="41"/>
      <c r="S15" s="41"/>
    </row>
    <row r="16" spans="2:19" s="40" customFormat="1" ht="15.75" customHeight="1" x14ac:dyDescent="0.25">
      <c r="B16" s="439"/>
      <c r="C16" s="44"/>
      <c r="D16" s="1322"/>
      <c r="E16" s="1325"/>
      <c r="F16" s="19"/>
      <c r="G16" s="288">
        <v>3.1</v>
      </c>
      <c r="H16" s="392"/>
      <c r="I16" s="867"/>
      <c r="J16" s="46"/>
      <c r="K16" s="440"/>
      <c r="P16" s="41"/>
      <c r="Q16" s="41"/>
      <c r="R16" s="41"/>
      <c r="S16" s="41"/>
    </row>
    <row r="17" spans="2:19" s="40" customFormat="1" ht="15.75" customHeight="1" x14ac:dyDescent="0.25">
      <c r="B17" s="439"/>
      <c r="C17" s="44"/>
      <c r="D17" s="1322"/>
      <c r="E17" s="1325"/>
      <c r="F17" s="19"/>
      <c r="G17" s="288">
        <v>3.2</v>
      </c>
      <c r="H17" s="392"/>
      <c r="I17" s="867"/>
      <c r="J17" s="46"/>
      <c r="K17" s="440"/>
      <c r="P17" s="41"/>
      <c r="Q17" s="41"/>
      <c r="R17" s="41"/>
      <c r="S17" s="41"/>
    </row>
    <row r="18" spans="2:19" s="40" customFormat="1" ht="15.75" customHeight="1" x14ac:dyDescent="0.25">
      <c r="B18" s="439"/>
      <c r="C18" s="44"/>
      <c r="D18" s="1323"/>
      <c r="E18" s="1326"/>
      <c r="F18" s="19"/>
      <c r="G18" s="289" t="s">
        <v>165</v>
      </c>
      <c r="H18" s="394"/>
      <c r="I18" s="868"/>
      <c r="J18" s="46"/>
      <c r="K18" s="440"/>
      <c r="P18" s="41"/>
      <c r="Q18" s="41"/>
      <c r="R18" s="41"/>
      <c r="S18" s="41"/>
    </row>
    <row r="19" spans="2:19" s="230" customFormat="1" ht="6" x14ac:dyDescent="0.25">
      <c r="B19" s="458"/>
      <c r="C19" s="233"/>
      <c r="D19" s="228"/>
      <c r="E19" s="227"/>
      <c r="F19" s="227"/>
      <c r="G19" s="229"/>
      <c r="H19" s="229"/>
      <c r="I19" s="229"/>
      <c r="J19" s="234"/>
      <c r="K19" s="459"/>
      <c r="P19" s="231"/>
      <c r="Q19" s="231"/>
      <c r="R19" s="231"/>
      <c r="S19" s="231"/>
    </row>
    <row r="20" spans="2:19" s="40" customFormat="1" ht="108" x14ac:dyDescent="0.25">
      <c r="B20" s="439"/>
      <c r="C20" s="44"/>
      <c r="D20" s="863" t="s">
        <v>326</v>
      </c>
      <c r="E20" s="866" t="s">
        <v>421</v>
      </c>
      <c r="F20" s="19"/>
      <c r="G20" s="1362"/>
      <c r="H20" s="1363"/>
      <c r="I20" s="1364"/>
      <c r="J20" s="46"/>
      <c r="K20" s="440"/>
      <c r="P20" s="41"/>
      <c r="Q20" s="41"/>
      <c r="R20" s="41"/>
      <c r="S20" s="41"/>
    </row>
    <row r="21" spans="2:19" s="98" customFormat="1" ht="6" x14ac:dyDescent="0.25">
      <c r="B21" s="441"/>
      <c r="C21" s="195"/>
      <c r="D21" s="196"/>
      <c r="E21" s="232"/>
      <c r="F21" s="197"/>
      <c r="G21" s="226"/>
      <c r="H21" s="226"/>
      <c r="I21" s="226"/>
      <c r="J21" s="198"/>
      <c r="K21" s="442"/>
      <c r="P21" s="100"/>
      <c r="Q21" s="100"/>
      <c r="R21" s="100"/>
      <c r="S21" s="100"/>
    </row>
    <row r="22" spans="2:19" s="40" customFormat="1" ht="120" x14ac:dyDescent="0.25">
      <c r="B22" s="439"/>
      <c r="C22" s="44"/>
      <c r="D22" s="863" t="s">
        <v>374</v>
      </c>
      <c r="E22" s="866" t="s">
        <v>422</v>
      </c>
      <c r="F22" s="19"/>
      <c r="G22" s="1362"/>
      <c r="H22" s="1363"/>
      <c r="I22" s="1364"/>
      <c r="J22" s="46"/>
      <c r="K22" s="440"/>
      <c r="P22" s="41"/>
      <c r="Q22" s="41"/>
      <c r="R22" s="41"/>
      <c r="S22" s="41"/>
    </row>
    <row r="23" spans="2:19" s="98" customFormat="1" ht="6" x14ac:dyDescent="0.25">
      <c r="B23" s="441"/>
      <c r="C23" s="195"/>
      <c r="D23" s="196"/>
      <c r="E23" s="232"/>
      <c r="F23" s="197"/>
      <c r="G23" s="226"/>
      <c r="H23" s="226"/>
      <c r="I23" s="226"/>
      <c r="J23" s="198"/>
      <c r="K23" s="442"/>
      <c r="P23" s="100"/>
      <c r="Q23" s="100"/>
      <c r="R23" s="100"/>
      <c r="S23" s="100"/>
    </row>
    <row r="24" spans="2:19" s="40" customFormat="1" ht="180" customHeight="1" x14ac:dyDescent="0.25">
      <c r="B24" s="439"/>
      <c r="C24" s="44"/>
      <c r="D24" s="863" t="s">
        <v>375</v>
      </c>
      <c r="E24" s="866" t="s">
        <v>408</v>
      </c>
      <c r="F24" s="19"/>
      <c r="G24" s="1362"/>
      <c r="H24" s="1363"/>
      <c r="I24" s="1364"/>
      <c r="J24" s="46"/>
      <c r="K24" s="440"/>
      <c r="P24" s="41"/>
      <c r="Q24" s="41"/>
      <c r="R24" s="41"/>
      <c r="S24" s="41"/>
    </row>
    <row r="25" spans="2:19" s="40" customFormat="1" x14ac:dyDescent="0.25">
      <c r="B25" s="439"/>
      <c r="C25" s="69"/>
      <c r="D25" s="72"/>
      <c r="E25" s="70"/>
      <c r="F25" s="70"/>
      <c r="G25" s="204"/>
      <c r="H25" s="204"/>
      <c r="I25" s="204"/>
      <c r="J25" s="74"/>
      <c r="K25" s="440"/>
      <c r="P25" s="41"/>
      <c r="Q25" s="41"/>
      <c r="R25" s="41"/>
      <c r="S25" s="41"/>
    </row>
    <row r="26" spans="2:19" x14ac:dyDescent="0.25">
      <c r="B26" s="451"/>
      <c r="C26" s="452"/>
      <c r="D26" s="452"/>
      <c r="E26" s="452"/>
      <c r="F26" s="452"/>
      <c r="G26" s="453"/>
      <c r="H26" s="452"/>
      <c r="I26" s="454"/>
      <c r="J26" s="452"/>
      <c r="K26" s="455"/>
    </row>
  </sheetData>
  <mergeCells count="9">
    <mergeCell ref="D4:I4"/>
    <mergeCell ref="H7:I7"/>
    <mergeCell ref="G20:I20"/>
    <mergeCell ref="G22:I22"/>
    <mergeCell ref="G24:I24"/>
    <mergeCell ref="H11:I11"/>
    <mergeCell ref="H15:I15"/>
    <mergeCell ref="D7:D18"/>
    <mergeCell ref="E7:E18"/>
  </mergeCells>
  <conditionalFormatting sqref="G8:I10 G12:I14 G16:I18">
    <cfRule type="expression" dxfId="50" priority="2">
      <formula>$H8=""</formula>
    </cfRule>
  </conditionalFormatting>
  <conditionalFormatting sqref="G20:I20 G22:I22 G24:I24">
    <cfRule type="expression" dxfId="49" priority="1">
      <formula>G20=""</formula>
    </cfRule>
  </conditionalFormatting>
  <pageMargins left="0.25" right="0.25" top="0.75" bottom="0.75" header="0.3" footer="0.3"/>
  <pageSetup paperSize="9" scale="84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0" tint="-0.249977111117893"/>
    <pageSetUpPr fitToPage="1"/>
  </sheetPr>
  <dimension ref="A1:BH11"/>
  <sheetViews>
    <sheetView showGridLines="0" view="pageBreakPreview" zoomScale="80" zoomScaleNormal="90" zoomScaleSheetLayoutView="80" workbookViewId="0">
      <pane xSplit="7" ySplit="5" topLeftCell="H6" activePane="bottomRight" state="frozen"/>
      <selection activeCell="B8" sqref="B8"/>
      <selection pane="topRight" activeCell="B8" sqref="B8"/>
      <selection pane="bottomLeft" activeCell="B8" sqref="B8"/>
      <selection pane="bottomRight" activeCell="R31" sqref="R31"/>
    </sheetView>
  </sheetViews>
  <sheetFormatPr defaultColWidth="0" defaultRowHeight="12" x14ac:dyDescent="0.25"/>
  <cols>
    <col min="1" max="1" width="2.28515625" style="24" customWidth="1"/>
    <col min="2" max="2" width="4.5703125" style="22" customWidth="1"/>
    <col min="3" max="3" width="59.42578125" style="21" customWidth="1"/>
    <col min="4" max="4" width="9.140625" style="22" customWidth="1"/>
    <col min="5" max="5" width="6.85546875" style="21" customWidth="1"/>
    <col min="6" max="7" width="10.42578125" style="22" customWidth="1"/>
    <col min="8" max="8" width="2" style="21" customWidth="1"/>
    <col min="9" max="10" width="7.42578125" style="21" customWidth="1"/>
    <col min="11" max="47" width="7.42578125" style="24" customWidth="1"/>
    <col min="48" max="48" width="3" style="24" customWidth="1"/>
    <col min="49" max="60" width="0" style="24" hidden="1" customWidth="1"/>
    <col min="61" max="16384" width="9.140625" style="24" hidden="1"/>
  </cols>
  <sheetData>
    <row r="1" spans="1:47" s="1033" customFormat="1" x14ac:dyDescent="0.25">
      <c r="B1" s="1034"/>
      <c r="D1" s="1034"/>
      <c r="F1" s="1034"/>
      <c r="G1" s="1034"/>
    </row>
    <row r="2" spans="1:47" s="1033" customFormat="1" ht="24.75" customHeight="1" x14ac:dyDescent="0.25">
      <c r="A2" s="1034"/>
      <c r="B2" s="1034"/>
      <c r="C2" s="1037" t="s">
        <v>418</v>
      </c>
      <c r="D2" s="1034"/>
      <c r="F2" s="1034"/>
      <c r="G2" s="1034"/>
    </row>
    <row r="3" spans="1:47" s="1035" customFormat="1" ht="16.5" customHeight="1" x14ac:dyDescent="0.25">
      <c r="C3" s="1036"/>
      <c r="D3" s="1036"/>
      <c r="E3" s="1036"/>
      <c r="F3" s="1036"/>
      <c r="G3" s="1036"/>
      <c r="I3" s="1035">
        <v>2020</v>
      </c>
      <c r="J3" s="1035">
        <v>2021</v>
      </c>
      <c r="K3" s="1035">
        <f t="shared" ref="K3:AT3" si="0">YEAR(K4)</f>
        <v>2022</v>
      </c>
      <c r="L3" s="1035">
        <f t="shared" si="0"/>
        <v>2022</v>
      </c>
      <c r="M3" s="1035">
        <f t="shared" si="0"/>
        <v>2022</v>
      </c>
      <c r="N3" s="1035">
        <f t="shared" si="0"/>
        <v>2022</v>
      </c>
      <c r="O3" s="1035">
        <f t="shared" si="0"/>
        <v>2022</v>
      </c>
      <c r="P3" s="1035">
        <f t="shared" si="0"/>
        <v>2022</v>
      </c>
      <c r="Q3" s="1035">
        <f t="shared" si="0"/>
        <v>2022</v>
      </c>
      <c r="R3" s="1035">
        <f t="shared" si="0"/>
        <v>2022</v>
      </c>
      <c r="S3" s="1035">
        <f t="shared" si="0"/>
        <v>2022</v>
      </c>
      <c r="T3" s="1035">
        <f t="shared" si="0"/>
        <v>2022</v>
      </c>
      <c r="U3" s="1035">
        <f t="shared" si="0"/>
        <v>2022</v>
      </c>
      <c r="V3" s="1035">
        <f t="shared" si="0"/>
        <v>2022</v>
      </c>
      <c r="W3" s="1035">
        <f t="shared" si="0"/>
        <v>2023</v>
      </c>
      <c r="X3" s="1035">
        <f t="shared" si="0"/>
        <v>2023</v>
      </c>
      <c r="Y3" s="1035">
        <f t="shared" si="0"/>
        <v>2023</v>
      </c>
      <c r="Z3" s="1035">
        <f t="shared" si="0"/>
        <v>2023</v>
      </c>
      <c r="AA3" s="1035">
        <f t="shared" si="0"/>
        <v>2023</v>
      </c>
      <c r="AB3" s="1035">
        <f t="shared" si="0"/>
        <v>2023</v>
      </c>
      <c r="AC3" s="1035">
        <f t="shared" si="0"/>
        <v>2023</v>
      </c>
      <c r="AD3" s="1035">
        <f t="shared" si="0"/>
        <v>2023</v>
      </c>
      <c r="AE3" s="1035">
        <f t="shared" si="0"/>
        <v>2023</v>
      </c>
      <c r="AF3" s="1035">
        <f t="shared" si="0"/>
        <v>2023</v>
      </c>
      <c r="AG3" s="1035">
        <f t="shared" si="0"/>
        <v>2023</v>
      </c>
      <c r="AH3" s="1035">
        <f t="shared" si="0"/>
        <v>2023</v>
      </c>
      <c r="AI3" s="1035">
        <f t="shared" si="0"/>
        <v>2024</v>
      </c>
      <c r="AJ3" s="1035">
        <f t="shared" si="0"/>
        <v>2024</v>
      </c>
      <c r="AK3" s="1035">
        <f t="shared" si="0"/>
        <v>2024</v>
      </c>
      <c r="AL3" s="1035">
        <f t="shared" si="0"/>
        <v>2024</v>
      </c>
      <c r="AM3" s="1035">
        <f t="shared" si="0"/>
        <v>2024</v>
      </c>
      <c r="AN3" s="1035">
        <f t="shared" si="0"/>
        <v>2024</v>
      </c>
      <c r="AO3" s="1035">
        <f t="shared" si="0"/>
        <v>2024</v>
      </c>
      <c r="AP3" s="1035">
        <f t="shared" si="0"/>
        <v>2024</v>
      </c>
      <c r="AQ3" s="1035">
        <f t="shared" si="0"/>
        <v>2024</v>
      </c>
      <c r="AR3" s="1035">
        <f t="shared" si="0"/>
        <v>2024</v>
      </c>
      <c r="AS3" s="1035">
        <f t="shared" si="0"/>
        <v>2024</v>
      </c>
      <c r="AT3" s="1035">
        <f t="shared" si="0"/>
        <v>2024</v>
      </c>
      <c r="AU3" s="1035" t="s">
        <v>278</v>
      </c>
    </row>
    <row r="4" spans="1:47" s="1038" customFormat="1" x14ac:dyDescent="0.25">
      <c r="I4" s="1039"/>
      <c r="J4" s="1039"/>
      <c r="K4" s="1039">
        <v>44562</v>
      </c>
      <c r="L4" s="1039">
        <f t="shared" ref="L4:AT4" si="1">DATE(YEAR(K4),MONTH(K4)+1,DAY(K4))</f>
        <v>44593</v>
      </c>
      <c r="M4" s="1039">
        <f t="shared" si="1"/>
        <v>44621</v>
      </c>
      <c r="N4" s="1039">
        <f t="shared" si="1"/>
        <v>44652</v>
      </c>
      <c r="O4" s="1039">
        <f t="shared" si="1"/>
        <v>44682</v>
      </c>
      <c r="P4" s="1039">
        <f t="shared" si="1"/>
        <v>44713</v>
      </c>
      <c r="Q4" s="1039">
        <f t="shared" si="1"/>
        <v>44743</v>
      </c>
      <c r="R4" s="1039">
        <f t="shared" si="1"/>
        <v>44774</v>
      </c>
      <c r="S4" s="1039">
        <f t="shared" si="1"/>
        <v>44805</v>
      </c>
      <c r="T4" s="1039">
        <f t="shared" si="1"/>
        <v>44835</v>
      </c>
      <c r="U4" s="1039">
        <f t="shared" si="1"/>
        <v>44866</v>
      </c>
      <c r="V4" s="1039">
        <f t="shared" si="1"/>
        <v>44896</v>
      </c>
      <c r="W4" s="1039">
        <f t="shared" si="1"/>
        <v>44927</v>
      </c>
      <c r="X4" s="1039">
        <f t="shared" si="1"/>
        <v>44958</v>
      </c>
      <c r="Y4" s="1039">
        <f t="shared" si="1"/>
        <v>44986</v>
      </c>
      <c r="Z4" s="1039">
        <f t="shared" si="1"/>
        <v>45017</v>
      </c>
      <c r="AA4" s="1039">
        <f t="shared" si="1"/>
        <v>45047</v>
      </c>
      <c r="AB4" s="1039">
        <f t="shared" si="1"/>
        <v>45078</v>
      </c>
      <c r="AC4" s="1039">
        <f t="shared" si="1"/>
        <v>45108</v>
      </c>
      <c r="AD4" s="1039">
        <f t="shared" si="1"/>
        <v>45139</v>
      </c>
      <c r="AE4" s="1039">
        <f t="shared" si="1"/>
        <v>45170</v>
      </c>
      <c r="AF4" s="1039">
        <f t="shared" si="1"/>
        <v>45200</v>
      </c>
      <c r="AG4" s="1039">
        <f t="shared" si="1"/>
        <v>45231</v>
      </c>
      <c r="AH4" s="1039">
        <f t="shared" si="1"/>
        <v>45261</v>
      </c>
      <c r="AI4" s="1039">
        <f t="shared" si="1"/>
        <v>45292</v>
      </c>
      <c r="AJ4" s="1039">
        <f t="shared" si="1"/>
        <v>45323</v>
      </c>
      <c r="AK4" s="1039">
        <f t="shared" si="1"/>
        <v>45352</v>
      </c>
      <c r="AL4" s="1039">
        <f t="shared" si="1"/>
        <v>45383</v>
      </c>
      <c r="AM4" s="1039">
        <f t="shared" si="1"/>
        <v>45413</v>
      </c>
      <c r="AN4" s="1039">
        <f t="shared" si="1"/>
        <v>45444</v>
      </c>
      <c r="AO4" s="1039">
        <f t="shared" si="1"/>
        <v>45474</v>
      </c>
      <c r="AP4" s="1039">
        <f t="shared" si="1"/>
        <v>45505</v>
      </c>
      <c r="AQ4" s="1039">
        <f t="shared" si="1"/>
        <v>45536</v>
      </c>
      <c r="AR4" s="1039">
        <f t="shared" si="1"/>
        <v>45566</v>
      </c>
      <c r="AS4" s="1039">
        <f t="shared" si="1"/>
        <v>45597</v>
      </c>
      <c r="AT4" s="1039">
        <f t="shared" si="1"/>
        <v>45627</v>
      </c>
      <c r="AU4" s="1039" t="s">
        <v>287</v>
      </c>
    </row>
    <row r="5" spans="1:47" s="26" customFormat="1" ht="24" x14ac:dyDescent="0.25">
      <c r="A5" s="1041"/>
      <c r="B5" s="356"/>
      <c r="C5" s="1043" t="s">
        <v>114</v>
      </c>
      <c r="D5" s="1043" t="s">
        <v>295</v>
      </c>
      <c r="E5" s="1043" t="s">
        <v>115</v>
      </c>
      <c r="F5" s="1043" t="s">
        <v>262</v>
      </c>
      <c r="G5" s="1043" t="s">
        <v>263</v>
      </c>
      <c r="H5" s="1043"/>
      <c r="I5" s="1043"/>
      <c r="J5" s="1043"/>
      <c r="K5" s="1043"/>
      <c r="L5" s="1043"/>
      <c r="M5" s="1043"/>
      <c r="N5" s="1043"/>
      <c r="O5" s="1043"/>
      <c r="P5" s="1043"/>
      <c r="Q5" s="1043"/>
      <c r="R5" s="1043"/>
      <c r="S5" s="1043"/>
      <c r="T5" s="1043"/>
      <c r="U5" s="1043"/>
      <c r="V5" s="1043"/>
      <c r="W5" s="1043"/>
      <c r="X5" s="1043"/>
      <c r="Y5" s="1043"/>
      <c r="Z5" s="1043"/>
      <c r="AA5" s="1043"/>
      <c r="AB5" s="1043"/>
      <c r="AC5" s="1043"/>
      <c r="AD5" s="1043"/>
      <c r="AE5" s="1043"/>
      <c r="AF5" s="1043"/>
      <c r="AG5" s="1043"/>
      <c r="AH5" s="1043"/>
      <c r="AI5" s="1043"/>
      <c r="AJ5" s="1043"/>
      <c r="AK5" s="1043"/>
      <c r="AL5" s="1043"/>
      <c r="AM5" s="1043"/>
      <c r="AN5" s="1043"/>
      <c r="AO5" s="1043"/>
      <c r="AP5" s="1043"/>
      <c r="AQ5" s="1043"/>
      <c r="AR5" s="1043"/>
      <c r="AS5" s="1043"/>
      <c r="AT5" s="1043"/>
      <c r="AU5" s="1044"/>
    </row>
    <row r="6" spans="1:47" s="21" customFormat="1" x14ac:dyDescent="0.25">
      <c r="B6" s="22"/>
      <c r="D6" s="22"/>
      <c r="F6" s="22"/>
      <c r="G6" s="22"/>
    </row>
    <row r="7" spans="1:47" s="30" customFormat="1" x14ac:dyDescent="0.25">
      <c r="B7" s="357"/>
      <c r="C7" s="358" t="s">
        <v>411</v>
      </c>
      <c r="D7" s="357"/>
      <c r="E7" s="358"/>
      <c r="F7" s="359" t="str">
        <f>'Дорожная карта (кв)'!H12</f>
        <v/>
      </c>
      <c r="G7" s="359" t="str">
        <f>'Дорожная карта (кв)'!I12</f>
        <v/>
      </c>
      <c r="H7" s="28"/>
      <c r="I7" s="168"/>
      <c r="J7" s="168"/>
      <c r="K7" s="360" t="str">
        <f t="shared" ref="K7:AT9" si="2">IF(AND(K$4&gt;=$F7,K$4&lt;=$G7),"X","")</f>
        <v/>
      </c>
      <c r="L7" s="360" t="str">
        <f t="shared" si="2"/>
        <v/>
      </c>
      <c r="M7" s="360" t="str">
        <f t="shared" si="2"/>
        <v/>
      </c>
      <c r="N7" s="360" t="str">
        <f t="shared" si="2"/>
        <v/>
      </c>
      <c r="O7" s="360" t="str">
        <f t="shared" si="2"/>
        <v/>
      </c>
      <c r="P7" s="360" t="str">
        <f t="shared" si="2"/>
        <v/>
      </c>
      <c r="Q7" s="360" t="str">
        <f t="shared" si="2"/>
        <v/>
      </c>
      <c r="R7" s="360" t="str">
        <f t="shared" si="2"/>
        <v/>
      </c>
      <c r="S7" s="360" t="str">
        <f t="shared" si="2"/>
        <v/>
      </c>
      <c r="T7" s="360" t="str">
        <f t="shared" si="2"/>
        <v/>
      </c>
      <c r="U7" s="360" t="str">
        <f t="shared" si="2"/>
        <v/>
      </c>
      <c r="V7" s="360" t="str">
        <f t="shared" si="2"/>
        <v/>
      </c>
      <c r="W7" s="360" t="str">
        <f t="shared" si="2"/>
        <v/>
      </c>
      <c r="X7" s="360" t="str">
        <f t="shared" si="2"/>
        <v/>
      </c>
      <c r="Y7" s="360" t="str">
        <f t="shared" si="2"/>
        <v/>
      </c>
      <c r="Z7" s="360" t="str">
        <f t="shared" si="2"/>
        <v/>
      </c>
      <c r="AA7" s="360" t="str">
        <f t="shared" si="2"/>
        <v/>
      </c>
      <c r="AB7" s="360" t="str">
        <f t="shared" si="2"/>
        <v/>
      </c>
      <c r="AC7" s="360" t="str">
        <f t="shared" si="2"/>
        <v/>
      </c>
      <c r="AD7" s="360" t="str">
        <f t="shared" si="2"/>
        <v/>
      </c>
      <c r="AE7" s="360" t="str">
        <f t="shared" si="2"/>
        <v/>
      </c>
      <c r="AF7" s="360" t="str">
        <f t="shared" si="2"/>
        <v/>
      </c>
      <c r="AG7" s="360" t="str">
        <f t="shared" si="2"/>
        <v/>
      </c>
      <c r="AH7" s="360" t="str">
        <f t="shared" si="2"/>
        <v/>
      </c>
      <c r="AI7" s="360" t="str">
        <f t="shared" si="2"/>
        <v/>
      </c>
      <c r="AJ7" s="360" t="str">
        <f t="shared" si="2"/>
        <v/>
      </c>
      <c r="AK7" s="360" t="str">
        <f t="shared" si="2"/>
        <v/>
      </c>
      <c r="AL7" s="360" t="str">
        <f t="shared" si="2"/>
        <v/>
      </c>
      <c r="AM7" s="360" t="str">
        <f t="shared" si="2"/>
        <v/>
      </c>
      <c r="AN7" s="360" t="str">
        <f t="shared" si="2"/>
        <v/>
      </c>
      <c r="AO7" s="360" t="str">
        <f t="shared" si="2"/>
        <v/>
      </c>
      <c r="AP7" s="360" t="str">
        <f t="shared" si="2"/>
        <v/>
      </c>
      <c r="AQ7" s="360" t="str">
        <f t="shared" si="2"/>
        <v/>
      </c>
      <c r="AR7" s="360" t="str">
        <f t="shared" si="2"/>
        <v/>
      </c>
      <c r="AS7" s="360" t="str">
        <f t="shared" si="2"/>
        <v/>
      </c>
      <c r="AT7" s="360" t="str">
        <f t="shared" si="2"/>
        <v/>
      </c>
      <c r="AU7" s="274"/>
    </row>
    <row r="9" spans="1:47" s="30" customFormat="1" x14ac:dyDescent="0.25">
      <c r="B9" s="357"/>
      <c r="C9" s="358" t="s">
        <v>371</v>
      </c>
      <c r="D9" s="357"/>
      <c r="E9" s="358"/>
      <c r="F9" s="1010"/>
      <c r="G9" s="1010"/>
      <c r="H9" s="28"/>
      <c r="I9" s="168"/>
      <c r="J9" s="168"/>
      <c r="K9" s="360" t="str">
        <f t="shared" si="2"/>
        <v/>
      </c>
      <c r="L9" s="360" t="str">
        <f t="shared" si="2"/>
        <v/>
      </c>
      <c r="M9" s="360" t="str">
        <f t="shared" si="2"/>
        <v/>
      </c>
      <c r="N9" s="360" t="str">
        <f t="shared" si="2"/>
        <v/>
      </c>
      <c r="O9" s="360" t="str">
        <f t="shared" si="2"/>
        <v/>
      </c>
      <c r="P9" s="360" t="str">
        <f t="shared" si="2"/>
        <v/>
      </c>
      <c r="Q9" s="360" t="str">
        <f t="shared" si="2"/>
        <v/>
      </c>
      <c r="R9" s="360" t="str">
        <f t="shared" si="2"/>
        <v/>
      </c>
      <c r="S9" s="360" t="str">
        <f t="shared" si="2"/>
        <v/>
      </c>
      <c r="T9" s="360" t="str">
        <f t="shared" si="2"/>
        <v/>
      </c>
      <c r="U9" s="360" t="str">
        <f t="shared" si="2"/>
        <v/>
      </c>
      <c r="V9" s="360" t="str">
        <f t="shared" si="2"/>
        <v/>
      </c>
      <c r="W9" s="360" t="str">
        <f t="shared" si="2"/>
        <v/>
      </c>
      <c r="X9" s="360" t="str">
        <f t="shared" si="2"/>
        <v/>
      </c>
      <c r="Y9" s="360" t="str">
        <f t="shared" si="2"/>
        <v/>
      </c>
      <c r="Z9" s="360" t="str">
        <f t="shared" si="2"/>
        <v/>
      </c>
      <c r="AA9" s="360" t="str">
        <f t="shared" si="2"/>
        <v/>
      </c>
      <c r="AB9" s="360" t="str">
        <f t="shared" si="2"/>
        <v/>
      </c>
      <c r="AC9" s="360" t="str">
        <f t="shared" si="2"/>
        <v/>
      </c>
      <c r="AD9" s="360" t="str">
        <f t="shared" si="2"/>
        <v/>
      </c>
      <c r="AE9" s="360" t="str">
        <f t="shared" si="2"/>
        <v/>
      </c>
      <c r="AF9" s="360" t="str">
        <f t="shared" si="2"/>
        <v/>
      </c>
      <c r="AG9" s="360" t="str">
        <f t="shared" si="2"/>
        <v/>
      </c>
      <c r="AH9" s="360" t="str">
        <f t="shared" si="2"/>
        <v/>
      </c>
      <c r="AI9" s="360" t="str">
        <f t="shared" si="2"/>
        <v/>
      </c>
      <c r="AJ9" s="360" t="str">
        <f t="shared" si="2"/>
        <v/>
      </c>
      <c r="AK9" s="360" t="str">
        <f t="shared" si="2"/>
        <v/>
      </c>
      <c r="AL9" s="360" t="str">
        <f t="shared" si="2"/>
        <v/>
      </c>
      <c r="AM9" s="360" t="str">
        <f t="shared" si="2"/>
        <v/>
      </c>
      <c r="AN9" s="360" t="str">
        <f t="shared" si="2"/>
        <v/>
      </c>
      <c r="AO9" s="360" t="str">
        <f t="shared" si="2"/>
        <v/>
      </c>
      <c r="AP9" s="360" t="str">
        <f t="shared" si="2"/>
        <v/>
      </c>
      <c r="AQ9" s="360" t="str">
        <f t="shared" si="2"/>
        <v/>
      </c>
      <c r="AR9" s="360" t="str">
        <f t="shared" si="2"/>
        <v/>
      </c>
      <c r="AS9" s="360" t="str">
        <f t="shared" si="2"/>
        <v/>
      </c>
      <c r="AT9" s="360" t="str">
        <f t="shared" si="2"/>
        <v/>
      </c>
      <c r="AU9" s="274"/>
    </row>
    <row r="11" spans="1:47" s="29" customFormat="1" ht="15" customHeight="1" x14ac:dyDescent="0.25">
      <c r="B11" s="363"/>
      <c r="C11" s="363" t="s">
        <v>419</v>
      </c>
      <c r="D11" s="364"/>
      <c r="E11" s="364"/>
      <c r="F11" s="364"/>
      <c r="G11" s="364"/>
      <c r="H11" s="364"/>
      <c r="I11" s="364"/>
      <c r="J11" s="364"/>
      <c r="K11" s="364"/>
      <c r="L11" s="364"/>
      <c r="M11" s="364"/>
      <c r="N11" s="364"/>
      <c r="O11" s="364"/>
      <c r="P11" s="364"/>
      <c r="Q11" s="364"/>
      <c r="R11" s="364"/>
      <c r="S11" s="364"/>
      <c r="T11" s="364"/>
      <c r="U11" s="364"/>
      <c r="V11" s="364"/>
      <c r="W11" s="364"/>
      <c r="X11" s="364"/>
      <c r="Y11" s="364"/>
      <c r="Z11" s="364"/>
      <c r="AA11" s="364"/>
      <c r="AB11" s="364"/>
      <c r="AC11" s="364"/>
      <c r="AD11" s="364"/>
      <c r="AE11" s="364"/>
      <c r="AF11" s="364"/>
      <c r="AG11" s="364"/>
      <c r="AH11" s="364"/>
      <c r="AI11" s="364"/>
      <c r="AJ11" s="364"/>
      <c r="AK11" s="364"/>
      <c r="AL11" s="364"/>
      <c r="AM11" s="364"/>
      <c r="AN11" s="364"/>
      <c r="AO11" s="364"/>
      <c r="AP11" s="364"/>
      <c r="AQ11" s="364"/>
      <c r="AR11" s="364"/>
      <c r="AS11" s="364"/>
      <c r="AT11" s="364"/>
      <c r="AU11" s="364"/>
    </row>
  </sheetData>
  <pageMargins left="0.25" right="0.25" top="0.75" bottom="0.75" header="0.3" footer="0.3"/>
  <pageSetup paperSize="9" scale="2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0" tint="-0.249977111117893"/>
    <pageSetUpPr fitToPage="1"/>
  </sheetPr>
  <dimension ref="A1:W13"/>
  <sheetViews>
    <sheetView showGridLines="0" view="pageBreakPreview" zoomScale="80" zoomScaleNormal="100" zoomScaleSheetLayoutView="80" workbookViewId="0">
      <selection activeCell="G10" sqref="G10"/>
    </sheetView>
  </sheetViews>
  <sheetFormatPr defaultColWidth="0" defaultRowHeight="12" x14ac:dyDescent="0.25"/>
  <cols>
    <col min="1" max="1" width="2.7109375" style="21" customWidth="1"/>
    <col min="2" max="2" width="4.5703125" style="22" customWidth="1"/>
    <col min="3" max="3" width="36.85546875" style="21" customWidth="1"/>
    <col min="4" max="4" width="1.140625" style="31" customWidth="1"/>
    <col min="5" max="5" width="12.140625" style="120" customWidth="1"/>
    <col min="6" max="6" width="1.140625" style="31" customWidth="1"/>
    <col min="7" max="10" width="9.140625" style="31" customWidth="1"/>
    <col min="11" max="11" width="1.140625" style="31" customWidth="1"/>
    <col min="12" max="12" width="13" style="123" customWidth="1"/>
    <col min="13" max="13" width="2" style="31" customWidth="1"/>
    <col min="14" max="23" width="0" style="31" hidden="1" customWidth="1"/>
    <col min="24" max="16384" width="9.140625" style="31" hidden="1"/>
  </cols>
  <sheetData>
    <row r="1" spans="1:12" s="21" customFormat="1" x14ac:dyDescent="0.25">
      <c r="B1" s="1034"/>
      <c r="C1" s="1033"/>
      <c r="D1" s="1033"/>
      <c r="E1" s="1034"/>
      <c r="F1" s="1033"/>
      <c r="G1" s="1033"/>
      <c r="H1" s="1033"/>
      <c r="I1" s="1033"/>
      <c r="J1" s="1033"/>
      <c r="K1" s="1033"/>
      <c r="L1" s="1040"/>
    </row>
    <row r="2" spans="1:12" s="21" customFormat="1" ht="23.25" customHeight="1" x14ac:dyDescent="0.25">
      <c r="B2" s="1034"/>
      <c r="C2" s="1037" t="s">
        <v>420</v>
      </c>
      <c r="D2" s="1033"/>
      <c r="E2" s="1034"/>
      <c r="F2" s="1033"/>
      <c r="G2" s="1033"/>
      <c r="H2" s="1033"/>
      <c r="I2" s="1033"/>
      <c r="J2" s="1033"/>
      <c r="K2" s="1033"/>
      <c r="L2" s="1040"/>
    </row>
    <row r="3" spans="1:12" x14ac:dyDescent="0.25">
      <c r="B3" s="1046"/>
      <c r="C3" s="1047"/>
      <c r="D3" s="1048"/>
      <c r="E3" s="1049"/>
      <c r="F3" s="1048"/>
      <c r="G3" s="1048"/>
      <c r="H3" s="1048"/>
      <c r="I3" s="1048"/>
      <c r="J3" s="1048"/>
      <c r="K3" s="1048"/>
      <c r="L3" s="1050"/>
    </row>
    <row r="4" spans="1:12" s="125" customFormat="1" ht="42" customHeight="1" x14ac:dyDescent="0.25">
      <c r="A4" s="26"/>
      <c r="B4" s="1041" t="s">
        <v>83</v>
      </c>
      <c r="C4" s="622" t="s">
        <v>314</v>
      </c>
      <c r="E4" s="1042" t="s">
        <v>85</v>
      </c>
      <c r="G4" s="524">
        <v>2022</v>
      </c>
      <c r="H4" s="1043">
        <f t="shared" ref="H4:I4" si="0">G4+1</f>
        <v>2023</v>
      </c>
      <c r="I4" s="621">
        <f t="shared" si="0"/>
        <v>2024</v>
      </c>
      <c r="J4" s="1044" t="s">
        <v>278</v>
      </c>
      <c r="L4" s="1045" t="s">
        <v>88</v>
      </c>
    </row>
    <row r="6" spans="1:12" ht="24.75" customHeight="1" x14ac:dyDescent="0.25">
      <c r="B6" s="1011">
        <v>1</v>
      </c>
      <c r="C6" s="1012"/>
      <c r="E6" s="1015" t="s">
        <v>4</v>
      </c>
      <c r="G6" s="1018"/>
      <c r="H6" s="1019"/>
      <c r="I6" s="1019"/>
      <c r="J6" s="1020"/>
      <c r="K6" s="120"/>
      <c r="L6" s="1017">
        <f t="shared" ref="L6:L11" si="1">SUM(G6:J6)</f>
        <v>0</v>
      </c>
    </row>
    <row r="7" spans="1:12" ht="24.75" customHeight="1" x14ac:dyDescent="0.25">
      <c r="B7" s="1011">
        <f>B6+1</f>
        <v>2</v>
      </c>
      <c r="C7" s="1012"/>
      <c r="E7" s="1015" t="s">
        <v>4</v>
      </c>
      <c r="G7" s="1018"/>
      <c r="H7" s="1019"/>
      <c r="I7" s="1019"/>
      <c r="J7" s="1020"/>
      <c r="K7" s="120"/>
      <c r="L7" s="1017">
        <f t="shared" si="1"/>
        <v>0</v>
      </c>
    </row>
    <row r="8" spans="1:12" ht="24.75" customHeight="1" x14ac:dyDescent="0.25">
      <c r="B8" s="1031">
        <f t="shared" ref="B8:B10" si="2">B7+1</f>
        <v>3</v>
      </c>
      <c r="C8" s="1032"/>
      <c r="E8" s="1015" t="s">
        <v>4</v>
      </c>
      <c r="G8" s="1018"/>
      <c r="H8" s="1019"/>
      <c r="I8" s="1019"/>
      <c r="J8" s="1020"/>
      <c r="K8" s="120"/>
      <c r="L8" s="1017">
        <f t="shared" si="1"/>
        <v>0</v>
      </c>
    </row>
    <row r="9" spans="1:12" ht="24.75" customHeight="1" x14ac:dyDescent="0.25">
      <c r="B9" s="1013">
        <f t="shared" si="2"/>
        <v>4</v>
      </c>
      <c r="C9" s="1014"/>
      <c r="E9" s="1030" t="s">
        <v>4</v>
      </c>
      <c r="G9" s="1027"/>
      <c r="H9" s="1028"/>
      <c r="I9" s="1028"/>
      <c r="J9" s="1029"/>
      <c r="K9" s="120"/>
      <c r="L9" s="1017">
        <f t="shared" si="1"/>
        <v>0</v>
      </c>
    </row>
    <row r="10" spans="1:12" ht="24.75" customHeight="1" x14ac:dyDescent="0.25">
      <c r="B10" s="1013">
        <f t="shared" si="2"/>
        <v>5</v>
      </c>
      <c r="C10" s="1014"/>
      <c r="E10" s="1016" t="s">
        <v>4</v>
      </c>
      <c r="G10" s="1024"/>
      <c r="H10" s="1025"/>
      <c r="I10" s="1025"/>
      <c r="J10" s="1026"/>
      <c r="K10" s="120"/>
      <c r="L10" s="1017">
        <f t="shared" si="1"/>
        <v>0</v>
      </c>
    </row>
    <row r="11" spans="1:12" ht="24.75" customHeight="1" x14ac:dyDescent="0.25">
      <c r="B11" s="1013" t="s">
        <v>165</v>
      </c>
      <c r="C11" s="1014"/>
      <c r="E11" s="1016" t="s">
        <v>4</v>
      </c>
      <c r="G11" s="1021"/>
      <c r="H11" s="1022"/>
      <c r="I11" s="1022"/>
      <c r="J11" s="1023"/>
      <c r="L11" s="1017">
        <f t="shared" si="1"/>
        <v>0</v>
      </c>
    </row>
    <row r="13" spans="1:12" s="368" customFormat="1" ht="16.5" customHeight="1" x14ac:dyDescent="0.25">
      <c r="A13" s="27"/>
      <c r="B13" s="365"/>
      <c r="C13" s="363" t="s">
        <v>324</v>
      </c>
      <c r="D13" s="366"/>
      <c r="E13" s="367"/>
      <c r="F13" s="366"/>
      <c r="G13" s="366"/>
      <c r="H13" s="366"/>
      <c r="I13" s="366"/>
      <c r="J13" s="366"/>
      <c r="K13" s="366"/>
      <c r="L13" s="366"/>
    </row>
  </sheetData>
  <pageMargins left="0.25" right="0.25" top="0.75" bottom="0.75" header="0.3" footer="0.3"/>
  <pageSetup paperSize="9"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50911"/>
    <pageSetUpPr fitToPage="1"/>
  </sheetPr>
  <dimension ref="B2:S23"/>
  <sheetViews>
    <sheetView showGridLines="0" view="pageBreakPreview" zoomScaleNormal="100" zoomScaleSheetLayoutView="100" workbookViewId="0">
      <selection activeCell="B8" sqref="B8"/>
    </sheetView>
  </sheetViews>
  <sheetFormatPr defaultRowHeight="12" x14ac:dyDescent="0.25"/>
  <cols>
    <col min="1" max="1" width="7.85546875" style="54" customWidth="1"/>
    <col min="2" max="2" width="2.5703125" style="54" customWidth="1"/>
    <col min="3" max="3" width="3" style="40" customWidth="1"/>
    <col min="4" max="4" width="6.42578125" style="71" customWidth="1"/>
    <col min="5" max="5" width="43.7109375" style="40" customWidth="1"/>
    <col min="6" max="6" width="1.28515625" style="40" customWidth="1"/>
    <col min="7" max="7" width="8.7109375" style="40" customWidth="1"/>
    <col min="8" max="8" width="40.7109375" style="71" customWidth="1"/>
    <col min="9" max="9" width="37.85546875" style="54" customWidth="1"/>
    <col min="10" max="10" width="3" style="40" customWidth="1"/>
    <col min="11" max="11" width="2.85546875" style="54" customWidth="1"/>
    <col min="12" max="13" width="9.140625" style="54"/>
    <col min="14" max="15" width="9.5703125" style="54" customWidth="1"/>
    <col min="16" max="17" width="9.5703125" style="41" customWidth="1"/>
    <col min="18" max="19" width="9.140625" style="41"/>
    <col min="20" max="16384" width="9.140625" style="54"/>
  </cols>
  <sheetData>
    <row r="2" spans="2:19" s="40" customFormat="1" x14ac:dyDescent="0.25">
      <c r="B2" s="435"/>
      <c r="C2" s="436"/>
      <c r="D2" s="437"/>
      <c r="E2" s="436"/>
      <c r="F2" s="436"/>
      <c r="G2" s="436"/>
      <c r="H2" s="437"/>
      <c r="I2" s="436"/>
      <c r="J2" s="436"/>
      <c r="K2" s="438"/>
      <c r="P2" s="41"/>
      <c r="Q2" s="41"/>
      <c r="R2" s="41"/>
      <c r="S2" s="41"/>
    </row>
    <row r="3" spans="2:19" s="40" customFormat="1" x14ac:dyDescent="0.25">
      <c r="B3" s="439"/>
      <c r="C3" s="15"/>
      <c r="D3" s="17"/>
      <c r="E3" s="16"/>
      <c r="F3" s="16"/>
      <c r="G3" s="16"/>
      <c r="H3" s="17"/>
      <c r="I3" s="16"/>
      <c r="J3" s="18"/>
      <c r="K3" s="440"/>
      <c r="P3" s="41"/>
      <c r="Q3" s="41"/>
      <c r="R3" s="41"/>
      <c r="S3" s="41"/>
    </row>
    <row r="4" spans="2:19" s="40" customFormat="1" ht="21.75" customHeight="1" thickBot="1" x14ac:dyDescent="0.3">
      <c r="B4" s="439"/>
      <c r="C4" s="44"/>
      <c r="D4" s="1317" t="s">
        <v>346</v>
      </c>
      <c r="E4" s="1317"/>
      <c r="F4" s="1317"/>
      <c r="G4" s="1317"/>
      <c r="H4" s="1317"/>
      <c r="I4" s="1317"/>
      <c r="J4" s="46"/>
      <c r="K4" s="440"/>
      <c r="P4" s="41"/>
      <c r="Q4" s="41"/>
      <c r="R4" s="41"/>
      <c r="S4" s="41"/>
    </row>
    <row r="5" spans="2:19" s="40" customFormat="1" ht="12.75" thickTop="1" x14ac:dyDescent="0.25">
      <c r="B5" s="439"/>
      <c r="C5" s="44"/>
      <c r="D5" s="45"/>
      <c r="E5" s="19"/>
      <c r="F5" s="19"/>
      <c r="G5" s="19"/>
      <c r="H5" s="45"/>
      <c r="I5" s="19"/>
      <c r="J5" s="46"/>
      <c r="K5" s="440"/>
      <c r="P5" s="41"/>
      <c r="Q5" s="41"/>
      <c r="R5" s="41"/>
      <c r="S5" s="41"/>
    </row>
    <row r="6" spans="2:19" s="40" customFormat="1" ht="16.5" customHeight="1" x14ac:dyDescent="0.25">
      <c r="B6" s="439"/>
      <c r="C6" s="44"/>
      <c r="D6" s="891" t="s">
        <v>347</v>
      </c>
      <c r="E6" s="295" t="s">
        <v>289</v>
      </c>
      <c r="F6" s="19"/>
      <c r="G6" s="113"/>
      <c r="H6" s="45"/>
      <c r="I6" s="19"/>
      <c r="J6" s="46"/>
      <c r="K6" s="440"/>
      <c r="P6" s="41"/>
      <c r="Q6" s="41"/>
      <c r="R6" s="41"/>
      <c r="S6" s="41"/>
    </row>
    <row r="7" spans="2:19" s="40" customFormat="1" x14ac:dyDescent="0.25">
      <c r="B7" s="439"/>
      <c r="C7" s="44"/>
      <c r="D7" s="45"/>
      <c r="E7" s="19"/>
      <c r="F7" s="19"/>
      <c r="G7" s="19"/>
      <c r="H7" s="45"/>
      <c r="I7" s="19"/>
      <c r="J7" s="46"/>
      <c r="K7" s="440"/>
      <c r="P7" s="41"/>
      <c r="Q7" s="41"/>
      <c r="R7" s="41"/>
      <c r="S7" s="41"/>
    </row>
    <row r="8" spans="2:19" s="40" customFormat="1" ht="15" customHeight="1" x14ac:dyDescent="0.25">
      <c r="B8" s="439"/>
      <c r="C8" s="44"/>
      <c r="D8" s="891" t="s">
        <v>348</v>
      </c>
      <c r="E8" s="295" t="s">
        <v>288</v>
      </c>
      <c r="F8" s="19"/>
      <c r="G8" s="113"/>
      <c r="H8" s="45"/>
      <c r="I8" s="19"/>
      <c r="J8" s="46"/>
      <c r="K8" s="440"/>
      <c r="P8" s="41"/>
      <c r="Q8" s="41"/>
      <c r="R8" s="41"/>
      <c r="S8" s="41"/>
    </row>
    <row r="9" spans="2:19" s="40" customFormat="1" x14ac:dyDescent="0.25">
      <c r="B9" s="439"/>
      <c r="C9" s="44"/>
      <c r="D9" s="45"/>
      <c r="E9" s="19"/>
      <c r="F9" s="19"/>
      <c r="G9" s="19"/>
      <c r="H9" s="45"/>
      <c r="I9" s="19"/>
      <c r="J9" s="46"/>
      <c r="K9" s="440"/>
      <c r="P9" s="41"/>
      <c r="Q9" s="41"/>
      <c r="R9" s="41"/>
      <c r="S9" s="41"/>
    </row>
    <row r="10" spans="2:19" s="199" customFormat="1" ht="36.75" customHeight="1" x14ac:dyDescent="0.25">
      <c r="B10" s="456"/>
      <c r="C10" s="200"/>
      <c r="D10" s="221" t="s">
        <v>83</v>
      </c>
      <c r="E10" s="219" t="s">
        <v>352</v>
      </c>
      <c r="F10" s="1354" t="s">
        <v>353</v>
      </c>
      <c r="G10" s="1354"/>
      <c r="H10" s="1354"/>
      <c r="I10" s="253" t="s">
        <v>354</v>
      </c>
      <c r="J10" s="201"/>
      <c r="K10" s="457"/>
      <c r="P10" s="202"/>
      <c r="Q10" s="202"/>
      <c r="R10" s="202"/>
      <c r="S10" s="202"/>
    </row>
    <row r="11" spans="2:19" s="40" customFormat="1" ht="27" customHeight="1" x14ac:dyDescent="0.25">
      <c r="B11" s="439"/>
      <c r="C11" s="44"/>
      <c r="D11" s="860">
        <v>1</v>
      </c>
      <c r="E11" s="892"/>
      <c r="F11" s="1366"/>
      <c r="G11" s="1366"/>
      <c r="H11" s="1366"/>
      <c r="I11" s="893"/>
      <c r="J11" s="46"/>
      <c r="K11" s="440"/>
      <c r="P11" s="41"/>
      <c r="Q11" s="41"/>
      <c r="R11" s="41"/>
      <c r="S11" s="41"/>
    </row>
    <row r="12" spans="2:19" s="40" customFormat="1" ht="27" customHeight="1" x14ac:dyDescent="0.25">
      <c r="B12" s="439"/>
      <c r="C12" s="44"/>
      <c r="D12" s="861">
        <f>D11+1</f>
        <v>2</v>
      </c>
      <c r="E12" s="856"/>
      <c r="F12" s="1356"/>
      <c r="G12" s="1356"/>
      <c r="H12" s="1356"/>
      <c r="I12" s="894"/>
      <c r="J12" s="46"/>
      <c r="K12" s="440"/>
      <c r="P12" s="41"/>
      <c r="Q12" s="41"/>
      <c r="R12" s="41"/>
      <c r="S12" s="41"/>
    </row>
    <row r="13" spans="2:19" s="40" customFormat="1" ht="27" customHeight="1" x14ac:dyDescent="0.25">
      <c r="B13" s="439"/>
      <c r="C13" s="44"/>
      <c r="D13" s="861">
        <f t="shared" ref="D13:D20" si="0">D12+1</f>
        <v>3</v>
      </c>
      <c r="E13" s="856"/>
      <c r="F13" s="1356"/>
      <c r="G13" s="1356"/>
      <c r="H13" s="1356"/>
      <c r="I13" s="894"/>
      <c r="J13" s="46"/>
      <c r="K13" s="440"/>
      <c r="P13" s="41"/>
      <c r="Q13" s="41"/>
      <c r="R13" s="41"/>
      <c r="S13" s="41"/>
    </row>
    <row r="14" spans="2:19" s="40" customFormat="1" ht="27" customHeight="1" x14ac:dyDescent="0.25">
      <c r="B14" s="439"/>
      <c r="C14" s="44"/>
      <c r="D14" s="861">
        <f t="shared" si="0"/>
        <v>4</v>
      </c>
      <c r="E14" s="856"/>
      <c r="F14" s="1356"/>
      <c r="G14" s="1356"/>
      <c r="H14" s="1356"/>
      <c r="I14" s="894"/>
      <c r="J14" s="46"/>
      <c r="K14" s="440"/>
      <c r="P14" s="41"/>
      <c r="Q14" s="41"/>
      <c r="R14" s="41"/>
      <c r="S14" s="41"/>
    </row>
    <row r="15" spans="2:19" s="40" customFormat="1" ht="27" customHeight="1" x14ac:dyDescent="0.25">
      <c r="B15" s="439"/>
      <c r="C15" s="44"/>
      <c r="D15" s="861">
        <f t="shared" si="0"/>
        <v>5</v>
      </c>
      <c r="E15" s="856"/>
      <c r="F15" s="1356"/>
      <c r="G15" s="1356"/>
      <c r="H15" s="1356"/>
      <c r="I15" s="894"/>
      <c r="J15" s="46"/>
      <c r="K15" s="440"/>
      <c r="P15" s="41"/>
      <c r="Q15" s="41"/>
      <c r="R15" s="41"/>
      <c r="S15" s="41"/>
    </row>
    <row r="16" spans="2:19" s="40" customFormat="1" ht="27" customHeight="1" x14ac:dyDescent="0.25">
      <c r="B16" s="439"/>
      <c r="C16" s="44"/>
      <c r="D16" s="861">
        <f t="shared" si="0"/>
        <v>6</v>
      </c>
      <c r="E16" s="856"/>
      <c r="F16" s="1356"/>
      <c r="G16" s="1356"/>
      <c r="H16" s="1356"/>
      <c r="I16" s="894"/>
      <c r="J16" s="46"/>
      <c r="K16" s="440"/>
      <c r="P16" s="41"/>
      <c r="Q16" s="41"/>
      <c r="R16" s="41"/>
      <c r="S16" s="41"/>
    </row>
    <row r="17" spans="2:19" s="40" customFormat="1" ht="27" customHeight="1" x14ac:dyDescent="0.25">
      <c r="B17" s="439"/>
      <c r="C17" s="44"/>
      <c r="D17" s="861">
        <f t="shared" si="0"/>
        <v>7</v>
      </c>
      <c r="E17" s="856"/>
      <c r="F17" s="1356"/>
      <c r="G17" s="1356"/>
      <c r="H17" s="1356"/>
      <c r="I17" s="894"/>
      <c r="J17" s="46"/>
      <c r="K17" s="440"/>
      <c r="P17" s="41"/>
      <c r="Q17" s="41"/>
      <c r="R17" s="41"/>
      <c r="S17" s="41"/>
    </row>
    <row r="18" spans="2:19" s="40" customFormat="1" ht="27" customHeight="1" x14ac:dyDescent="0.25">
      <c r="B18" s="439"/>
      <c r="C18" s="44"/>
      <c r="D18" s="861">
        <f t="shared" si="0"/>
        <v>8</v>
      </c>
      <c r="E18" s="856"/>
      <c r="F18" s="1356"/>
      <c r="G18" s="1356"/>
      <c r="H18" s="1356"/>
      <c r="I18" s="894"/>
      <c r="J18" s="46"/>
      <c r="K18" s="440"/>
      <c r="P18" s="41"/>
      <c r="Q18" s="41"/>
      <c r="R18" s="41"/>
      <c r="S18" s="41"/>
    </row>
    <row r="19" spans="2:19" s="40" customFormat="1" ht="27" customHeight="1" x14ac:dyDescent="0.25">
      <c r="B19" s="439"/>
      <c r="C19" s="44"/>
      <c r="D19" s="861">
        <f t="shared" si="0"/>
        <v>9</v>
      </c>
      <c r="E19" s="856"/>
      <c r="F19" s="1356"/>
      <c r="G19" s="1356"/>
      <c r="H19" s="1356"/>
      <c r="I19" s="894"/>
      <c r="J19" s="46"/>
      <c r="K19" s="440"/>
      <c r="P19" s="41"/>
      <c r="Q19" s="41"/>
      <c r="R19" s="41"/>
      <c r="S19" s="41"/>
    </row>
    <row r="20" spans="2:19" s="40" customFormat="1" ht="27" customHeight="1" x14ac:dyDescent="0.25">
      <c r="B20" s="439"/>
      <c r="C20" s="44"/>
      <c r="D20" s="861">
        <f t="shared" si="0"/>
        <v>10</v>
      </c>
      <c r="E20" s="856"/>
      <c r="F20" s="1356"/>
      <c r="G20" s="1356"/>
      <c r="H20" s="1356"/>
      <c r="I20" s="894"/>
      <c r="J20" s="46"/>
      <c r="K20" s="440"/>
      <c r="P20" s="41"/>
      <c r="Q20" s="41"/>
      <c r="R20" s="41"/>
      <c r="S20" s="41"/>
    </row>
    <row r="21" spans="2:19" s="40" customFormat="1" ht="27" customHeight="1" x14ac:dyDescent="0.25">
      <c r="B21" s="439"/>
      <c r="C21" s="44"/>
      <c r="D21" s="862"/>
      <c r="E21" s="895"/>
      <c r="F21" s="1365"/>
      <c r="G21" s="1365"/>
      <c r="H21" s="1365"/>
      <c r="I21" s="896"/>
      <c r="J21" s="46"/>
      <c r="K21" s="440"/>
      <c r="P21" s="41"/>
      <c r="Q21" s="41"/>
      <c r="R21" s="41"/>
      <c r="S21" s="41"/>
    </row>
    <row r="22" spans="2:19" s="40" customFormat="1" x14ac:dyDescent="0.25">
      <c r="B22" s="439"/>
      <c r="C22" s="69"/>
      <c r="D22" s="72"/>
      <c r="E22" s="70"/>
      <c r="F22" s="70"/>
      <c r="G22" s="70"/>
      <c r="H22" s="204"/>
      <c r="I22" s="204"/>
      <c r="J22" s="74"/>
      <c r="K22" s="440"/>
      <c r="P22" s="41"/>
      <c r="Q22" s="41"/>
      <c r="R22" s="41"/>
      <c r="S22" s="41"/>
    </row>
    <row r="23" spans="2:19" x14ac:dyDescent="0.25">
      <c r="B23" s="451"/>
      <c r="C23" s="452"/>
      <c r="D23" s="453"/>
      <c r="E23" s="452"/>
      <c r="F23" s="452"/>
      <c r="G23" s="452"/>
      <c r="H23" s="453"/>
      <c r="I23" s="454"/>
      <c r="J23" s="452"/>
      <c r="K23" s="455"/>
    </row>
  </sheetData>
  <mergeCells count="13">
    <mergeCell ref="F20:H20"/>
    <mergeCell ref="F21:H21"/>
    <mergeCell ref="D4:I4"/>
    <mergeCell ref="F15:H15"/>
    <mergeCell ref="F16:H16"/>
    <mergeCell ref="F17:H17"/>
    <mergeCell ref="F18:H18"/>
    <mergeCell ref="F19:H19"/>
    <mergeCell ref="F10:H10"/>
    <mergeCell ref="F11:H11"/>
    <mergeCell ref="F12:H12"/>
    <mergeCell ref="F13:H13"/>
    <mergeCell ref="F14:H14"/>
  </mergeCells>
  <conditionalFormatting sqref="D8:E8 G8 D11:I21">
    <cfRule type="expression" dxfId="48" priority="1">
      <formula>$G$6="Нет"</formula>
    </cfRule>
  </conditionalFormatting>
  <conditionalFormatting sqref="E11:E21">
    <cfRule type="expression" dxfId="47" priority="2">
      <formula>$G$8="Да"</formula>
    </cfRule>
  </conditionalFormatting>
  <conditionalFormatting sqref="E11:I21">
    <cfRule type="expression" dxfId="46" priority="3">
      <formula>E11=""</formula>
    </cfRule>
  </conditionalFormatting>
  <conditionalFormatting sqref="G8 G6">
    <cfRule type="expression" dxfId="45" priority="5">
      <formula>G6=""</formula>
    </cfRule>
  </conditionalFormatting>
  <pageMargins left="0.25" right="0.25" top="0.75" bottom="0.75" header="0.3" footer="0.3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Предпосылки!$C$8:$C$9</xm:f>
          </x14:formula1>
          <xm:sqref>G6 G8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50911"/>
    <pageSetUpPr fitToPage="1"/>
  </sheetPr>
  <dimension ref="B2:R24"/>
  <sheetViews>
    <sheetView showGridLines="0" showZeros="0" view="pageBreakPreview" zoomScaleNormal="100" zoomScaleSheetLayoutView="100" workbookViewId="0">
      <selection activeCell="B8" sqref="B8"/>
    </sheetView>
  </sheetViews>
  <sheetFormatPr defaultRowHeight="12" x14ac:dyDescent="0.25"/>
  <cols>
    <col min="1" max="1" width="7.85546875" style="54" customWidth="1"/>
    <col min="2" max="2" width="2.5703125" style="54" customWidth="1"/>
    <col min="3" max="3" width="3" style="40" customWidth="1"/>
    <col min="4" max="4" width="6" style="380" customWidth="1"/>
    <col min="5" max="5" width="21.85546875" style="40" customWidth="1"/>
    <col min="6" max="6" width="39.7109375" style="40" customWidth="1"/>
    <col min="7" max="7" width="44.85546875" style="71" customWidth="1"/>
    <col min="8" max="8" width="32.5703125" style="54" customWidth="1"/>
    <col min="9" max="9" width="3" style="40" customWidth="1"/>
    <col min="10" max="10" width="2.85546875" style="54" customWidth="1"/>
    <col min="11" max="12" width="9.140625" style="54"/>
    <col min="13" max="14" width="9.5703125" style="54" customWidth="1"/>
    <col min="15" max="16" width="9.5703125" style="41" customWidth="1"/>
    <col min="17" max="18" width="9.140625" style="41"/>
    <col min="19" max="16384" width="9.140625" style="54"/>
  </cols>
  <sheetData>
    <row r="2" spans="2:18" s="40" customFormat="1" x14ac:dyDescent="0.25">
      <c r="B2" s="435"/>
      <c r="C2" s="436"/>
      <c r="D2" s="460"/>
      <c r="E2" s="436"/>
      <c r="F2" s="436"/>
      <c r="G2" s="437"/>
      <c r="H2" s="436"/>
      <c r="I2" s="436"/>
      <c r="J2" s="438"/>
      <c r="O2" s="41"/>
      <c r="P2" s="41"/>
      <c r="Q2" s="41"/>
      <c r="R2" s="41"/>
    </row>
    <row r="3" spans="2:18" s="40" customFormat="1" x14ac:dyDescent="0.25">
      <c r="B3" s="439"/>
      <c r="C3" s="15"/>
      <c r="D3" s="370"/>
      <c r="E3" s="16"/>
      <c r="F3" s="16"/>
      <c r="G3" s="17"/>
      <c r="H3" s="16"/>
      <c r="I3" s="18"/>
      <c r="J3" s="440"/>
      <c r="O3" s="41"/>
      <c r="P3" s="41"/>
      <c r="Q3" s="41"/>
      <c r="R3" s="41"/>
    </row>
    <row r="4" spans="2:18" s="40" customFormat="1" ht="20.25" customHeight="1" thickBot="1" x14ac:dyDescent="0.3">
      <c r="B4" s="439"/>
      <c r="C4" s="44"/>
      <c r="D4" s="371"/>
      <c r="E4" s="285"/>
      <c r="F4" s="285"/>
      <c r="G4" s="285" t="s">
        <v>409</v>
      </c>
      <c r="H4" s="285"/>
      <c r="I4" s="46"/>
      <c r="J4" s="440"/>
      <c r="O4" s="41"/>
      <c r="P4" s="41"/>
      <c r="Q4" s="41"/>
      <c r="R4" s="41"/>
    </row>
    <row r="5" spans="2:18" s="40" customFormat="1" ht="12.75" thickTop="1" x14ac:dyDescent="0.25">
      <c r="B5" s="439"/>
      <c r="C5" s="44"/>
      <c r="D5" s="372"/>
      <c r="E5" s="19"/>
      <c r="F5" s="19"/>
      <c r="G5" s="45"/>
      <c r="H5" s="19"/>
      <c r="I5" s="46"/>
      <c r="J5" s="440"/>
      <c r="O5" s="41"/>
      <c r="P5" s="41"/>
      <c r="Q5" s="41"/>
      <c r="R5" s="41"/>
    </row>
    <row r="6" spans="2:18" s="199" customFormat="1" ht="24.75" customHeight="1" x14ac:dyDescent="0.25">
      <c r="B6" s="456"/>
      <c r="C6" s="200"/>
      <c r="D6" s="373" t="s">
        <v>83</v>
      </c>
      <c r="E6" s="219" t="s">
        <v>256</v>
      </c>
      <c r="F6" s="219" t="s">
        <v>242</v>
      </c>
      <c r="G6" s="219" t="s">
        <v>258</v>
      </c>
      <c r="H6" s="253" t="s">
        <v>243</v>
      </c>
      <c r="I6" s="201"/>
      <c r="J6" s="457"/>
      <c r="O6" s="202"/>
      <c r="P6" s="202"/>
      <c r="Q6" s="202"/>
      <c r="R6" s="202"/>
    </row>
    <row r="7" spans="2:18" s="40" customFormat="1" ht="21" customHeight="1" x14ac:dyDescent="0.25">
      <c r="B7" s="439"/>
      <c r="C7" s="44"/>
      <c r="D7" s="374">
        <v>1</v>
      </c>
      <c r="E7" s="248" t="str">
        <f>"Задача № "&amp;D7</f>
        <v>Задача № 1</v>
      </c>
      <c r="F7" s="406"/>
      <c r="G7" s="404"/>
      <c r="H7" s="405"/>
      <c r="I7" s="46"/>
      <c r="J7" s="440"/>
      <c r="O7" s="41"/>
      <c r="P7" s="41"/>
      <c r="Q7" s="41"/>
      <c r="R7" s="41"/>
    </row>
    <row r="8" spans="2:18" s="40" customFormat="1" ht="21" customHeight="1" x14ac:dyDescent="0.25">
      <c r="B8" s="439"/>
      <c r="C8" s="44"/>
      <c r="D8" s="375" t="s">
        <v>340</v>
      </c>
      <c r="E8" s="241" t="str">
        <f>"Подзадача № "&amp;D8</f>
        <v>Подзадача № 1.1</v>
      </c>
      <c r="F8" s="408"/>
      <c r="G8" s="402"/>
      <c r="H8" s="403"/>
      <c r="I8" s="46"/>
      <c r="J8" s="440"/>
      <c r="O8" s="41"/>
      <c r="P8" s="41"/>
      <c r="Q8" s="41"/>
      <c r="R8" s="41"/>
    </row>
    <row r="9" spans="2:18" s="40" customFormat="1" ht="21" customHeight="1" x14ac:dyDescent="0.25">
      <c r="B9" s="439"/>
      <c r="C9" s="44"/>
      <c r="D9" s="375" t="s">
        <v>341</v>
      </c>
      <c r="E9" s="241" t="str">
        <f t="shared" ref="E9:E11" si="0">"Подзадача № "&amp;D9</f>
        <v>Подзадача № 1.2</v>
      </c>
      <c r="F9" s="408"/>
      <c r="G9" s="392"/>
      <c r="H9" s="393"/>
      <c r="I9" s="46"/>
      <c r="J9" s="440"/>
      <c r="O9" s="41"/>
      <c r="P9" s="41"/>
      <c r="Q9" s="41"/>
      <c r="R9" s="41"/>
    </row>
    <row r="10" spans="2:18" s="40" customFormat="1" ht="21" customHeight="1" x14ac:dyDescent="0.25">
      <c r="B10" s="439"/>
      <c r="C10" s="44"/>
      <c r="D10" s="375" t="s">
        <v>355</v>
      </c>
      <c r="E10" s="241" t="str">
        <f t="shared" si="0"/>
        <v>Подзадача № 1.3</v>
      </c>
      <c r="F10" s="408"/>
      <c r="G10" s="392"/>
      <c r="H10" s="393"/>
      <c r="I10" s="46"/>
      <c r="J10" s="440"/>
      <c r="O10" s="41"/>
      <c r="P10" s="41"/>
      <c r="Q10" s="41"/>
      <c r="R10" s="41"/>
    </row>
    <row r="11" spans="2:18" s="40" customFormat="1" ht="21" customHeight="1" x14ac:dyDescent="0.25">
      <c r="B11" s="439"/>
      <c r="C11" s="44"/>
      <c r="D11" s="376"/>
      <c r="E11" s="287" t="str">
        <f t="shared" si="0"/>
        <v xml:space="preserve">Подзадача № </v>
      </c>
      <c r="F11" s="409"/>
      <c r="G11" s="394"/>
      <c r="H11" s="395"/>
      <c r="I11" s="46"/>
      <c r="J11" s="440"/>
      <c r="O11" s="41"/>
      <c r="P11" s="41"/>
      <c r="Q11" s="41"/>
      <c r="R11" s="41"/>
    </row>
    <row r="12" spans="2:18" s="40" customFormat="1" ht="21" customHeight="1" x14ac:dyDescent="0.25">
      <c r="B12" s="439"/>
      <c r="C12" s="44"/>
      <c r="D12" s="374">
        <v>2</v>
      </c>
      <c r="E12" s="248" t="str">
        <f>"Задача № "&amp;D12</f>
        <v>Задача № 2</v>
      </c>
      <c r="F12" s="407"/>
      <c r="G12" s="404"/>
      <c r="H12" s="405"/>
      <c r="I12" s="46"/>
      <c r="J12" s="440"/>
      <c r="O12" s="41"/>
      <c r="P12" s="41"/>
      <c r="Q12" s="41"/>
      <c r="R12" s="41"/>
    </row>
    <row r="13" spans="2:18" s="40" customFormat="1" ht="21" customHeight="1" x14ac:dyDescent="0.25">
      <c r="B13" s="439"/>
      <c r="C13" s="44"/>
      <c r="D13" s="375" t="s">
        <v>342</v>
      </c>
      <c r="E13" s="241" t="str">
        <f>"Подзадача № "&amp;D13</f>
        <v>Подзадача № 2.1</v>
      </c>
      <c r="F13" s="408"/>
      <c r="G13" s="392"/>
      <c r="H13" s="393"/>
      <c r="I13" s="46"/>
      <c r="J13" s="440"/>
      <c r="O13" s="41"/>
      <c r="P13" s="41"/>
      <c r="Q13" s="41"/>
      <c r="R13" s="41"/>
    </row>
    <row r="14" spans="2:18" s="40" customFormat="1" ht="21" customHeight="1" x14ac:dyDescent="0.25">
      <c r="B14" s="439"/>
      <c r="C14" s="44"/>
      <c r="D14" s="375" t="s">
        <v>343</v>
      </c>
      <c r="E14" s="241" t="str">
        <f t="shared" ref="E14:E16" si="1">"Подзадача № "&amp;D14</f>
        <v>Подзадача № 2.2</v>
      </c>
      <c r="F14" s="408"/>
      <c r="G14" s="392"/>
      <c r="H14" s="393"/>
      <c r="I14" s="46"/>
      <c r="J14" s="440"/>
      <c r="O14" s="41"/>
      <c r="P14" s="41"/>
      <c r="Q14" s="41"/>
      <c r="R14" s="41"/>
    </row>
    <row r="15" spans="2:18" s="40" customFormat="1" ht="21" customHeight="1" x14ac:dyDescent="0.25">
      <c r="B15" s="439"/>
      <c r="C15" s="44"/>
      <c r="D15" s="375" t="s">
        <v>356</v>
      </c>
      <c r="E15" s="241" t="str">
        <f t="shared" ref="E15" si="2">"Подзадача № "&amp;D15</f>
        <v>Подзадача № 2.3</v>
      </c>
      <c r="F15" s="408"/>
      <c r="G15" s="392"/>
      <c r="H15" s="393"/>
      <c r="I15" s="46"/>
      <c r="J15" s="440"/>
      <c r="O15" s="41"/>
      <c r="P15" s="41"/>
      <c r="Q15" s="41"/>
      <c r="R15" s="41"/>
    </row>
    <row r="16" spans="2:18" s="40" customFormat="1" ht="21" customHeight="1" x14ac:dyDescent="0.25">
      <c r="B16" s="439"/>
      <c r="C16" s="44"/>
      <c r="D16" s="376"/>
      <c r="E16" s="287" t="str">
        <f t="shared" si="1"/>
        <v xml:space="preserve">Подзадача № </v>
      </c>
      <c r="F16" s="409"/>
      <c r="G16" s="394"/>
      <c r="H16" s="395"/>
      <c r="I16" s="46"/>
      <c r="J16" s="440"/>
      <c r="O16" s="41"/>
      <c r="P16" s="41"/>
      <c r="Q16" s="41"/>
      <c r="R16" s="41"/>
    </row>
    <row r="17" spans="2:18" s="40" customFormat="1" ht="21" customHeight="1" x14ac:dyDescent="0.25">
      <c r="B17" s="439"/>
      <c r="C17" s="44"/>
      <c r="D17" s="374">
        <v>3</v>
      </c>
      <c r="E17" s="248" t="str">
        <f>"Задача № "&amp;D17</f>
        <v>Задача № 3</v>
      </c>
      <c r="F17" s="407"/>
      <c r="G17" s="404"/>
      <c r="H17" s="405"/>
      <c r="I17" s="46"/>
      <c r="J17" s="440"/>
      <c r="O17" s="41"/>
      <c r="P17" s="41"/>
      <c r="Q17" s="41"/>
      <c r="R17" s="41"/>
    </row>
    <row r="18" spans="2:18" s="40" customFormat="1" ht="21" customHeight="1" x14ac:dyDescent="0.25">
      <c r="B18" s="439"/>
      <c r="C18" s="44"/>
      <c r="D18" s="375" t="s">
        <v>357</v>
      </c>
      <c r="E18" s="241" t="str">
        <f>"Подзадача № "&amp;D18</f>
        <v>Подзадача № 3.1</v>
      </c>
      <c r="F18" s="408"/>
      <c r="G18" s="392"/>
      <c r="H18" s="393"/>
      <c r="I18" s="46"/>
      <c r="J18" s="440"/>
      <c r="O18" s="41"/>
      <c r="P18" s="41"/>
      <c r="Q18" s="41"/>
      <c r="R18" s="41"/>
    </row>
    <row r="19" spans="2:18" s="40" customFormat="1" ht="21" customHeight="1" x14ac:dyDescent="0.25">
      <c r="B19" s="439"/>
      <c r="C19" s="44"/>
      <c r="D19" s="375" t="s">
        <v>358</v>
      </c>
      <c r="E19" s="241" t="str">
        <f t="shared" ref="E19:E21" si="3">"Подзадача № "&amp;D19</f>
        <v>Подзадача № 3.2</v>
      </c>
      <c r="F19" s="408"/>
      <c r="G19" s="392"/>
      <c r="H19" s="393"/>
      <c r="I19" s="46"/>
      <c r="J19" s="440"/>
      <c r="O19" s="41"/>
      <c r="P19" s="41"/>
      <c r="Q19" s="41"/>
      <c r="R19" s="41"/>
    </row>
    <row r="20" spans="2:18" s="40" customFormat="1" ht="21" customHeight="1" x14ac:dyDescent="0.25">
      <c r="B20" s="439"/>
      <c r="C20" s="44"/>
      <c r="D20" s="375" t="s">
        <v>359</v>
      </c>
      <c r="E20" s="241" t="str">
        <f t="shared" si="3"/>
        <v>Подзадача № 3.3</v>
      </c>
      <c r="F20" s="408"/>
      <c r="G20" s="392"/>
      <c r="H20" s="393"/>
      <c r="I20" s="46"/>
      <c r="J20" s="440"/>
      <c r="O20" s="41"/>
      <c r="P20" s="41"/>
      <c r="Q20" s="41"/>
      <c r="R20" s="41"/>
    </row>
    <row r="21" spans="2:18" s="40" customFormat="1" ht="21" customHeight="1" x14ac:dyDescent="0.25">
      <c r="B21" s="439"/>
      <c r="C21" s="44"/>
      <c r="D21" s="377"/>
      <c r="E21" s="287" t="str">
        <f t="shared" si="3"/>
        <v xml:space="preserve">Подзадача № </v>
      </c>
      <c r="F21" s="409"/>
      <c r="G21" s="394"/>
      <c r="H21" s="395"/>
      <c r="I21" s="46"/>
      <c r="J21" s="440"/>
      <c r="O21" s="41"/>
      <c r="P21" s="41"/>
      <c r="Q21" s="41"/>
      <c r="R21" s="41"/>
    </row>
    <row r="22" spans="2:18" s="40" customFormat="1" x14ac:dyDescent="0.25">
      <c r="B22" s="439"/>
      <c r="C22" s="44"/>
      <c r="D22" s="378"/>
      <c r="E22" s="291"/>
      <c r="F22" s="292"/>
      <c r="G22" s="284"/>
      <c r="H22" s="293"/>
      <c r="I22" s="46"/>
      <c r="J22" s="440"/>
      <c r="O22" s="41"/>
      <c r="P22" s="41"/>
      <c r="Q22" s="41"/>
      <c r="R22" s="41"/>
    </row>
    <row r="23" spans="2:18" s="40" customFormat="1" x14ac:dyDescent="0.25">
      <c r="B23" s="439"/>
      <c r="C23" s="69"/>
      <c r="D23" s="379"/>
      <c r="E23" s="70"/>
      <c r="F23" s="70"/>
      <c r="G23" s="204"/>
      <c r="H23" s="204"/>
      <c r="I23" s="74"/>
      <c r="J23" s="440"/>
      <c r="O23" s="41"/>
      <c r="P23" s="41"/>
      <c r="Q23" s="41"/>
      <c r="R23" s="41"/>
    </row>
    <row r="24" spans="2:18" x14ac:dyDescent="0.25">
      <c r="B24" s="451"/>
      <c r="C24" s="452"/>
      <c r="D24" s="461"/>
      <c r="E24" s="452"/>
      <c r="F24" s="452"/>
      <c r="G24" s="453"/>
      <c r="H24" s="454"/>
      <c r="I24" s="452"/>
      <c r="J24" s="455"/>
    </row>
  </sheetData>
  <conditionalFormatting sqref="F7 F8:H11 F12 F13:H16 F17 F18:H21">
    <cfRule type="expression" dxfId="44" priority="1">
      <formula>F7=""</formula>
    </cfRule>
  </conditionalFormatting>
  <pageMargins left="0.25" right="0.25" top="0.75" bottom="0.75" header="0.3" footer="0.3"/>
  <pageSetup paperSize="9" scale="6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50911"/>
    <pageSetUpPr fitToPage="1"/>
  </sheetPr>
  <dimension ref="B1:BZ34"/>
  <sheetViews>
    <sheetView showGridLines="0" view="pageBreakPreview" zoomScaleNormal="100" zoomScaleSheetLayoutView="100" workbookViewId="0">
      <selection activeCell="O15" sqref="O15"/>
    </sheetView>
  </sheetViews>
  <sheetFormatPr defaultRowHeight="12" x14ac:dyDescent="0.25"/>
  <cols>
    <col min="1" max="1" width="3.42578125" style="54" customWidth="1"/>
    <col min="2" max="2" width="2.5703125" style="54" customWidth="1"/>
    <col min="3" max="3" width="3" style="40" customWidth="1"/>
    <col min="4" max="4" width="4.140625" style="71" customWidth="1"/>
    <col min="5" max="5" width="20.7109375" style="71" customWidth="1"/>
    <col min="6" max="6" width="35.7109375" style="71" customWidth="1"/>
    <col min="7" max="7" width="1.5703125" style="71" customWidth="1"/>
    <col min="8" max="9" width="10.85546875" style="71" customWidth="1"/>
    <col min="10" max="10" width="11.140625" style="71" bestFit="1" customWidth="1"/>
    <col min="11" max="11" width="1.5703125" style="71" customWidth="1"/>
    <col min="12" max="27" width="4.140625" style="71" customWidth="1"/>
    <col min="28" max="28" width="3" style="40" customWidth="1"/>
    <col min="29" max="29" width="2.85546875" style="54" customWidth="1"/>
    <col min="30" max="30" width="9.140625" style="54"/>
    <col min="31" max="31" width="32.5703125" style="94" customWidth="1"/>
    <col min="32" max="32" width="6.140625" style="94" bestFit="1" customWidth="1"/>
    <col min="33" max="33" width="6" style="94" bestFit="1" customWidth="1"/>
    <col min="34" max="34" width="5.7109375" style="88" bestFit="1" customWidth="1"/>
    <col min="35" max="37" width="6" style="88" bestFit="1" customWidth="1"/>
    <col min="38" max="38" width="5.5703125" style="94" bestFit="1" customWidth="1"/>
    <col min="39" max="39" width="5.7109375" style="94" bestFit="1" customWidth="1"/>
    <col min="40" max="40" width="5.5703125" style="94" bestFit="1" customWidth="1"/>
    <col min="41" max="41" width="5.7109375" style="94" bestFit="1" customWidth="1"/>
    <col min="42" max="42" width="5.5703125" style="94" bestFit="1" customWidth="1"/>
    <col min="43" max="43" width="5.85546875" style="94" bestFit="1" customWidth="1"/>
    <col min="44" max="44" width="6.140625" style="94" bestFit="1" customWidth="1"/>
    <col min="45" max="45" width="6" style="94" bestFit="1" customWidth="1"/>
    <col min="46" max="46" width="5.7109375" style="94" bestFit="1" customWidth="1"/>
    <col min="47" max="49" width="6" style="94" bestFit="1" customWidth="1"/>
    <col min="50" max="50" width="5.5703125" style="94" bestFit="1" customWidth="1"/>
    <col min="51" max="51" width="5.7109375" style="94" bestFit="1" customWidth="1"/>
    <col min="52" max="52" width="5.5703125" style="94" bestFit="1" customWidth="1"/>
    <col min="53" max="53" width="5.7109375" style="94" bestFit="1" customWidth="1"/>
    <col min="54" max="54" width="5.5703125" style="94" bestFit="1" customWidth="1"/>
    <col min="55" max="55" width="5.85546875" style="94" bestFit="1" customWidth="1"/>
    <col min="56" max="56" width="6.140625" style="94" bestFit="1" customWidth="1"/>
    <col min="57" max="57" width="6" style="94" bestFit="1" customWidth="1"/>
    <col min="58" max="58" width="5.7109375" style="94" bestFit="1" customWidth="1"/>
    <col min="59" max="61" width="6" style="94" bestFit="1" customWidth="1"/>
    <col min="62" max="62" width="5.5703125" style="94" bestFit="1" customWidth="1"/>
    <col min="63" max="63" width="5.7109375" style="94" bestFit="1" customWidth="1"/>
    <col min="64" max="64" width="5.5703125" style="94" bestFit="1" customWidth="1"/>
    <col min="65" max="65" width="5.7109375" style="94" bestFit="1" customWidth="1"/>
    <col min="66" max="66" width="5.5703125" style="94" bestFit="1" customWidth="1"/>
    <col min="67" max="67" width="5.85546875" style="94" bestFit="1" customWidth="1"/>
    <col min="68" max="68" width="6.140625" style="94" bestFit="1" customWidth="1"/>
    <col min="69" max="69" width="6" style="94" bestFit="1" customWidth="1"/>
    <col min="70" max="70" width="5.7109375" style="94" bestFit="1" customWidth="1"/>
    <col min="71" max="73" width="6" style="94" bestFit="1" customWidth="1"/>
    <col min="74" max="74" width="5.5703125" style="94" bestFit="1" customWidth="1"/>
    <col min="75" max="75" width="5.7109375" style="94" bestFit="1" customWidth="1"/>
    <col min="76" max="76" width="5.5703125" style="94" bestFit="1" customWidth="1"/>
    <col min="77" max="77" width="5.7109375" style="94" bestFit="1" customWidth="1"/>
    <col min="78" max="78" width="5.5703125" style="94" bestFit="1" customWidth="1"/>
    <col min="79" max="16384" width="9.140625" style="54"/>
  </cols>
  <sheetData>
    <row r="1" spans="2:78" s="94" customFormat="1" ht="11.25" x14ac:dyDescent="0.25">
      <c r="C1" s="26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  <c r="BJ1" s="262"/>
      <c r="BK1" s="262"/>
      <c r="BL1" s="262"/>
      <c r="BM1" s="262"/>
      <c r="BN1" s="262"/>
      <c r="BO1" s="262"/>
      <c r="BP1" s="262"/>
      <c r="BQ1" s="262"/>
      <c r="BR1" s="262"/>
      <c r="BS1" s="262"/>
      <c r="BT1" s="262"/>
      <c r="BU1" s="262"/>
      <c r="BV1" s="262"/>
      <c r="BW1" s="262"/>
      <c r="BX1" s="262"/>
      <c r="BY1" s="262"/>
      <c r="BZ1" s="262"/>
    </row>
    <row r="2" spans="2:78" s="270" customFormat="1" ht="11.25" x14ac:dyDescent="0.25"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1"/>
      <c r="BW2" s="261"/>
      <c r="BX2" s="261"/>
      <c r="BY2" s="261"/>
      <c r="BZ2" s="261"/>
    </row>
    <row r="3" spans="2:78" s="270" customFormat="1" ht="11.25" x14ac:dyDescent="0.25"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E3" s="269"/>
      <c r="AF3" s="269"/>
      <c r="AG3" s="269"/>
      <c r="AH3" s="269"/>
      <c r="AI3" s="269"/>
      <c r="AJ3" s="269"/>
      <c r="AK3" s="269"/>
      <c r="AL3" s="269"/>
      <c r="AM3" s="269"/>
      <c r="AN3" s="269"/>
      <c r="AO3" s="269"/>
      <c r="AP3" s="269"/>
      <c r="AQ3" s="269"/>
      <c r="AR3" s="269"/>
      <c r="AS3" s="269"/>
      <c r="AT3" s="269"/>
      <c r="AU3" s="269"/>
      <c r="AV3" s="269"/>
      <c r="AW3" s="269"/>
      <c r="AX3" s="269"/>
      <c r="AY3" s="269"/>
      <c r="AZ3" s="269"/>
      <c r="BA3" s="269"/>
      <c r="BB3" s="269"/>
      <c r="BC3" s="269"/>
      <c r="BD3" s="269"/>
      <c r="BE3" s="269"/>
      <c r="BF3" s="269"/>
      <c r="BG3" s="269"/>
      <c r="BH3" s="269"/>
      <c r="BI3" s="269"/>
      <c r="BJ3" s="269"/>
      <c r="BK3" s="269"/>
      <c r="BL3" s="269"/>
      <c r="BM3" s="269"/>
      <c r="BN3" s="269"/>
      <c r="BO3" s="269"/>
      <c r="BP3" s="269"/>
      <c r="BQ3" s="269"/>
      <c r="BR3" s="269"/>
      <c r="BS3" s="269"/>
      <c r="BT3" s="269"/>
      <c r="BU3" s="269"/>
      <c r="BV3" s="269"/>
      <c r="BW3" s="269"/>
      <c r="BX3" s="269"/>
      <c r="BY3" s="269"/>
      <c r="BZ3" s="269"/>
    </row>
    <row r="4" spans="2:78" s="270" customFormat="1" ht="11.25" x14ac:dyDescent="0.25">
      <c r="D4" s="273"/>
      <c r="E4" s="273"/>
      <c r="F4" s="273"/>
      <c r="G4" s="273"/>
      <c r="H4" s="273"/>
      <c r="I4" s="273"/>
      <c r="J4" s="273"/>
      <c r="K4" s="273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271"/>
      <c r="AA4" s="271"/>
      <c r="AE4" s="271"/>
      <c r="AF4" s="271"/>
      <c r="AG4" s="271"/>
      <c r="AH4" s="271"/>
      <c r="AI4" s="271"/>
      <c r="AJ4" s="271"/>
      <c r="AK4" s="271"/>
      <c r="AL4" s="271"/>
      <c r="AM4" s="271"/>
      <c r="AN4" s="271"/>
      <c r="AO4" s="271"/>
      <c r="AP4" s="271"/>
      <c r="AQ4" s="271"/>
      <c r="AR4" s="271"/>
      <c r="AS4" s="271"/>
      <c r="AT4" s="271"/>
      <c r="AU4" s="271"/>
      <c r="AV4" s="271"/>
      <c r="AW4" s="271"/>
      <c r="AX4" s="271"/>
      <c r="AY4" s="271"/>
      <c r="AZ4" s="271"/>
      <c r="BA4" s="271"/>
      <c r="BB4" s="271"/>
      <c r="BC4" s="271"/>
      <c r="BD4" s="271"/>
      <c r="BE4" s="271"/>
      <c r="BF4" s="271"/>
      <c r="BG4" s="271"/>
      <c r="BH4" s="271"/>
      <c r="BI4" s="271"/>
      <c r="BJ4" s="271"/>
      <c r="BK4" s="271"/>
      <c r="BL4" s="271"/>
      <c r="BM4" s="271"/>
      <c r="BN4" s="271"/>
      <c r="BO4" s="271"/>
      <c r="BP4" s="271"/>
      <c r="BQ4" s="271"/>
      <c r="BR4" s="271"/>
      <c r="BS4" s="271"/>
      <c r="BT4" s="271"/>
      <c r="BU4" s="271"/>
      <c r="BV4" s="271"/>
      <c r="BW4" s="271"/>
      <c r="BX4" s="271"/>
      <c r="BY4" s="271"/>
      <c r="BZ4" s="271"/>
    </row>
    <row r="5" spans="2:78" s="40" customFormat="1" x14ac:dyDescent="0.25">
      <c r="B5" s="435"/>
      <c r="C5" s="436"/>
      <c r="D5" s="437"/>
      <c r="E5" s="437"/>
      <c r="F5" s="437"/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7"/>
      <c r="R5" s="437"/>
      <c r="S5" s="437"/>
      <c r="T5" s="437"/>
      <c r="U5" s="437"/>
      <c r="V5" s="437"/>
      <c r="W5" s="437"/>
      <c r="X5" s="437"/>
      <c r="Y5" s="437"/>
      <c r="Z5" s="437"/>
      <c r="AA5" s="437"/>
      <c r="AB5" s="436"/>
      <c r="AC5" s="438"/>
      <c r="AE5" s="262"/>
      <c r="AF5" s="262"/>
      <c r="AG5" s="262"/>
      <c r="AH5" s="88"/>
      <c r="AI5" s="88"/>
      <c r="AJ5" s="88"/>
      <c r="AK5" s="88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  <c r="BJ5" s="262"/>
      <c r="BK5" s="262"/>
      <c r="BL5" s="262"/>
      <c r="BM5" s="262"/>
      <c r="BN5" s="262"/>
      <c r="BO5" s="262"/>
      <c r="BP5" s="262"/>
      <c r="BQ5" s="262"/>
      <c r="BR5" s="262"/>
      <c r="BS5" s="262"/>
      <c r="BT5" s="262"/>
      <c r="BU5" s="262"/>
      <c r="BV5" s="262"/>
      <c r="BW5" s="262"/>
      <c r="BX5" s="262"/>
      <c r="BY5" s="262"/>
      <c r="BZ5" s="262"/>
    </row>
    <row r="6" spans="2:78" s="40" customFormat="1" x14ac:dyDescent="0.25">
      <c r="B6" s="439"/>
      <c r="C6" s="15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8"/>
      <c r="AC6" s="440"/>
      <c r="AE6" s="262"/>
      <c r="AF6" s="262"/>
      <c r="AG6" s="262"/>
      <c r="AH6" s="88"/>
      <c r="AI6" s="88"/>
      <c r="AJ6" s="88"/>
      <c r="AK6" s="88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  <c r="BJ6" s="262"/>
      <c r="BK6" s="262"/>
      <c r="BL6" s="262"/>
      <c r="BM6" s="262"/>
      <c r="BN6" s="262"/>
      <c r="BO6" s="262"/>
      <c r="BP6" s="262"/>
      <c r="BQ6" s="262"/>
      <c r="BR6" s="262"/>
      <c r="BS6" s="262"/>
      <c r="BT6" s="262"/>
      <c r="BU6" s="262"/>
      <c r="BV6" s="262"/>
      <c r="BW6" s="262"/>
      <c r="BX6" s="262"/>
      <c r="BY6" s="262"/>
      <c r="BZ6" s="262"/>
    </row>
    <row r="7" spans="2:78" s="40" customFormat="1" ht="21.75" customHeight="1" thickBot="1" x14ac:dyDescent="0.3">
      <c r="B7" s="439"/>
      <c r="C7" s="44"/>
      <c r="D7" s="285"/>
      <c r="E7" s="285"/>
      <c r="F7" s="285"/>
      <c r="G7" s="285"/>
      <c r="H7" s="285"/>
      <c r="I7" s="285" t="s">
        <v>410</v>
      </c>
      <c r="J7" s="285"/>
      <c r="K7" s="285"/>
      <c r="L7" s="285"/>
      <c r="M7" s="285"/>
      <c r="N7" s="285"/>
      <c r="O7" s="285"/>
      <c r="P7" s="285"/>
      <c r="Q7" s="285"/>
      <c r="R7" s="285"/>
      <c r="S7" s="285"/>
      <c r="T7" s="285"/>
      <c r="U7" s="285"/>
      <c r="V7" s="285"/>
      <c r="W7" s="285"/>
      <c r="X7" s="285"/>
      <c r="Y7" s="285"/>
      <c r="Z7" s="285"/>
      <c r="AA7" s="285"/>
      <c r="AB7" s="46"/>
      <c r="AC7" s="440"/>
      <c r="AE7" s="262"/>
      <c r="AF7" s="262"/>
      <c r="AG7" s="262"/>
      <c r="AH7" s="88"/>
      <c r="AI7" s="88"/>
      <c r="AJ7" s="88"/>
      <c r="AK7" s="88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  <c r="BJ7" s="262"/>
      <c r="BK7" s="262"/>
      <c r="BL7" s="262"/>
      <c r="BM7" s="262"/>
      <c r="BN7" s="262"/>
      <c r="BO7" s="262"/>
      <c r="BP7" s="262"/>
      <c r="BQ7" s="262"/>
      <c r="BR7" s="262"/>
      <c r="BS7" s="262"/>
      <c r="BT7" s="262"/>
      <c r="BU7" s="262"/>
      <c r="BV7" s="262"/>
      <c r="BW7" s="262"/>
      <c r="BX7" s="262"/>
      <c r="BY7" s="262"/>
      <c r="BZ7" s="262"/>
    </row>
    <row r="8" spans="2:78" s="40" customFormat="1" ht="12.75" thickTop="1" x14ac:dyDescent="0.25">
      <c r="B8" s="439"/>
      <c r="C8" s="44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6"/>
      <c r="AC8" s="440"/>
      <c r="AE8" s="262"/>
      <c r="AF8" s="262"/>
      <c r="AG8" s="262"/>
      <c r="AH8" s="88"/>
      <c r="AI8" s="88"/>
      <c r="AJ8" s="88"/>
      <c r="AK8" s="88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  <c r="BJ8" s="262"/>
      <c r="BK8" s="262"/>
      <c r="BL8" s="262"/>
      <c r="BM8" s="262"/>
      <c r="BN8" s="262"/>
      <c r="BO8" s="262"/>
      <c r="BP8" s="262"/>
      <c r="BQ8" s="262"/>
      <c r="BR8" s="262"/>
      <c r="BS8" s="262"/>
      <c r="BT8" s="262"/>
      <c r="BU8" s="262"/>
      <c r="BV8" s="262"/>
      <c r="BW8" s="262"/>
      <c r="BX8" s="262"/>
      <c r="BY8" s="262"/>
      <c r="BZ8" s="262"/>
    </row>
    <row r="9" spans="2:78" s="206" customFormat="1" ht="27" customHeight="1" x14ac:dyDescent="0.25">
      <c r="B9" s="445"/>
      <c r="C9" s="207"/>
      <c r="D9" s="1370" t="s">
        <v>83</v>
      </c>
      <c r="E9" s="1372" t="s">
        <v>256</v>
      </c>
      <c r="F9" s="1378" t="s">
        <v>242</v>
      </c>
      <c r="G9" s="210"/>
      <c r="H9" s="1370" t="s">
        <v>244</v>
      </c>
      <c r="I9" s="1374" t="s">
        <v>257</v>
      </c>
      <c r="J9" s="1376" t="s">
        <v>245</v>
      </c>
      <c r="K9" s="210"/>
      <c r="L9" s="1367">
        <v>2022</v>
      </c>
      <c r="M9" s="1368"/>
      <c r="N9" s="1368"/>
      <c r="O9" s="1368"/>
      <c r="P9" s="1367">
        <f>L9+1</f>
        <v>2023</v>
      </c>
      <c r="Q9" s="1368"/>
      <c r="R9" s="1368"/>
      <c r="S9" s="1368"/>
      <c r="T9" s="1367">
        <f>P9+1</f>
        <v>2024</v>
      </c>
      <c r="U9" s="1368"/>
      <c r="V9" s="1368"/>
      <c r="W9" s="1368"/>
      <c r="X9" s="1367" t="s">
        <v>278</v>
      </c>
      <c r="Y9" s="1368"/>
      <c r="Z9" s="1368"/>
      <c r="AA9" s="1369"/>
      <c r="AB9" s="208"/>
      <c r="AC9" s="446"/>
      <c r="AE9" s="263"/>
      <c r="AF9" s="263"/>
      <c r="AG9" s="263"/>
      <c r="AH9" s="264"/>
      <c r="AI9" s="264"/>
      <c r="AJ9" s="264"/>
      <c r="AK9" s="264"/>
      <c r="AL9" s="263"/>
      <c r="AM9" s="263"/>
      <c r="AN9" s="263"/>
      <c r="AO9" s="263"/>
      <c r="AP9" s="263"/>
      <c r="AQ9" s="263"/>
      <c r="AR9" s="263"/>
      <c r="AS9" s="263"/>
      <c r="AT9" s="263"/>
      <c r="AU9" s="263"/>
      <c r="AV9" s="263"/>
      <c r="AW9" s="263"/>
      <c r="AX9" s="263"/>
      <c r="AY9" s="263"/>
      <c r="AZ9" s="263"/>
      <c r="BA9" s="263"/>
      <c r="BB9" s="263"/>
      <c r="BC9" s="263"/>
      <c r="BD9" s="263"/>
      <c r="BE9" s="263"/>
      <c r="BF9" s="263"/>
      <c r="BG9" s="263"/>
      <c r="BH9" s="263"/>
      <c r="BI9" s="263"/>
      <c r="BJ9" s="263"/>
      <c r="BK9" s="263"/>
      <c r="BL9" s="263"/>
      <c r="BM9" s="263"/>
      <c r="BN9" s="263"/>
      <c r="BO9" s="263"/>
      <c r="BP9" s="263"/>
      <c r="BQ9" s="263"/>
      <c r="BR9" s="263"/>
      <c r="BS9" s="263"/>
      <c r="BT9" s="263"/>
      <c r="BU9" s="263"/>
      <c r="BV9" s="263"/>
      <c r="BW9" s="263"/>
      <c r="BX9" s="263"/>
      <c r="BY9" s="263"/>
      <c r="BZ9" s="263"/>
    </row>
    <row r="10" spans="2:78" s="199" customFormat="1" ht="18.75" customHeight="1" x14ac:dyDescent="0.25">
      <c r="B10" s="456"/>
      <c r="C10" s="200"/>
      <c r="D10" s="1371"/>
      <c r="E10" s="1373"/>
      <c r="F10" s="1379"/>
      <c r="G10" s="193"/>
      <c r="H10" s="1371"/>
      <c r="I10" s="1375"/>
      <c r="J10" s="1377"/>
      <c r="K10" s="193"/>
      <c r="L10" s="221" t="s">
        <v>264</v>
      </c>
      <c r="M10" s="219" t="s">
        <v>265</v>
      </c>
      <c r="N10" s="219" t="s">
        <v>266</v>
      </c>
      <c r="O10" s="219" t="s">
        <v>267</v>
      </c>
      <c r="P10" s="221" t="s">
        <v>264</v>
      </c>
      <c r="Q10" s="219" t="s">
        <v>265</v>
      </c>
      <c r="R10" s="219" t="s">
        <v>266</v>
      </c>
      <c r="S10" s="219" t="s">
        <v>267</v>
      </c>
      <c r="T10" s="221" t="s">
        <v>264</v>
      </c>
      <c r="U10" s="219" t="s">
        <v>265</v>
      </c>
      <c r="V10" s="219" t="s">
        <v>266</v>
      </c>
      <c r="W10" s="219" t="s">
        <v>267</v>
      </c>
      <c r="X10" s="221" t="s">
        <v>264</v>
      </c>
      <c r="Y10" s="219" t="s">
        <v>265</v>
      </c>
      <c r="Z10" s="219" t="s">
        <v>266</v>
      </c>
      <c r="AA10" s="224" t="s">
        <v>267</v>
      </c>
      <c r="AB10" s="201"/>
      <c r="AC10" s="457"/>
      <c r="AE10" s="265"/>
      <c r="AF10" s="265"/>
      <c r="AG10" s="265"/>
      <c r="AH10" s="266"/>
      <c r="AI10" s="266"/>
      <c r="AJ10" s="266"/>
      <c r="AK10" s="266"/>
      <c r="AL10" s="265"/>
      <c r="AM10" s="265"/>
      <c r="AN10" s="265"/>
      <c r="AO10" s="265"/>
      <c r="AP10" s="265"/>
      <c r="AQ10" s="265"/>
      <c r="AR10" s="265"/>
      <c r="AS10" s="265"/>
      <c r="AT10" s="265"/>
      <c r="AU10" s="265"/>
      <c r="AV10" s="265"/>
      <c r="AW10" s="265"/>
      <c r="AX10" s="265"/>
      <c r="AY10" s="265"/>
      <c r="AZ10" s="265"/>
      <c r="BA10" s="265"/>
      <c r="BB10" s="265"/>
      <c r="BC10" s="265"/>
      <c r="BD10" s="265"/>
      <c r="BE10" s="265"/>
      <c r="BF10" s="265"/>
      <c r="BG10" s="265"/>
      <c r="BH10" s="265"/>
      <c r="BI10" s="265"/>
      <c r="BJ10" s="265"/>
      <c r="BK10" s="265"/>
      <c r="BL10" s="265"/>
      <c r="BM10" s="265"/>
      <c r="BN10" s="265"/>
      <c r="BO10" s="265"/>
      <c r="BP10" s="265"/>
      <c r="BQ10" s="265"/>
      <c r="BR10" s="265"/>
      <c r="BS10" s="265"/>
      <c r="BT10" s="265"/>
      <c r="BU10" s="265"/>
      <c r="BV10" s="265"/>
      <c r="BW10" s="265"/>
      <c r="BX10" s="265"/>
      <c r="BY10" s="265"/>
      <c r="BZ10" s="265"/>
    </row>
    <row r="11" spans="2:78" s="98" customFormat="1" ht="6" x14ac:dyDescent="0.25">
      <c r="B11" s="441"/>
      <c r="C11" s="195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8"/>
      <c r="AC11" s="442"/>
      <c r="AH11" s="100"/>
      <c r="AI11" s="100"/>
      <c r="AJ11" s="100"/>
      <c r="AK11" s="100"/>
    </row>
    <row r="12" spans="2:78" s="205" customFormat="1" ht="23.25" customHeight="1" thickBot="1" x14ac:dyDescent="0.3">
      <c r="B12" s="462"/>
      <c r="C12" s="110"/>
      <c r="D12" s="211"/>
      <c r="E12" s="212" t="s">
        <v>411</v>
      </c>
      <c r="F12" s="213"/>
      <c r="G12" s="193"/>
      <c r="H12" s="214" t="str">
        <f>IF('Основная информация'!G10="","",'Основная информация'!G10)</f>
        <v/>
      </c>
      <c r="I12" s="215" t="str">
        <f>IF('Основная информация'!G11="","",'Основная информация'!G11)</f>
        <v/>
      </c>
      <c r="J12" s="222" t="str">
        <f>'Основная информация'!G12</f>
        <v>-</v>
      </c>
      <c r="K12" s="193"/>
      <c r="L12" s="216"/>
      <c r="M12" s="217"/>
      <c r="N12" s="217"/>
      <c r="O12" s="218"/>
      <c r="P12" s="216"/>
      <c r="Q12" s="217"/>
      <c r="R12" s="217"/>
      <c r="S12" s="218"/>
      <c r="T12" s="216"/>
      <c r="U12" s="217"/>
      <c r="V12" s="217"/>
      <c r="W12" s="218"/>
      <c r="X12" s="225"/>
      <c r="Y12" s="217"/>
      <c r="Z12" s="217"/>
      <c r="AA12" s="218"/>
      <c r="AB12" s="43"/>
      <c r="AC12" s="463"/>
      <c r="AE12" s="355"/>
      <c r="AF12" s="267"/>
      <c r="AG12" s="267"/>
      <c r="AH12" s="268"/>
      <c r="AI12" s="268"/>
      <c r="AJ12" s="268"/>
      <c r="AK12" s="268"/>
      <c r="AL12" s="267"/>
      <c r="AM12" s="267"/>
      <c r="AN12" s="267"/>
      <c r="AO12" s="267"/>
      <c r="AP12" s="267"/>
      <c r="AQ12" s="267"/>
      <c r="AR12" s="267"/>
      <c r="AS12" s="267"/>
      <c r="AT12" s="267"/>
      <c r="AU12" s="267"/>
      <c r="AV12" s="267"/>
      <c r="AW12" s="267"/>
      <c r="AX12" s="267"/>
      <c r="AY12" s="267"/>
      <c r="AZ12" s="267"/>
      <c r="BA12" s="267"/>
      <c r="BB12" s="267"/>
      <c r="BC12" s="267"/>
      <c r="BD12" s="267"/>
      <c r="BE12" s="267"/>
      <c r="BF12" s="267"/>
      <c r="BG12" s="267"/>
      <c r="BH12" s="267"/>
      <c r="BI12" s="267"/>
      <c r="BJ12" s="267"/>
      <c r="BK12" s="267"/>
      <c r="BL12" s="267"/>
      <c r="BM12" s="267"/>
      <c r="BN12" s="267"/>
      <c r="BO12" s="267"/>
      <c r="BP12" s="267"/>
      <c r="BQ12" s="267"/>
      <c r="BR12" s="267"/>
      <c r="BS12" s="267"/>
      <c r="BT12" s="267"/>
      <c r="BU12" s="267"/>
      <c r="BV12" s="267"/>
      <c r="BW12" s="267"/>
      <c r="BX12" s="267"/>
      <c r="BY12" s="267"/>
      <c r="BZ12" s="267"/>
    </row>
    <row r="13" spans="2:78" s="98" customFormat="1" ht="6" customHeight="1" x14ac:dyDescent="0.25">
      <c r="B13" s="441"/>
      <c r="C13" s="195"/>
      <c r="D13" s="196"/>
      <c r="E13" s="196"/>
      <c r="F13" s="196"/>
      <c r="G13" s="196"/>
      <c r="H13" s="210"/>
      <c r="I13" s="210"/>
      <c r="J13" s="210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8"/>
      <c r="AC13" s="442"/>
      <c r="AE13" s="262"/>
      <c r="AF13" s="262"/>
      <c r="AG13" s="262"/>
      <c r="AH13" s="88"/>
      <c r="AI13" s="88"/>
      <c r="AJ13" s="88"/>
      <c r="AK13" s="88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  <c r="BJ13" s="262"/>
      <c r="BK13" s="262"/>
      <c r="BL13" s="262"/>
      <c r="BM13" s="262"/>
      <c r="BN13" s="262"/>
      <c r="BO13" s="262"/>
      <c r="BP13" s="262"/>
      <c r="BQ13" s="262"/>
      <c r="BR13" s="262"/>
      <c r="BS13" s="262"/>
      <c r="BT13" s="262"/>
      <c r="BU13" s="262"/>
      <c r="BV13" s="262"/>
      <c r="BW13" s="262"/>
      <c r="BX13" s="262"/>
      <c r="BY13" s="262"/>
      <c r="BZ13" s="262"/>
    </row>
    <row r="14" spans="2:78" s="40" customFormat="1" ht="18" customHeight="1" x14ac:dyDescent="0.25">
      <c r="B14" s="439"/>
      <c r="C14" s="44"/>
      <c r="D14" s="247">
        <f>Работы!D7</f>
        <v>1</v>
      </c>
      <c r="E14" s="248" t="str">
        <f>Работы!E7</f>
        <v>Задача № 1</v>
      </c>
      <c r="F14" s="1252">
        <f>Работы!F7</f>
        <v>0</v>
      </c>
      <c r="G14" s="45"/>
      <c r="H14" s="249"/>
      <c r="I14" s="250"/>
      <c r="J14" s="251">
        <f t="shared" ref="J14:J28" si="0">IF(OR(H14="",I14=""),
0,
(YEAR(I14)-YEAR(H14))*12+(MONTH(I14)-MONTH(H14)+1))</f>
        <v>0</v>
      </c>
      <c r="K14" s="45"/>
      <c r="L14" s="242"/>
      <c r="M14" s="243"/>
      <c r="N14" s="243"/>
      <c r="O14" s="245"/>
      <c r="P14" s="242"/>
      <c r="Q14" s="243"/>
      <c r="R14" s="243"/>
      <c r="S14" s="244"/>
      <c r="T14" s="242"/>
      <c r="U14" s="243"/>
      <c r="V14" s="243"/>
      <c r="W14" s="244"/>
      <c r="X14" s="246"/>
      <c r="Y14" s="243"/>
      <c r="Z14" s="243"/>
      <c r="AA14" s="244"/>
      <c r="AB14" s="46"/>
      <c r="AC14" s="440"/>
      <c r="AE14" s="262"/>
      <c r="AF14" s="262"/>
      <c r="AG14" s="262"/>
      <c r="AH14" s="88"/>
      <c r="AI14" s="88"/>
      <c r="AJ14" s="88"/>
      <c r="AK14" s="88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  <c r="BJ14" s="262"/>
      <c r="BK14" s="262"/>
      <c r="BL14" s="262"/>
      <c r="BM14" s="262"/>
      <c r="BN14" s="262"/>
      <c r="BO14" s="262"/>
      <c r="BP14" s="262"/>
      <c r="BQ14" s="262"/>
      <c r="BR14" s="262"/>
      <c r="BS14" s="262"/>
      <c r="BT14" s="262"/>
      <c r="BU14" s="262"/>
      <c r="BV14" s="262"/>
      <c r="BW14" s="262"/>
      <c r="BX14" s="262"/>
      <c r="BY14" s="262"/>
      <c r="BZ14" s="262"/>
    </row>
    <row r="15" spans="2:78" s="40" customFormat="1" ht="18" customHeight="1" x14ac:dyDescent="0.25">
      <c r="B15" s="439"/>
      <c r="C15" s="44"/>
      <c r="D15" s="288" t="str">
        <f>Работы!D8</f>
        <v>1.1</v>
      </c>
      <c r="E15" s="241" t="str">
        <f>Работы!E8</f>
        <v>Подзадача № 1.1</v>
      </c>
      <c r="F15" s="1253">
        <f>Работы!F8</f>
        <v>0</v>
      </c>
      <c r="G15" s="45"/>
      <c r="H15" s="396"/>
      <c r="I15" s="397"/>
      <c r="J15" s="252">
        <f t="shared" si="0"/>
        <v>0</v>
      </c>
      <c r="K15" s="45"/>
      <c r="L15" s="464"/>
      <c r="M15" s="465"/>
      <c r="N15" s="465"/>
      <c r="O15" s="466"/>
      <c r="P15" s="464"/>
      <c r="Q15" s="465"/>
      <c r="R15" s="465"/>
      <c r="S15" s="467"/>
      <c r="T15" s="464"/>
      <c r="U15" s="465"/>
      <c r="V15" s="465"/>
      <c r="W15" s="467"/>
      <c r="X15" s="468"/>
      <c r="Y15" s="465"/>
      <c r="Z15" s="465"/>
      <c r="AA15" s="467"/>
      <c r="AB15" s="46"/>
      <c r="AC15" s="440"/>
      <c r="AE15" s="262"/>
      <c r="AF15" s="262"/>
      <c r="AG15" s="262"/>
      <c r="AH15" s="88"/>
      <c r="AI15" s="88"/>
      <c r="AJ15" s="88"/>
      <c r="AK15" s="88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  <c r="BJ15" s="262"/>
      <c r="BK15" s="262"/>
      <c r="BL15" s="262"/>
      <c r="BM15" s="262"/>
      <c r="BN15" s="262"/>
      <c r="BO15" s="262"/>
      <c r="BP15" s="262"/>
      <c r="BQ15" s="262"/>
      <c r="BR15" s="262"/>
      <c r="BS15" s="262"/>
      <c r="BT15" s="262"/>
      <c r="BU15" s="262"/>
      <c r="BV15" s="262"/>
      <c r="BW15" s="262"/>
      <c r="BX15" s="262"/>
      <c r="BY15" s="262"/>
      <c r="BZ15" s="262"/>
    </row>
    <row r="16" spans="2:78" s="40" customFormat="1" ht="18" customHeight="1" x14ac:dyDescent="0.25">
      <c r="B16" s="439"/>
      <c r="C16" s="44"/>
      <c r="D16" s="288" t="str">
        <f>Работы!D9</f>
        <v>1.2</v>
      </c>
      <c r="E16" s="241" t="str">
        <f>Работы!E9</f>
        <v>Подзадача № 1.2</v>
      </c>
      <c r="F16" s="1253">
        <f>Работы!F9</f>
        <v>0</v>
      </c>
      <c r="G16" s="45"/>
      <c r="H16" s="396"/>
      <c r="I16" s="397"/>
      <c r="J16" s="252">
        <f t="shared" si="0"/>
        <v>0</v>
      </c>
      <c r="K16" s="45"/>
      <c r="L16" s="464"/>
      <c r="M16" s="465"/>
      <c r="N16" s="465"/>
      <c r="O16" s="466"/>
      <c r="P16" s="464"/>
      <c r="Q16" s="465"/>
      <c r="R16" s="465"/>
      <c r="S16" s="467"/>
      <c r="T16" s="464"/>
      <c r="U16" s="465"/>
      <c r="V16" s="465"/>
      <c r="W16" s="467"/>
      <c r="X16" s="468"/>
      <c r="Y16" s="465"/>
      <c r="Z16" s="465"/>
      <c r="AA16" s="467"/>
      <c r="AB16" s="46"/>
      <c r="AC16" s="440"/>
      <c r="AE16" s="262"/>
      <c r="AF16" s="262"/>
      <c r="AG16" s="262"/>
      <c r="AH16" s="88"/>
      <c r="AI16" s="88"/>
      <c r="AJ16" s="88"/>
      <c r="AK16" s="88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  <c r="BJ16" s="262"/>
      <c r="BK16" s="262"/>
      <c r="BL16" s="262"/>
      <c r="BM16" s="262"/>
      <c r="BN16" s="262"/>
      <c r="BO16" s="262"/>
      <c r="BP16" s="262"/>
      <c r="BQ16" s="262"/>
      <c r="BR16" s="262"/>
      <c r="BS16" s="262"/>
      <c r="BT16" s="262"/>
      <c r="BU16" s="262"/>
      <c r="BV16" s="262"/>
      <c r="BW16" s="262"/>
      <c r="BX16" s="262"/>
      <c r="BY16" s="262"/>
      <c r="BZ16" s="262"/>
    </row>
    <row r="17" spans="2:78" s="40" customFormat="1" ht="18" customHeight="1" x14ac:dyDescent="0.25">
      <c r="B17" s="439"/>
      <c r="C17" s="44"/>
      <c r="D17" s="288" t="str">
        <f>Работы!D10</f>
        <v>1.3</v>
      </c>
      <c r="E17" s="241" t="str">
        <f>Работы!E10</f>
        <v>Подзадача № 1.3</v>
      </c>
      <c r="F17" s="1253">
        <f>Работы!F10</f>
        <v>0</v>
      </c>
      <c r="G17" s="45"/>
      <c r="H17" s="396"/>
      <c r="I17" s="397"/>
      <c r="J17" s="252">
        <f t="shared" si="0"/>
        <v>0</v>
      </c>
      <c r="K17" s="45"/>
      <c r="L17" s="464"/>
      <c r="M17" s="465"/>
      <c r="N17" s="465"/>
      <c r="O17" s="466"/>
      <c r="P17" s="464"/>
      <c r="Q17" s="465"/>
      <c r="R17" s="465"/>
      <c r="S17" s="467"/>
      <c r="T17" s="464"/>
      <c r="U17" s="465"/>
      <c r="V17" s="465"/>
      <c r="W17" s="467"/>
      <c r="X17" s="468"/>
      <c r="Y17" s="465"/>
      <c r="Z17" s="465"/>
      <c r="AA17" s="467"/>
      <c r="AB17" s="46"/>
      <c r="AC17" s="440"/>
      <c r="AE17" s="262"/>
      <c r="AF17" s="262"/>
      <c r="AG17" s="262"/>
      <c r="AH17" s="88"/>
      <c r="AI17" s="88"/>
      <c r="AJ17" s="88"/>
      <c r="AK17" s="88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  <c r="BJ17" s="262"/>
      <c r="BK17" s="262"/>
      <c r="BL17" s="262"/>
      <c r="BM17" s="262"/>
      <c r="BN17" s="262"/>
      <c r="BO17" s="262"/>
      <c r="BP17" s="262"/>
      <c r="BQ17" s="262"/>
      <c r="BR17" s="262"/>
      <c r="BS17" s="262"/>
      <c r="BT17" s="262"/>
      <c r="BU17" s="262"/>
      <c r="BV17" s="262"/>
      <c r="BW17" s="262"/>
      <c r="BX17" s="262"/>
      <c r="BY17" s="262"/>
      <c r="BZ17" s="262"/>
    </row>
    <row r="18" spans="2:78" s="40" customFormat="1" ht="18" customHeight="1" x14ac:dyDescent="0.25">
      <c r="B18" s="439"/>
      <c r="C18" s="44"/>
      <c r="D18" s="288">
        <f>Работы!D11</f>
        <v>0</v>
      </c>
      <c r="E18" s="241" t="str">
        <f>Работы!E11</f>
        <v xml:space="preserve">Подзадача № </v>
      </c>
      <c r="F18" s="1253">
        <f>Работы!F11</f>
        <v>0</v>
      </c>
      <c r="G18" s="45"/>
      <c r="H18" s="396"/>
      <c r="I18" s="397"/>
      <c r="J18" s="252">
        <f t="shared" si="0"/>
        <v>0</v>
      </c>
      <c r="K18" s="45"/>
      <c r="L18" s="464"/>
      <c r="M18" s="465"/>
      <c r="N18" s="465"/>
      <c r="O18" s="466"/>
      <c r="P18" s="464"/>
      <c r="Q18" s="465"/>
      <c r="R18" s="465"/>
      <c r="S18" s="467"/>
      <c r="T18" s="464"/>
      <c r="U18" s="465"/>
      <c r="V18" s="465"/>
      <c r="W18" s="467"/>
      <c r="X18" s="468"/>
      <c r="Y18" s="465"/>
      <c r="Z18" s="465"/>
      <c r="AA18" s="467"/>
      <c r="AB18" s="46"/>
      <c r="AC18" s="440"/>
      <c r="AE18" s="262"/>
      <c r="AF18" s="262"/>
      <c r="AG18" s="262"/>
      <c r="AH18" s="88"/>
      <c r="AI18" s="88"/>
      <c r="AJ18" s="88"/>
      <c r="AK18" s="88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  <c r="BJ18" s="262"/>
      <c r="BK18" s="262"/>
      <c r="BL18" s="262"/>
      <c r="BM18" s="262"/>
      <c r="BN18" s="262"/>
      <c r="BO18" s="262"/>
      <c r="BP18" s="262"/>
      <c r="BQ18" s="262"/>
      <c r="BR18" s="262"/>
      <c r="BS18" s="262"/>
      <c r="BT18" s="262"/>
      <c r="BU18" s="262"/>
      <c r="BV18" s="262"/>
      <c r="BW18" s="262"/>
      <c r="BX18" s="262"/>
      <c r="BY18" s="262"/>
      <c r="BZ18" s="262"/>
    </row>
    <row r="19" spans="2:78" s="40" customFormat="1" ht="18" customHeight="1" x14ac:dyDescent="0.25">
      <c r="B19" s="439"/>
      <c r="C19" s="44"/>
      <c r="D19" s="247">
        <f>Работы!D12</f>
        <v>2</v>
      </c>
      <c r="E19" s="248" t="str">
        <f>Работы!E12</f>
        <v>Задача № 2</v>
      </c>
      <c r="F19" s="1252">
        <f>Работы!F12</f>
        <v>0</v>
      </c>
      <c r="G19" s="45"/>
      <c r="H19" s="249"/>
      <c r="I19" s="250"/>
      <c r="J19" s="251">
        <f t="shared" si="0"/>
        <v>0</v>
      </c>
      <c r="K19" s="45"/>
      <c r="L19" s="242"/>
      <c r="M19" s="243"/>
      <c r="N19" s="243"/>
      <c r="O19" s="245"/>
      <c r="P19" s="242"/>
      <c r="Q19" s="243"/>
      <c r="R19" s="243"/>
      <c r="S19" s="244"/>
      <c r="T19" s="242"/>
      <c r="U19" s="243"/>
      <c r="V19" s="243"/>
      <c r="W19" s="244"/>
      <c r="X19" s="246"/>
      <c r="Y19" s="243"/>
      <c r="Z19" s="243"/>
      <c r="AA19" s="244"/>
      <c r="AB19" s="46"/>
      <c r="AC19" s="440"/>
      <c r="AE19" s="262"/>
      <c r="AF19" s="262"/>
      <c r="AG19" s="262"/>
      <c r="AH19" s="88"/>
      <c r="AI19" s="88"/>
      <c r="AJ19" s="88"/>
      <c r="AK19" s="88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  <c r="BJ19" s="262"/>
      <c r="BK19" s="262"/>
      <c r="BL19" s="262"/>
      <c r="BM19" s="262"/>
      <c r="BN19" s="262"/>
      <c r="BO19" s="262"/>
      <c r="BP19" s="262"/>
      <c r="BQ19" s="262"/>
      <c r="BR19" s="262"/>
      <c r="BS19" s="262"/>
      <c r="BT19" s="262"/>
      <c r="BU19" s="262"/>
      <c r="BV19" s="262"/>
      <c r="BW19" s="262"/>
      <c r="BX19" s="262"/>
      <c r="BY19" s="262"/>
      <c r="BZ19" s="262"/>
    </row>
    <row r="20" spans="2:78" s="40" customFormat="1" ht="18" customHeight="1" x14ac:dyDescent="0.25">
      <c r="B20" s="439"/>
      <c r="C20" s="44"/>
      <c r="D20" s="288" t="str">
        <f>Работы!D13</f>
        <v>2.1</v>
      </c>
      <c r="E20" s="241" t="str">
        <f>Работы!E13</f>
        <v>Подзадача № 2.1</v>
      </c>
      <c r="F20" s="1253">
        <f>Работы!F13</f>
        <v>0</v>
      </c>
      <c r="G20" s="45"/>
      <c r="H20" s="396"/>
      <c r="I20" s="397"/>
      <c r="J20" s="252">
        <f t="shared" si="0"/>
        <v>0</v>
      </c>
      <c r="K20" s="45"/>
      <c r="L20" s="464"/>
      <c r="M20" s="465"/>
      <c r="N20" s="465"/>
      <c r="O20" s="466"/>
      <c r="P20" s="464"/>
      <c r="Q20" s="465"/>
      <c r="R20" s="465"/>
      <c r="S20" s="467"/>
      <c r="T20" s="464"/>
      <c r="U20" s="465"/>
      <c r="V20" s="465"/>
      <c r="W20" s="467"/>
      <c r="X20" s="468"/>
      <c r="Y20" s="465"/>
      <c r="Z20" s="465"/>
      <c r="AA20" s="467"/>
      <c r="AB20" s="46"/>
      <c r="AC20" s="440"/>
      <c r="AE20" s="262"/>
      <c r="AF20" s="262"/>
      <c r="AG20" s="262"/>
      <c r="AH20" s="88"/>
      <c r="AI20" s="88"/>
      <c r="AJ20" s="88"/>
      <c r="AK20" s="88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  <c r="BJ20" s="262"/>
      <c r="BK20" s="262"/>
      <c r="BL20" s="262"/>
      <c r="BM20" s="262"/>
      <c r="BN20" s="262"/>
      <c r="BO20" s="262"/>
      <c r="BP20" s="262"/>
      <c r="BQ20" s="262"/>
      <c r="BR20" s="262"/>
      <c r="BS20" s="262"/>
      <c r="BT20" s="262"/>
      <c r="BU20" s="262"/>
      <c r="BV20" s="262"/>
      <c r="BW20" s="262"/>
      <c r="BX20" s="262"/>
      <c r="BY20" s="262"/>
      <c r="BZ20" s="262"/>
    </row>
    <row r="21" spans="2:78" s="40" customFormat="1" ht="18" customHeight="1" x14ac:dyDescent="0.25">
      <c r="B21" s="439"/>
      <c r="C21" s="44"/>
      <c r="D21" s="288" t="str">
        <f>Работы!D14</f>
        <v>2.2</v>
      </c>
      <c r="E21" s="241" t="str">
        <f>Работы!E14</f>
        <v>Подзадача № 2.2</v>
      </c>
      <c r="F21" s="1253">
        <f>Работы!F14</f>
        <v>0</v>
      </c>
      <c r="G21" s="45"/>
      <c r="H21" s="396"/>
      <c r="I21" s="397"/>
      <c r="J21" s="252">
        <f t="shared" si="0"/>
        <v>0</v>
      </c>
      <c r="K21" s="45"/>
      <c r="L21" s="464"/>
      <c r="M21" s="465"/>
      <c r="N21" s="465"/>
      <c r="O21" s="466"/>
      <c r="P21" s="464"/>
      <c r="Q21" s="465"/>
      <c r="R21" s="465"/>
      <c r="S21" s="467"/>
      <c r="T21" s="464"/>
      <c r="U21" s="465"/>
      <c r="V21" s="465"/>
      <c r="W21" s="467"/>
      <c r="X21" s="468"/>
      <c r="Y21" s="465"/>
      <c r="Z21" s="465"/>
      <c r="AA21" s="467"/>
      <c r="AB21" s="46"/>
      <c r="AC21" s="440"/>
      <c r="AE21" s="262"/>
      <c r="AF21" s="262"/>
      <c r="AG21" s="262"/>
      <c r="AH21" s="88"/>
      <c r="AI21" s="88"/>
      <c r="AJ21" s="88"/>
      <c r="AK21" s="88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  <c r="BJ21" s="262"/>
      <c r="BK21" s="262"/>
      <c r="BL21" s="262"/>
      <c r="BM21" s="262"/>
      <c r="BN21" s="262"/>
      <c r="BO21" s="262"/>
      <c r="BP21" s="262"/>
      <c r="BQ21" s="262"/>
      <c r="BR21" s="262"/>
      <c r="BS21" s="262"/>
      <c r="BT21" s="262"/>
      <c r="BU21" s="262"/>
      <c r="BV21" s="262"/>
      <c r="BW21" s="262"/>
      <c r="BX21" s="262"/>
      <c r="BY21" s="262"/>
      <c r="BZ21" s="262"/>
    </row>
    <row r="22" spans="2:78" s="40" customFormat="1" ht="18" customHeight="1" x14ac:dyDescent="0.25">
      <c r="B22" s="439"/>
      <c r="C22" s="44"/>
      <c r="D22" s="288" t="str">
        <f>Работы!D15</f>
        <v>2.3</v>
      </c>
      <c r="E22" s="241" t="str">
        <f>Работы!E15</f>
        <v>Подзадача № 2.3</v>
      </c>
      <c r="F22" s="1253">
        <f>Работы!F15</f>
        <v>0</v>
      </c>
      <c r="G22" s="45"/>
      <c r="H22" s="396"/>
      <c r="I22" s="397"/>
      <c r="J22" s="252">
        <f t="shared" si="0"/>
        <v>0</v>
      </c>
      <c r="K22" s="45"/>
      <c r="L22" s="464"/>
      <c r="M22" s="465"/>
      <c r="N22" s="465"/>
      <c r="O22" s="466"/>
      <c r="P22" s="464"/>
      <c r="Q22" s="465"/>
      <c r="R22" s="465"/>
      <c r="S22" s="467"/>
      <c r="T22" s="464"/>
      <c r="U22" s="465"/>
      <c r="V22" s="465"/>
      <c r="W22" s="467"/>
      <c r="X22" s="468"/>
      <c r="Y22" s="465"/>
      <c r="Z22" s="465"/>
      <c r="AA22" s="467"/>
      <c r="AB22" s="46"/>
      <c r="AC22" s="440"/>
      <c r="AE22" s="262"/>
      <c r="AF22" s="262"/>
      <c r="AG22" s="262"/>
      <c r="AH22" s="88"/>
      <c r="AI22" s="88"/>
      <c r="AJ22" s="88"/>
      <c r="AK22" s="88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  <c r="BJ22" s="262"/>
      <c r="BK22" s="262"/>
      <c r="BL22" s="262"/>
      <c r="BM22" s="262"/>
      <c r="BN22" s="262"/>
      <c r="BO22" s="262"/>
      <c r="BP22" s="262"/>
      <c r="BQ22" s="262"/>
      <c r="BR22" s="262"/>
      <c r="BS22" s="262"/>
      <c r="BT22" s="262"/>
      <c r="BU22" s="262"/>
      <c r="BV22" s="262"/>
      <c r="BW22" s="262"/>
      <c r="BX22" s="262"/>
      <c r="BY22" s="262"/>
      <c r="BZ22" s="262"/>
    </row>
    <row r="23" spans="2:78" s="40" customFormat="1" ht="18" customHeight="1" x14ac:dyDescent="0.25">
      <c r="B23" s="439"/>
      <c r="C23" s="44"/>
      <c r="D23" s="288">
        <f>Работы!D16</f>
        <v>0</v>
      </c>
      <c r="E23" s="241" t="str">
        <f>Работы!E16</f>
        <v xml:space="preserve">Подзадача № </v>
      </c>
      <c r="F23" s="1253">
        <f>Работы!F16</f>
        <v>0</v>
      </c>
      <c r="G23" s="45"/>
      <c r="H23" s="396"/>
      <c r="I23" s="397"/>
      <c r="J23" s="252">
        <f t="shared" si="0"/>
        <v>0</v>
      </c>
      <c r="K23" s="45"/>
      <c r="L23" s="464"/>
      <c r="M23" s="465"/>
      <c r="N23" s="465"/>
      <c r="O23" s="466"/>
      <c r="P23" s="464"/>
      <c r="Q23" s="465"/>
      <c r="R23" s="465"/>
      <c r="S23" s="467"/>
      <c r="T23" s="464"/>
      <c r="U23" s="465"/>
      <c r="V23" s="465"/>
      <c r="W23" s="467"/>
      <c r="X23" s="468"/>
      <c r="Y23" s="465"/>
      <c r="Z23" s="465"/>
      <c r="AA23" s="467"/>
      <c r="AB23" s="46"/>
      <c r="AC23" s="440"/>
      <c r="AE23" s="262"/>
      <c r="AF23" s="262"/>
      <c r="AG23" s="262"/>
      <c r="AH23" s="88"/>
      <c r="AI23" s="88"/>
      <c r="AJ23" s="88"/>
      <c r="AK23" s="88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  <c r="BJ23" s="262"/>
      <c r="BK23" s="262"/>
      <c r="BL23" s="262"/>
      <c r="BM23" s="262"/>
      <c r="BN23" s="262"/>
      <c r="BO23" s="262"/>
      <c r="BP23" s="262"/>
      <c r="BQ23" s="262"/>
      <c r="BR23" s="262"/>
      <c r="BS23" s="262"/>
      <c r="BT23" s="262"/>
      <c r="BU23" s="262"/>
      <c r="BV23" s="262"/>
      <c r="BW23" s="262"/>
      <c r="BX23" s="262"/>
      <c r="BY23" s="262"/>
      <c r="BZ23" s="262"/>
    </row>
    <row r="24" spans="2:78" s="40" customFormat="1" ht="18" customHeight="1" x14ac:dyDescent="0.25">
      <c r="B24" s="439"/>
      <c r="C24" s="44"/>
      <c r="D24" s="247">
        <f>Работы!D17</f>
        <v>3</v>
      </c>
      <c r="E24" s="248" t="str">
        <f>Работы!E17</f>
        <v>Задача № 3</v>
      </c>
      <c r="F24" s="1252">
        <f>Работы!F17</f>
        <v>0</v>
      </c>
      <c r="G24" s="45"/>
      <c r="H24" s="249"/>
      <c r="I24" s="250"/>
      <c r="J24" s="251">
        <f t="shared" si="0"/>
        <v>0</v>
      </c>
      <c r="K24" s="45"/>
      <c r="L24" s="242"/>
      <c r="M24" s="243"/>
      <c r="N24" s="243"/>
      <c r="O24" s="245"/>
      <c r="P24" s="242"/>
      <c r="Q24" s="243"/>
      <c r="R24" s="243"/>
      <c r="S24" s="244"/>
      <c r="T24" s="242"/>
      <c r="U24" s="243"/>
      <c r="V24" s="243"/>
      <c r="W24" s="244"/>
      <c r="X24" s="246"/>
      <c r="Y24" s="243"/>
      <c r="Z24" s="243"/>
      <c r="AA24" s="244"/>
      <c r="AB24" s="46"/>
      <c r="AC24" s="440"/>
      <c r="AE24" s="262"/>
      <c r="AF24" s="262"/>
      <c r="AG24" s="262"/>
      <c r="AH24" s="88"/>
      <c r="AI24" s="88"/>
      <c r="AJ24" s="88"/>
      <c r="AK24" s="88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  <c r="BJ24" s="262"/>
      <c r="BK24" s="262"/>
      <c r="BL24" s="262"/>
      <c r="BM24" s="262"/>
      <c r="BN24" s="262"/>
      <c r="BO24" s="262"/>
      <c r="BP24" s="262"/>
      <c r="BQ24" s="262"/>
      <c r="BR24" s="262"/>
      <c r="BS24" s="262"/>
      <c r="BT24" s="262"/>
      <c r="BU24" s="262"/>
      <c r="BV24" s="262"/>
      <c r="BW24" s="262"/>
      <c r="BX24" s="262"/>
      <c r="BY24" s="262"/>
      <c r="BZ24" s="262"/>
    </row>
    <row r="25" spans="2:78" s="40" customFormat="1" ht="18" customHeight="1" x14ac:dyDescent="0.25">
      <c r="B25" s="439"/>
      <c r="C25" s="44"/>
      <c r="D25" s="288" t="str">
        <f>Работы!D18</f>
        <v>3.1</v>
      </c>
      <c r="E25" s="241" t="str">
        <f>Работы!E18</f>
        <v>Подзадача № 3.1</v>
      </c>
      <c r="F25" s="1253">
        <f>Работы!F18</f>
        <v>0</v>
      </c>
      <c r="G25" s="45"/>
      <c r="H25" s="396"/>
      <c r="I25" s="397"/>
      <c r="J25" s="252">
        <f t="shared" si="0"/>
        <v>0</v>
      </c>
      <c r="K25" s="45"/>
      <c r="L25" s="464"/>
      <c r="M25" s="465"/>
      <c r="N25" s="465"/>
      <c r="O25" s="466"/>
      <c r="P25" s="464"/>
      <c r="Q25" s="465"/>
      <c r="R25" s="465"/>
      <c r="S25" s="467"/>
      <c r="T25" s="464"/>
      <c r="U25" s="465"/>
      <c r="V25" s="465"/>
      <c r="W25" s="467"/>
      <c r="X25" s="468"/>
      <c r="Y25" s="465"/>
      <c r="Z25" s="465"/>
      <c r="AA25" s="467"/>
      <c r="AB25" s="46"/>
      <c r="AC25" s="440"/>
      <c r="AE25" s="262"/>
      <c r="AF25" s="262"/>
      <c r="AG25" s="262"/>
      <c r="AH25" s="88"/>
      <c r="AI25" s="88"/>
      <c r="AJ25" s="88"/>
      <c r="AK25" s="88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  <c r="BJ25" s="262"/>
      <c r="BK25" s="262"/>
      <c r="BL25" s="262"/>
      <c r="BM25" s="262"/>
      <c r="BN25" s="262"/>
      <c r="BO25" s="262"/>
      <c r="BP25" s="262"/>
      <c r="BQ25" s="262"/>
      <c r="BR25" s="262"/>
      <c r="BS25" s="262"/>
      <c r="BT25" s="262"/>
      <c r="BU25" s="262"/>
      <c r="BV25" s="262"/>
      <c r="BW25" s="262"/>
      <c r="BX25" s="262"/>
      <c r="BY25" s="262"/>
      <c r="BZ25" s="262"/>
    </row>
    <row r="26" spans="2:78" s="40" customFormat="1" ht="18" customHeight="1" x14ac:dyDescent="0.25">
      <c r="B26" s="439"/>
      <c r="C26" s="44"/>
      <c r="D26" s="288" t="str">
        <f>Работы!D19</f>
        <v>3.2</v>
      </c>
      <c r="E26" s="241" t="str">
        <f>Работы!E19</f>
        <v>Подзадача № 3.2</v>
      </c>
      <c r="F26" s="1253">
        <f>Работы!F19</f>
        <v>0</v>
      </c>
      <c r="G26" s="45"/>
      <c r="H26" s="396"/>
      <c r="I26" s="397"/>
      <c r="J26" s="252">
        <f t="shared" si="0"/>
        <v>0</v>
      </c>
      <c r="K26" s="45"/>
      <c r="L26" s="464"/>
      <c r="M26" s="465"/>
      <c r="N26" s="465"/>
      <c r="O26" s="466"/>
      <c r="P26" s="464"/>
      <c r="Q26" s="465"/>
      <c r="R26" s="465"/>
      <c r="S26" s="467"/>
      <c r="T26" s="464"/>
      <c r="U26" s="465"/>
      <c r="V26" s="465"/>
      <c r="W26" s="467"/>
      <c r="X26" s="468"/>
      <c r="Y26" s="465"/>
      <c r="Z26" s="465"/>
      <c r="AA26" s="467"/>
      <c r="AB26" s="46"/>
      <c r="AC26" s="440"/>
      <c r="AE26" s="262"/>
      <c r="AF26" s="262"/>
      <c r="AG26" s="262"/>
      <c r="AH26" s="88"/>
      <c r="AI26" s="88"/>
      <c r="AJ26" s="88"/>
      <c r="AK26" s="88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  <c r="BJ26" s="262"/>
      <c r="BK26" s="262"/>
      <c r="BL26" s="262"/>
      <c r="BM26" s="262"/>
      <c r="BN26" s="262"/>
      <c r="BO26" s="262"/>
      <c r="BP26" s="262"/>
      <c r="BQ26" s="262"/>
      <c r="BR26" s="262"/>
      <c r="BS26" s="262"/>
      <c r="BT26" s="262"/>
      <c r="BU26" s="262"/>
      <c r="BV26" s="262"/>
      <c r="BW26" s="262"/>
      <c r="BX26" s="262"/>
      <c r="BY26" s="262"/>
      <c r="BZ26" s="262"/>
    </row>
    <row r="27" spans="2:78" s="40" customFormat="1" ht="18" customHeight="1" x14ac:dyDescent="0.25">
      <c r="B27" s="439"/>
      <c r="C27" s="44"/>
      <c r="D27" s="288" t="str">
        <f>Работы!D20</f>
        <v>3.3</v>
      </c>
      <c r="E27" s="241" t="str">
        <f>Работы!E20</f>
        <v>Подзадача № 3.3</v>
      </c>
      <c r="F27" s="1253">
        <f>Работы!F20</f>
        <v>0</v>
      </c>
      <c r="G27" s="45"/>
      <c r="H27" s="398"/>
      <c r="I27" s="399"/>
      <c r="J27" s="252">
        <f t="shared" si="0"/>
        <v>0</v>
      </c>
      <c r="K27" s="45"/>
      <c r="L27" s="469"/>
      <c r="M27" s="470"/>
      <c r="N27" s="470"/>
      <c r="O27" s="471"/>
      <c r="P27" s="469"/>
      <c r="Q27" s="470"/>
      <c r="R27" s="470"/>
      <c r="S27" s="472"/>
      <c r="T27" s="469"/>
      <c r="U27" s="470"/>
      <c r="V27" s="470"/>
      <c r="W27" s="472"/>
      <c r="X27" s="473"/>
      <c r="Y27" s="470"/>
      <c r="Z27" s="470"/>
      <c r="AA27" s="472"/>
      <c r="AB27" s="46"/>
      <c r="AC27" s="440"/>
      <c r="AE27" s="262"/>
      <c r="AF27" s="262"/>
      <c r="AG27" s="262"/>
      <c r="AH27" s="88"/>
      <c r="AI27" s="88"/>
      <c r="AJ27" s="88"/>
      <c r="AK27" s="88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  <c r="BJ27" s="262"/>
      <c r="BK27" s="262"/>
      <c r="BL27" s="262"/>
      <c r="BM27" s="262"/>
      <c r="BN27" s="262"/>
      <c r="BO27" s="262"/>
      <c r="BP27" s="262"/>
      <c r="BQ27" s="262"/>
      <c r="BR27" s="262"/>
      <c r="BS27" s="262"/>
      <c r="BT27" s="262"/>
      <c r="BU27" s="262"/>
      <c r="BV27" s="262"/>
      <c r="BW27" s="262"/>
      <c r="BX27" s="262"/>
      <c r="BY27" s="262"/>
      <c r="BZ27" s="262"/>
    </row>
    <row r="28" spans="2:78" s="40" customFormat="1" ht="18" customHeight="1" x14ac:dyDescent="0.25">
      <c r="B28" s="439"/>
      <c r="C28" s="44"/>
      <c r="D28" s="289">
        <f>Работы!D21</f>
        <v>0</v>
      </c>
      <c r="E28" s="287" t="str">
        <f>Работы!E21</f>
        <v xml:space="preserve">Подзадача № </v>
      </c>
      <c r="F28" s="1254">
        <f>Работы!F21</f>
        <v>0</v>
      </c>
      <c r="G28" s="45"/>
      <c r="H28" s="400"/>
      <c r="I28" s="401"/>
      <c r="J28" s="252">
        <f t="shared" si="0"/>
        <v>0</v>
      </c>
      <c r="K28" s="45"/>
      <c r="L28" s="469"/>
      <c r="M28" s="470"/>
      <c r="N28" s="470"/>
      <c r="O28" s="471"/>
      <c r="P28" s="469"/>
      <c r="Q28" s="470"/>
      <c r="R28" s="470"/>
      <c r="S28" s="472"/>
      <c r="T28" s="469"/>
      <c r="U28" s="470"/>
      <c r="V28" s="470"/>
      <c r="W28" s="472"/>
      <c r="X28" s="473"/>
      <c r="Y28" s="470"/>
      <c r="Z28" s="470"/>
      <c r="AA28" s="472"/>
      <c r="AB28" s="46"/>
      <c r="AC28" s="440"/>
      <c r="AE28" s="262"/>
      <c r="AF28" s="262"/>
      <c r="AG28" s="262"/>
      <c r="AH28" s="88"/>
      <c r="AI28" s="88"/>
      <c r="AJ28" s="88"/>
      <c r="AK28" s="88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  <c r="BJ28" s="262"/>
      <c r="BK28" s="262"/>
      <c r="BL28" s="262"/>
      <c r="BM28" s="262"/>
      <c r="BN28" s="262"/>
      <c r="BO28" s="262"/>
      <c r="BP28" s="262"/>
      <c r="BQ28" s="262"/>
      <c r="BR28" s="262"/>
      <c r="BS28" s="262"/>
      <c r="BT28" s="262"/>
      <c r="BU28" s="262"/>
      <c r="BV28" s="262"/>
      <c r="BW28" s="262"/>
      <c r="BX28" s="262"/>
      <c r="BY28" s="262"/>
      <c r="BZ28" s="262"/>
    </row>
    <row r="29" spans="2:78" s="40" customFormat="1" ht="18" customHeight="1" x14ac:dyDescent="0.25">
      <c r="B29" s="439"/>
      <c r="C29" s="44"/>
      <c r="D29" s="294" t="s">
        <v>165</v>
      </c>
      <c r="E29" s="223"/>
      <c r="F29" s="295"/>
      <c r="G29" s="45"/>
      <c r="H29" s="296"/>
      <c r="I29" s="297"/>
      <c r="J29" s="113" t="str">
        <f t="shared" ref="J29" si="1">IF(OR(H29="",I29=""),
"",
(YEAR(I29)-YEAR(H29))*12+(MONTH(I29)-MONTH(H29)+1))</f>
        <v/>
      </c>
      <c r="K29" s="45"/>
      <c r="L29" s="474"/>
      <c r="M29" s="474"/>
      <c r="N29" s="474"/>
      <c r="O29" s="474"/>
      <c r="P29" s="474"/>
      <c r="Q29" s="474"/>
      <c r="R29" s="474"/>
      <c r="S29" s="474"/>
      <c r="T29" s="474"/>
      <c r="U29" s="474"/>
      <c r="V29" s="474"/>
      <c r="W29" s="474"/>
      <c r="X29" s="474"/>
      <c r="Y29" s="474"/>
      <c r="Z29" s="474"/>
      <c r="AA29" s="475"/>
      <c r="AB29" s="46"/>
      <c r="AC29" s="440"/>
      <c r="AE29" s="262"/>
      <c r="AF29" s="262"/>
      <c r="AG29" s="262"/>
      <c r="AH29" s="88"/>
      <c r="AI29" s="88"/>
      <c r="AJ29" s="88"/>
      <c r="AK29" s="88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  <c r="BJ29" s="262"/>
      <c r="BK29" s="262"/>
      <c r="BL29" s="262"/>
      <c r="BM29" s="262"/>
      <c r="BN29" s="262"/>
      <c r="BO29" s="262"/>
      <c r="BP29" s="262"/>
      <c r="BQ29" s="262"/>
      <c r="BR29" s="262"/>
      <c r="BS29" s="262"/>
      <c r="BT29" s="262"/>
      <c r="BU29" s="262"/>
      <c r="BV29" s="262"/>
      <c r="BW29" s="262"/>
      <c r="BX29" s="262"/>
      <c r="BY29" s="262"/>
      <c r="BZ29" s="262"/>
    </row>
    <row r="30" spans="2:78" s="40" customFormat="1" x14ac:dyDescent="0.25">
      <c r="B30" s="439"/>
      <c r="C30" s="69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4"/>
      <c r="AC30" s="440"/>
      <c r="AE30" s="262"/>
      <c r="AF30" s="262"/>
      <c r="AG30" s="262"/>
      <c r="AH30" s="88"/>
      <c r="AI30" s="88"/>
      <c r="AJ30" s="88"/>
      <c r="AK30" s="88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  <c r="BJ30" s="262"/>
      <c r="BK30" s="262"/>
      <c r="BL30" s="262"/>
      <c r="BM30" s="262"/>
      <c r="BN30" s="262"/>
      <c r="BO30" s="262"/>
      <c r="BP30" s="262"/>
      <c r="BQ30" s="262"/>
      <c r="BR30" s="262"/>
      <c r="BS30" s="262"/>
      <c r="BT30" s="262"/>
      <c r="BU30" s="262"/>
      <c r="BV30" s="262"/>
      <c r="BW30" s="262"/>
      <c r="BX30" s="262"/>
      <c r="BY30" s="262"/>
      <c r="BZ30" s="262"/>
    </row>
    <row r="31" spans="2:78" x14ac:dyDescent="0.25">
      <c r="B31" s="451"/>
      <c r="C31" s="452"/>
      <c r="D31" s="453"/>
      <c r="E31" s="453"/>
      <c r="F31" s="453"/>
      <c r="G31" s="453"/>
      <c r="H31" s="453"/>
      <c r="I31" s="453"/>
      <c r="J31" s="453"/>
      <c r="K31" s="453"/>
      <c r="L31" s="453"/>
      <c r="M31" s="453"/>
      <c r="N31" s="453"/>
      <c r="O31" s="453"/>
      <c r="P31" s="453"/>
      <c r="Q31" s="453"/>
      <c r="R31" s="453"/>
      <c r="S31" s="453"/>
      <c r="T31" s="453"/>
      <c r="U31" s="453"/>
      <c r="V31" s="453"/>
      <c r="W31" s="453"/>
      <c r="X31" s="453"/>
      <c r="Y31" s="453"/>
      <c r="Z31" s="453"/>
      <c r="AA31" s="453"/>
      <c r="AB31" s="452"/>
      <c r="AC31" s="455"/>
    </row>
    <row r="34" spans="8:8" x14ac:dyDescent="0.25">
      <c r="H34" s="220"/>
    </row>
  </sheetData>
  <mergeCells count="10">
    <mergeCell ref="L9:O9"/>
    <mergeCell ref="P9:S9"/>
    <mergeCell ref="X9:AA9"/>
    <mergeCell ref="D9:D10"/>
    <mergeCell ref="E9:E10"/>
    <mergeCell ref="H9:H10"/>
    <mergeCell ref="I9:I10"/>
    <mergeCell ref="J9:J10"/>
    <mergeCell ref="F9:F10"/>
    <mergeCell ref="T9:W9"/>
  </mergeCells>
  <conditionalFormatting sqref="H14:I28">
    <cfRule type="expression" dxfId="43" priority="1">
      <formula>H14=""</formula>
    </cfRule>
  </conditionalFormatting>
  <conditionalFormatting sqref="L12:AA12">
    <cfRule type="expression" dxfId="42" priority="4">
      <formula>L12=""</formula>
    </cfRule>
  </conditionalFormatting>
  <conditionalFormatting sqref="L14:AA29">
    <cfRule type="expression" dxfId="41" priority="2">
      <formula>L14=""</formula>
    </cfRule>
  </conditionalFormatting>
  <dataValidations count="1">
    <dataValidation type="whole" allowBlank="1" showInputMessage="1" showErrorMessage="1" sqref="H12:J12 J14:J29" xr:uid="{00000000-0002-0000-0500-000000000000}">
      <formula1>0</formula1>
      <formula2>0</formula2>
    </dataValidation>
  </dataValidations>
  <pageMargins left="0.25" right="0.25" top="0.75" bottom="0.75" header="0.3" footer="0.3"/>
  <pageSetup paperSize="9" scale="5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50911"/>
    <pageSetUpPr fitToPage="1"/>
  </sheetPr>
  <dimension ref="B2:Z32"/>
  <sheetViews>
    <sheetView showGridLines="0" view="pageBreakPreview" zoomScaleNormal="100" zoomScaleSheetLayoutView="100" workbookViewId="0">
      <selection activeCell="O21" sqref="O21:O22"/>
    </sheetView>
  </sheetViews>
  <sheetFormatPr defaultRowHeight="12" x14ac:dyDescent="0.25"/>
  <cols>
    <col min="1" max="1" width="7.85546875" style="54" customWidth="1"/>
    <col min="2" max="2" width="2.140625" style="54" customWidth="1"/>
    <col min="3" max="3" width="3" style="40" customWidth="1"/>
    <col min="4" max="4" width="3" style="71" customWidth="1"/>
    <col min="5" max="5" width="29.5703125" style="54" customWidth="1"/>
    <col min="6" max="6" width="1.28515625" style="54" customWidth="1"/>
    <col min="7" max="10" width="5.5703125" style="54" customWidth="1"/>
    <col min="11" max="11" width="1.28515625" style="54" customWidth="1"/>
    <col min="12" max="12" width="8.140625" style="54" customWidth="1"/>
    <col min="13" max="13" width="41.140625" style="54" customWidth="1"/>
    <col min="14" max="14" width="1.28515625" style="54" customWidth="1"/>
    <col min="15" max="16" width="46.5703125" style="54" customWidth="1"/>
    <col min="17" max="17" width="3" style="40" customWidth="1"/>
    <col min="18" max="18" width="2.140625" style="54" customWidth="1"/>
    <col min="19" max="19" width="9.140625" style="54"/>
    <col min="20" max="20" width="34" style="54" customWidth="1"/>
    <col min="21" max="21" width="30.85546875" style="54" customWidth="1"/>
    <col min="22" max="22" width="9.5703125" style="54" customWidth="1"/>
    <col min="23" max="24" width="9.5703125" style="41" customWidth="1"/>
    <col min="25" max="26" width="9.140625" style="41"/>
    <col min="27" max="16384" width="9.140625" style="54"/>
  </cols>
  <sheetData>
    <row r="2" spans="2:26" s="40" customFormat="1" x14ac:dyDescent="0.25">
      <c r="B2" s="435"/>
      <c r="C2" s="436"/>
      <c r="D2" s="437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8"/>
      <c r="W2" s="41"/>
      <c r="X2" s="41"/>
      <c r="Y2" s="41"/>
      <c r="Z2" s="41"/>
    </row>
    <row r="3" spans="2:26" s="40" customFormat="1" x14ac:dyDescent="0.25">
      <c r="B3" s="439"/>
      <c r="C3" s="15"/>
      <c r="D3" s="17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8"/>
      <c r="R3" s="440"/>
      <c r="W3" s="41"/>
      <c r="X3" s="41"/>
      <c r="Y3" s="41"/>
      <c r="Z3" s="41"/>
    </row>
    <row r="4" spans="2:26" s="40" customFormat="1" ht="20.25" customHeight="1" thickBot="1" x14ac:dyDescent="0.3">
      <c r="B4" s="439"/>
      <c r="C4" s="44"/>
      <c r="D4" s="1317" t="s">
        <v>349</v>
      </c>
      <c r="E4" s="1317"/>
      <c r="F4" s="1317"/>
      <c r="G4" s="1317"/>
      <c r="H4" s="1317"/>
      <c r="I4" s="1317"/>
      <c r="J4" s="1317"/>
      <c r="K4" s="1317"/>
      <c r="L4" s="1317"/>
      <c r="M4" s="1317"/>
      <c r="N4" s="1317"/>
      <c r="O4" s="1317"/>
      <c r="P4" s="1317"/>
      <c r="Q4" s="46"/>
      <c r="R4" s="440"/>
      <c r="T4" s="355" t="s">
        <v>449</v>
      </c>
      <c r="U4" s="344" t="s">
        <v>450</v>
      </c>
      <c r="W4" s="41"/>
      <c r="X4" s="41"/>
      <c r="Y4" s="41"/>
      <c r="Z4" s="41"/>
    </row>
    <row r="5" spans="2:26" s="40" customFormat="1" ht="12.75" thickTop="1" x14ac:dyDescent="0.25">
      <c r="B5" s="439"/>
      <c r="C5" s="44"/>
      <c r="D5" s="45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46"/>
      <c r="R5" s="440"/>
      <c r="W5" s="41"/>
      <c r="X5" s="41"/>
      <c r="Y5" s="41"/>
      <c r="Z5" s="41"/>
    </row>
    <row r="6" spans="2:26" s="199" customFormat="1" ht="16.5" customHeight="1" x14ac:dyDescent="0.25">
      <c r="B6" s="456"/>
      <c r="C6" s="200"/>
      <c r="D6" s="1383" t="s">
        <v>83</v>
      </c>
      <c r="E6" s="1374" t="s">
        <v>119</v>
      </c>
      <c r="F6" s="210"/>
      <c r="G6" s="1370">
        <v>2022</v>
      </c>
      <c r="H6" s="1372">
        <f t="shared" ref="H6:I6" si="0">G6+1</f>
        <v>2023</v>
      </c>
      <c r="I6" s="1372">
        <f t="shared" si="0"/>
        <v>2024</v>
      </c>
      <c r="J6" s="1374" t="s">
        <v>278</v>
      </c>
      <c r="K6" s="210"/>
      <c r="L6" s="1382" t="s">
        <v>185</v>
      </c>
      <c r="M6" s="1316"/>
      <c r="N6" s="210"/>
      <c r="O6" s="1370" t="s">
        <v>260</v>
      </c>
      <c r="P6" s="1374" t="s">
        <v>261</v>
      </c>
      <c r="Q6" s="201"/>
      <c r="R6" s="457"/>
      <c r="W6" s="202"/>
      <c r="X6" s="202"/>
      <c r="Y6" s="202"/>
      <c r="Z6" s="202"/>
    </row>
    <row r="7" spans="2:26" s="199" customFormat="1" ht="16.5" customHeight="1" x14ac:dyDescent="0.25">
      <c r="B7" s="456"/>
      <c r="C7" s="200"/>
      <c r="D7" s="1384"/>
      <c r="E7" s="1375"/>
      <c r="F7" s="210"/>
      <c r="G7" s="1371"/>
      <c r="H7" s="1373"/>
      <c r="I7" s="1373"/>
      <c r="J7" s="1375"/>
      <c r="K7" s="210"/>
      <c r="L7" s="1255" t="s">
        <v>453</v>
      </c>
      <c r="M7" s="1227" t="s">
        <v>454</v>
      </c>
      <c r="N7" s="210"/>
      <c r="O7" s="1371"/>
      <c r="P7" s="1375"/>
      <c r="Q7" s="201"/>
      <c r="R7" s="457"/>
      <c r="W7" s="202"/>
      <c r="X7" s="202"/>
      <c r="Y7" s="202"/>
      <c r="Z7" s="202"/>
    </row>
    <row r="8" spans="2:26" s="98" customFormat="1" ht="6" x14ac:dyDescent="0.25">
      <c r="B8" s="441"/>
      <c r="C8" s="195"/>
      <c r="D8" s="196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8"/>
      <c r="R8" s="442"/>
      <c r="W8" s="100"/>
      <c r="X8" s="100"/>
      <c r="Y8" s="100"/>
      <c r="Z8" s="100"/>
    </row>
    <row r="9" spans="2:26" s="40" customFormat="1" ht="16.5" customHeight="1" x14ac:dyDescent="0.25">
      <c r="B9" s="439"/>
      <c r="C9" s="44"/>
      <c r="D9" s="294">
        <v>1</v>
      </c>
      <c r="E9" s="295" t="s">
        <v>273</v>
      </c>
      <c r="F9" s="19"/>
      <c r="G9" s="846">
        <f>'1.1.2 ФОТ производ перс ФБ'!AX10+'1.1.2 ФОТ производ перс ВБ'!AX10</f>
        <v>0</v>
      </c>
      <c r="H9" s="847">
        <f>'1.1.2 ФОТ производ перс ФБ'!AY10+'1.1.2 ФОТ производ перс ВБ'!AY10</f>
        <v>0</v>
      </c>
      <c r="I9" s="847">
        <f>'1.1.2 ФОТ производ перс ФБ'!AZ10+'1.1.2 ФОТ производ перс ВБ'!AZ10</f>
        <v>0</v>
      </c>
      <c r="J9" s="848"/>
      <c r="K9" s="19"/>
      <c r="L9" s="414"/>
      <c r="M9" s="415"/>
      <c r="N9" s="19"/>
      <c r="O9" s="412"/>
      <c r="P9" s="413"/>
      <c r="Q9" s="46"/>
      <c r="R9" s="440"/>
      <c r="W9" s="41"/>
      <c r="X9" s="41"/>
      <c r="Y9" s="41"/>
      <c r="Z9" s="41"/>
    </row>
    <row r="10" spans="2:26" s="40" customFormat="1" ht="16.5" customHeight="1" x14ac:dyDescent="0.25">
      <c r="B10" s="439"/>
      <c r="C10" s="44"/>
      <c r="D10" s="410">
        <f>D9+1</f>
        <v>2</v>
      </c>
      <c r="E10" s="853" t="s">
        <v>274</v>
      </c>
      <c r="F10" s="19"/>
      <c r="G10" s="846">
        <f>'1.1.2 ФОТ производ перс ФБ'!AX11+'1.1.2 ФОТ производ перс ВБ'!AX11</f>
        <v>0</v>
      </c>
      <c r="H10" s="847">
        <f>'1.1.2 ФОТ производ перс ФБ'!AY11+'1.1.2 ФОТ производ перс ВБ'!AY11</f>
        <v>0</v>
      </c>
      <c r="I10" s="847">
        <f>'1.1.2 ФОТ производ перс ФБ'!AZ11+'1.1.2 ФОТ производ перс ВБ'!AZ11</f>
        <v>0</v>
      </c>
      <c r="J10" s="848"/>
      <c r="K10" s="19"/>
      <c r="L10" s="414"/>
      <c r="M10" s="415"/>
      <c r="N10" s="19"/>
      <c r="O10" s="414"/>
      <c r="P10" s="415"/>
      <c r="Q10" s="46"/>
      <c r="R10" s="440"/>
      <c r="W10" s="41"/>
      <c r="X10" s="41"/>
      <c r="Y10" s="41"/>
      <c r="Z10" s="41"/>
    </row>
    <row r="11" spans="2:26" s="40" customFormat="1" ht="16.5" customHeight="1" x14ac:dyDescent="0.25">
      <c r="B11" s="439"/>
      <c r="C11" s="44"/>
      <c r="D11" s="410">
        <f t="shared" ref="D11:D12" si="1">D10+1</f>
        <v>3</v>
      </c>
      <c r="E11" s="853" t="s">
        <v>275</v>
      </c>
      <c r="F11" s="19"/>
      <c r="G11" s="846">
        <f>'1.1.2 ФОТ производ перс ФБ'!AX12+'1.1.2 ФОТ производ перс ВБ'!AX12</f>
        <v>0</v>
      </c>
      <c r="H11" s="847">
        <f>'1.1.2 ФОТ производ перс ФБ'!AY12+'1.1.2 ФОТ производ перс ВБ'!AY12</f>
        <v>0</v>
      </c>
      <c r="I11" s="847">
        <f>'1.1.2 ФОТ производ перс ФБ'!AZ12+'1.1.2 ФОТ производ перс ВБ'!AZ12</f>
        <v>0</v>
      </c>
      <c r="J11" s="848"/>
      <c r="K11" s="19"/>
      <c r="L11" s="412"/>
      <c r="M11" s="413"/>
      <c r="N11" s="19"/>
      <c r="O11" s="414"/>
      <c r="P11" s="415"/>
      <c r="Q11" s="46"/>
      <c r="R11" s="440"/>
      <c r="W11" s="41"/>
      <c r="X11" s="41"/>
      <c r="Y11" s="41"/>
      <c r="Z11" s="41"/>
    </row>
    <row r="12" spans="2:26" s="40" customFormat="1" ht="16.5" customHeight="1" x14ac:dyDescent="0.25">
      <c r="B12" s="439"/>
      <c r="C12" s="44"/>
      <c r="D12" s="294">
        <f t="shared" si="1"/>
        <v>4</v>
      </c>
      <c r="E12" s="295" t="s">
        <v>276</v>
      </c>
      <c r="F12" s="19"/>
      <c r="G12" s="846">
        <f>'1.1.2 ФОТ производ перс ФБ'!AX13+'1.1.2 ФОТ производ перс ВБ'!AX13</f>
        <v>0</v>
      </c>
      <c r="H12" s="847">
        <f>'1.1.2 ФОТ производ перс ФБ'!AY13+'1.1.2 ФОТ производ перс ВБ'!AY13</f>
        <v>0</v>
      </c>
      <c r="I12" s="847">
        <f>'1.1.2 ФОТ производ перс ФБ'!AZ13+'1.1.2 ФОТ производ перс ВБ'!AZ13</f>
        <v>0</v>
      </c>
      <c r="J12" s="848"/>
      <c r="K12" s="19"/>
      <c r="L12" s="416"/>
      <c r="M12" s="417"/>
      <c r="N12" s="19"/>
      <c r="O12" s="412"/>
      <c r="P12" s="413"/>
      <c r="Q12" s="46"/>
      <c r="R12" s="440"/>
      <c r="W12" s="41"/>
      <c r="X12" s="41"/>
      <c r="Y12" s="41"/>
      <c r="Z12" s="41"/>
    </row>
    <row r="13" spans="2:26" s="40" customFormat="1" ht="16.5" customHeight="1" x14ac:dyDescent="0.25">
      <c r="B13" s="439"/>
      <c r="C13" s="44"/>
      <c r="D13" s="411">
        <f>D12+1</f>
        <v>5</v>
      </c>
      <c r="E13" s="854" t="s">
        <v>277</v>
      </c>
      <c r="F13" s="19"/>
      <c r="G13" s="846">
        <f>'1.1.2 ФОТ производ перс ФБ'!AX14+'1.1.2 ФОТ производ перс ВБ'!AX14</f>
        <v>0</v>
      </c>
      <c r="H13" s="847">
        <f>'1.1.2 ФОТ производ перс ФБ'!AY14+'1.1.2 ФОТ производ перс ВБ'!AY14</f>
        <v>0</v>
      </c>
      <c r="I13" s="847">
        <f>'1.1.2 ФОТ производ перс ФБ'!AZ14+'1.1.2 ФОТ производ перс ВБ'!AZ14</f>
        <v>0</v>
      </c>
      <c r="J13" s="848"/>
      <c r="K13" s="19"/>
      <c r="L13" s="416"/>
      <c r="M13" s="417"/>
      <c r="N13" s="19"/>
      <c r="O13" s="416"/>
      <c r="P13" s="417"/>
      <c r="Q13" s="46"/>
      <c r="R13" s="440"/>
      <c r="W13" s="41"/>
      <c r="X13" s="41"/>
      <c r="Y13" s="41"/>
      <c r="Z13" s="41"/>
    </row>
    <row r="14" spans="2:26" s="98" customFormat="1" ht="3.75" customHeight="1" x14ac:dyDescent="0.25">
      <c r="B14" s="441"/>
      <c r="C14" s="195"/>
      <c r="D14" s="196"/>
      <c r="E14" s="226"/>
      <c r="F14" s="226"/>
      <c r="G14" s="849"/>
      <c r="H14" s="849"/>
      <c r="I14" s="849"/>
      <c r="J14" s="849"/>
      <c r="K14" s="226"/>
      <c r="L14" s="226"/>
      <c r="M14" s="226"/>
      <c r="N14" s="226"/>
      <c r="O14" s="226"/>
      <c r="P14" s="226"/>
      <c r="Q14" s="198"/>
      <c r="R14" s="442"/>
      <c r="W14" s="100"/>
      <c r="X14" s="100"/>
      <c r="Y14" s="100"/>
      <c r="Z14" s="100"/>
    </row>
    <row r="15" spans="2:26" s="205" customFormat="1" ht="15" customHeight="1" thickBot="1" x14ac:dyDescent="0.3">
      <c r="B15" s="462"/>
      <c r="C15" s="110"/>
      <c r="D15" s="1380" t="s">
        <v>425</v>
      </c>
      <c r="E15" s="1381"/>
      <c r="F15" s="434"/>
      <c r="G15" s="850">
        <f>SUM(G9:G13)</f>
        <v>0</v>
      </c>
      <c r="H15" s="851">
        <f>SUM(H9:H13)</f>
        <v>0</v>
      </c>
      <c r="I15" s="851">
        <f>SUM(I9:I13)</f>
        <v>0</v>
      </c>
      <c r="J15" s="852"/>
      <c r="K15" s="434"/>
      <c r="L15" s="434"/>
      <c r="M15" s="434"/>
      <c r="N15" s="434"/>
      <c r="O15" s="434"/>
      <c r="P15" s="434"/>
      <c r="Q15" s="43"/>
      <c r="R15" s="463"/>
      <c r="W15" s="66"/>
      <c r="X15" s="66"/>
      <c r="Y15" s="66"/>
      <c r="Z15" s="66"/>
    </row>
    <row r="16" spans="2:26" s="40" customFormat="1" x14ac:dyDescent="0.25">
      <c r="B16" s="439"/>
      <c r="C16" s="69"/>
      <c r="D16" s="72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74"/>
      <c r="R16" s="440"/>
      <c r="W16" s="41"/>
      <c r="X16" s="41"/>
      <c r="Y16" s="41"/>
      <c r="Z16" s="41"/>
    </row>
    <row r="17" spans="2:26" s="98" customFormat="1" ht="6" x14ac:dyDescent="0.25">
      <c r="B17" s="441"/>
      <c r="R17" s="442"/>
      <c r="W17" s="100"/>
      <c r="X17" s="100"/>
      <c r="Y17" s="100"/>
      <c r="Z17" s="100"/>
    </row>
    <row r="18" spans="2:26" s="40" customFormat="1" x14ac:dyDescent="0.25">
      <c r="B18" s="439"/>
      <c r="C18" s="15"/>
      <c r="D18" s="17"/>
      <c r="E18" s="369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369"/>
      <c r="Q18" s="18"/>
      <c r="R18" s="440"/>
      <c r="W18" s="41"/>
      <c r="X18" s="41"/>
      <c r="Y18" s="41"/>
      <c r="Z18" s="41"/>
    </row>
    <row r="19" spans="2:26" s="40" customFormat="1" ht="23.25" customHeight="1" thickBot="1" x14ac:dyDescent="0.3">
      <c r="B19" s="439"/>
      <c r="C19" s="44"/>
      <c r="D19" s="1317" t="s">
        <v>350</v>
      </c>
      <c r="E19" s="1317"/>
      <c r="F19" s="1317"/>
      <c r="G19" s="1317"/>
      <c r="H19" s="1317"/>
      <c r="I19" s="1317"/>
      <c r="J19" s="1317"/>
      <c r="K19" s="1317"/>
      <c r="L19" s="1317"/>
      <c r="M19" s="1317"/>
      <c r="N19" s="1317"/>
      <c r="O19" s="1317"/>
      <c r="P19" s="1317"/>
      <c r="Q19" s="46"/>
      <c r="R19" s="440"/>
      <c r="T19" s="355" t="s">
        <v>318</v>
      </c>
      <c r="U19" s="344" t="s">
        <v>363</v>
      </c>
      <c r="W19" s="41"/>
      <c r="X19" s="41"/>
      <c r="Y19" s="41"/>
      <c r="Z19" s="41"/>
    </row>
    <row r="20" spans="2:26" s="40" customFormat="1" ht="12.75" thickTop="1" x14ac:dyDescent="0.25">
      <c r="B20" s="439"/>
      <c r="C20" s="44"/>
      <c r="D20" s="45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46"/>
      <c r="R20" s="440"/>
      <c r="W20" s="41"/>
      <c r="X20" s="41"/>
      <c r="Y20" s="41"/>
      <c r="Z20" s="41"/>
    </row>
    <row r="21" spans="2:26" s="199" customFormat="1" ht="16.5" customHeight="1" x14ac:dyDescent="0.25">
      <c r="B21" s="456"/>
      <c r="C21" s="200"/>
      <c r="D21" s="1383" t="s">
        <v>83</v>
      </c>
      <c r="E21" s="1374" t="s">
        <v>119</v>
      </c>
      <c r="F21" s="210"/>
      <c r="G21" s="1370">
        <v>2022</v>
      </c>
      <c r="H21" s="1372">
        <f t="shared" ref="H21" si="2">G21+1</f>
        <v>2023</v>
      </c>
      <c r="I21" s="1372">
        <f t="shared" ref="I21" si="3">H21+1</f>
        <v>2024</v>
      </c>
      <c r="J21" s="1374" t="s">
        <v>278</v>
      </c>
      <c r="K21" s="210"/>
      <c r="L21" s="1382" t="s">
        <v>185</v>
      </c>
      <c r="M21" s="1316"/>
      <c r="N21" s="210"/>
      <c r="O21" s="1370" t="s">
        <v>260</v>
      </c>
      <c r="P21" s="1374" t="s">
        <v>261</v>
      </c>
      <c r="Q21" s="201"/>
      <c r="R21" s="457"/>
      <c r="W21" s="202"/>
      <c r="X21" s="202"/>
      <c r="Y21" s="202"/>
      <c r="Z21" s="202"/>
    </row>
    <row r="22" spans="2:26" s="199" customFormat="1" ht="16.5" customHeight="1" x14ac:dyDescent="0.25">
      <c r="B22" s="456"/>
      <c r="C22" s="200"/>
      <c r="D22" s="1384"/>
      <c r="E22" s="1375"/>
      <c r="F22" s="210"/>
      <c r="G22" s="1371"/>
      <c r="H22" s="1373"/>
      <c r="I22" s="1373"/>
      <c r="J22" s="1375"/>
      <c r="K22" s="210"/>
      <c r="L22" s="1255" t="s">
        <v>453</v>
      </c>
      <c r="M22" s="1227" t="s">
        <v>454</v>
      </c>
      <c r="N22" s="210"/>
      <c r="O22" s="1371"/>
      <c r="P22" s="1375"/>
      <c r="Q22" s="201"/>
      <c r="R22" s="457"/>
      <c r="W22" s="202"/>
      <c r="X22" s="202"/>
      <c r="Y22" s="202"/>
      <c r="Z22" s="202"/>
    </row>
    <row r="23" spans="2:26" s="98" customFormat="1" ht="6" x14ac:dyDescent="0.25">
      <c r="B23" s="441"/>
      <c r="C23" s="195"/>
      <c r="D23" s="196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97"/>
      <c r="Q23" s="198"/>
      <c r="R23" s="442"/>
      <c r="W23" s="100"/>
      <c r="X23" s="100"/>
      <c r="Y23" s="100"/>
      <c r="Z23" s="100"/>
    </row>
    <row r="24" spans="2:26" s="40" customFormat="1" ht="16.5" customHeight="1" x14ac:dyDescent="0.25">
      <c r="B24" s="439"/>
      <c r="C24" s="44"/>
      <c r="D24" s="294">
        <v>1</v>
      </c>
      <c r="E24" s="295" t="s">
        <v>282</v>
      </c>
      <c r="F24" s="19"/>
      <c r="G24" s="846">
        <f>'2.1 ФОТ АУП ФБ'!AX10+'2.1 ФОТ АУП ВБ'!AX10</f>
        <v>0</v>
      </c>
      <c r="H24" s="847">
        <f>'2.1 ФОТ АУП ФБ'!AY10+'2.1 ФОТ АУП ВБ'!AY10</f>
        <v>0</v>
      </c>
      <c r="I24" s="847">
        <f>'2.1 ФОТ АУП ФБ'!AZ10+'2.1 ФОТ АУП ВБ'!AZ10</f>
        <v>0</v>
      </c>
      <c r="J24" s="848"/>
      <c r="K24" s="19"/>
      <c r="L24" s="414"/>
      <c r="M24" s="415"/>
      <c r="N24" s="19"/>
      <c r="O24" s="412"/>
      <c r="P24" s="413"/>
      <c r="Q24" s="46"/>
      <c r="R24" s="440"/>
      <c r="W24" s="41"/>
      <c r="X24" s="41"/>
      <c r="Y24" s="41"/>
      <c r="Z24" s="41"/>
    </row>
    <row r="25" spans="2:26" s="40" customFormat="1" ht="16.5" customHeight="1" x14ac:dyDescent="0.25">
      <c r="B25" s="439"/>
      <c r="C25" s="44"/>
      <c r="D25" s="410">
        <f>D24+1</f>
        <v>2</v>
      </c>
      <c r="E25" s="853" t="s">
        <v>283</v>
      </c>
      <c r="F25" s="19"/>
      <c r="G25" s="846">
        <f>'2.1 ФОТ АУП ФБ'!AX11+'2.1 ФОТ АУП ВБ'!AX11</f>
        <v>0</v>
      </c>
      <c r="H25" s="847">
        <f>'2.1 ФОТ АУП ФБ'!AY11+'2.1 ФОТ АУП ВБ'!AY11</f>
        <v>0</v>
      </c>
      <c r="I25" s="847">
        <f>'2.1 ФОТ АУП ФБ'!AZ11+'2.1 ФОТ АУП ВБ'!AZ11</f>
        <v>0</v>
      </c>
      <c r="J25" s="848"/>
      <c r="K25" s="19"/>
      <c r="L25" s="414"/>
      <c r="M25" s="415"/>
      <c r="N25" s="19"/>
      <c r="O25" s="414"/>
      <c r="P25" s="415"/>
      <c r="Q25" s="46"/>
      <c r="R25" s="440"/>
      <c r="W25" s="41"/>
      <c r="X25" s="41"/>
      <c r="Y25" s="41"/>
      <c r="Z25" s="41"/>
    </row>
    <row r="26" spans="2:26" s="40" customFormat="1" ht="16.5" customHeight="1" x14ac:dyDescent="0.25">
      <c r="B26" s="439"/>
      <c r="C26" s="44"/>
      <c r="D26" s="410">
        <f t="shared" ref="D26:D28" si="4">D25+1</f>
        <v>3</v>
      </c>
      <c r="E26" s="853" t="s">
        <v>284</v>
      </c>
      <c r="F26" s="19"/>
      <c r="G26" s="846">
        <f>'2.1 ФОТ АУП ФБ'!AX12+'2.1 ФОТ АУП ВБ'!AX12</f>
        <v>0</v>
      </c>
      <c r="H26" s="847">
        <f>'2.1 ФОТ АУП ФБ'!AY12+'2.1 ФОТ АУП ВБ'!AY12</f>
        <v>0</v>
      </c>
      <c r="I26" s="847">
        <f>'2.1 ФОТ АУП ФБ'!AZ12+'2.1 ФОТ АУП ВБ'!AZ12</f>
        <v>0</v>
      </c>
      <c r="J26" s="848"/>
      <c r="K26" s="19"/>
      <c r="L26" s="412"/>
      <c r="M26" s="413"/>
      <c r="N26" s="19"/>
      <c r="O26" s="414"/>
      <c r="P26" s="415"/>
      <c r="Q26" s="46"/>
      <c r="R26" s="440"/>
      <c r="W26" s="41"/>
      <c r="X26" s="41"/>
      <c r="Y26" s="41"/>
      <c r="Z26" s="41"/>
    </row>
    <row r="27" spans="2:26" s="40" customFormat="1" ht="16.5" customHeight="1" x14ac:dyDescent="0.25">
      <c r="B27" s="439"/>
      <c r="C27" s="44"/>
      <c r="D27" s="294">
        <f t="shared" si="4"/>
        <v>4</v>
      </c>
      <c r="E27" s="295" t="s">
        <v>285</v>
      </c>
      <c r="F27" s="19"/>
      <c r="G27" s="846">
        <f>'2.1 ФОТ АУП ФБ'!AX13+'2.1 ФОТ АУП ВБ'!AX13</f>
        <v>0</v>
      </c>
      <c r="H27" s="847">
        <f>'2.1 ФОТ АУП ФБ'!AY13+'2.1 ФОТ АУП ВБ'!AY13</f>
        <v>0</v>
      </c>
      <c r="I27" s="847">
        <f>'2.1 ФОТ АУП ФБ'!AZ13+'2.1 ФОТ АУП ВБ'!AZ13</f>
        <v>0</v>
      </c>
      <c r="J27" s="848"/>
      <c r="K27" s="19"/>
      <c r="L27" s="416"/>
      <c r="M27" s="417"/>
      <c r="N27" s="19"/>
      <c r="O27" s="412"/>
      <c r="P27" s="413"/>
      <c r="Q27" s="46"/>
      <c r="R27" s="440"/>
      <c r="W27" s="41"/>
      <c r="X27" s="41"/>
      <c r="Y27" s="41"/>
      <c r="Z27" s="41"/>
    </row>
    <row r="28" spans="2:26" s="40" customFormat="1" ht="16.5" customHeight="1" x14ac:dyDescent="0.25">
      <c r="B28" s="439"/>
      <c r="C28" s="44"/>
      <c r="D28" s="411">
        <f t="shared" si="4"/>
        <v>5</v>
      </c>
      <c r="E28" s="854" t="s">
        <v>286</v>
      </c>
      <c r="F28" s="19"/>
      <c r="G28" s="846">
        <f>'2.1 ФОТ АУП ФБ'!AX14+'2.1 ФОТ АУП ВБ'!AX14</f>
        <v>0</v>
      </c>
      <c r="H28" s="847">
        <f>'2.1 ФОТ АУП ФБ'!AY14+'2.1 ФОТ АУП ВБ'!AY14</f>
        <v>0</v>
      </c>
      <c r="I28" s="847">
        <f>'2.1 ФОТ АУП ФБ'!AZ14+'2.1 ФОТ АУП ВБ'!AZ14</f>
        <v>0</v>
      </c>
      <c r="J28" s="848"/>
      <c r="K28" s="19"/>
      <c r="L28" s="416"/>
      <c r="M28" s="417"/>
      <c r="N28" s="19"/>
      <c r="O28" s="416"/>
      <c r="P28" s="417"/>
      <c r="Q28" s="46"/>
      <c r="R28" s="440"/>
      <c r="W28" s="41"/>
      <c r="X28" s="41"/>
      <c r="Y28" s="41"/>
      <c r="Z28" s="41"/>
    </row>
    <row r="29" spans="2:26" s="98" customFormat="1" ht="3.75" customHeight="1" x14ac:dyDescent="0.25">
      <c r="B29" s="441"/>
      <c r="C29" s="195"/>
      <c r="D29" s="196"/>
      <c r="E29" s="226"/>
      <c r="F29" s="226"/>
      <c r="G29" s="849"/>
      <c r="H29" s="849"/>
      <c r="I29" s="849"/>
      <c r="J29" s="849"/>
      <c r="K29" s="226"/>
      <c r="L29" s="226"/>
      <c r="M29" s="226"/>
      <c r="N29" s="226"/>
      <c r="O29" s="226"/>
      <c r="P29" s="226"/>
      <c r="Q29" s="198"/>
      <c r="R29" s="442"/>
      <c r="W29" s="100"/>
      <c r="X29" s="100"/>
      <c r="Y29" s="100"/>
      <c r="Z29" s="100"/>
    </row>
    <row r="30" spans="2:26" s="205" customFormat="1" ht="15" customHeight="1" thickBot="1" x14ac:dyDescent="0.3">
      <c r="B30" s="462"/>
      <c r="C30" s="110"/>
      <c r="D30" s="1380" t="s">
        <v>426</v>
      </c>
      <c r="E30" s="1381"/>
      <c r="F30" s="434"/>
      <c r="G30" s="850">
        <f>SUM(G24:G28)</f>
        <v>0</v>
      </c>
      <c r="H30" s="851">
        <f>SUM(H24:H28)</f>
        <v>0</v>
      </c>
      <c r="I30" s="851">
        <f>SUM(I24:I28)</f>
        <v>0</v>
      </c>
      <c r="J30" s="852"/>
      <c r="K30" s="434"/>
      <c r="L30" s="434"/>
      <c r="M30" s="434"/>
      <c r="N30" s="434"/>
      <c r="O30" s="434"/>
      <c r="P30" s="434"/>
      <c r="Q30" s="43"/>
      <c r="R30" s="463"/>
      <c r="W30" s="66"/>
      <c r="X30" s="66"/>
      <c r="Y30" s="66"/>
      <c r="Z30" s="66"/>
    </row>
    <row r="31" spans="2:26" s="40" customFormat="1" x14ac:dyDescent="0.25">
      <c r="B31" s="439"/>
      <c r="C31" s="69"/>
      <c r="D31" s="72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74"/>
      <c r="R31" s="440"/>
      <c r="W31" s="41"/>
      <c r="X31" s="41"/>
      <c r="Y31" s="41"/>
      <c r="Z31" s="41"/>
    </row>
    <row r="32" spans="2:26" x14ac:dyDescent="0.25">
      <c r="B32" s="451"/>
      <c r="C32" s="452"/>
      <c r="D32" s="453"/>
      <c r="E32" s="454"/>
      <c r="F32" s="454"/>
      <c r="G32" s="454"/>
      <c r="H32" s="454"/>
      <c r="I32" s="454"/>
      <c r="J32" s="454"/>
      <c r="K32" s="454"/>
      <c r="L32" s="454"/>
      <c r="M32" s="454"/>
      <c r="N32" s="454"/>
      <c r="O32" s="454"/>
      <c r="P32" s="454"/>
      <c r="Q32" s="452"/>
      <c r="R32" s="455"/>
    </row>
  </sheetData>
  <mergeCells count="22">
    <mergeCell ref="O21:O22"/>
    <mergeCell ref="P21:P22"/>
    <mergeCell ref="E21:E22"/>
    <mergeCell ref="G21:G22"/>
    <mergeCell ref="H21:H22"/>
    <mergeCell ref="I21:I22"/>
    <mergeCell ref="D4:P4"/>
    <mergeCell ref="D19:P19"/>
    <mergeCell ref="D15:E15"/>
    <mergeCell ref="D30:E30"/>
    <mergeCell ref="L6:M6"/>
    <mergeCell ref="L21:M21"/>
    <mergeCell ref="O6:O7"/>
    <mergeCell ref="P6:P7"/>
    <mergeCell ref="G6:G7"/>
    <mergeCell ref="H6:H7"/>
    <mergeCell ref="I6:I7"/>
    <mergeCell ref="J6:J7"/>
    <mergeCell ref="E6:E7"/>
    <mergeCell ref="D6:D7"/>
    <mergeCell ref="D21:D22"/>
    <mergeCell ref="J21:J22"/>
  </mergeCells>
  <conditionalFormatting sqref="D9:E13 L9:M13 O9:P13">
    <cfRule type="expression" dxfId="40" priority="1">
      <formula>D9=""</formula>
    </cfRule>
  </conditionalFormatting>
  <conditionalFormatting sqref="D24:E28 L24:M28 O24:P28">
    <cfRule type="expression" dxfId="39" priority="2">
      <formula>D24=""</formula>
    </cfRule>
  </conditionalFormatting>
  <hyperlinks>
    <hyperlink ref="T19" location="'2.1 ФОТ АУП ФБ'!A1" display="'2.1 ФОТ АУП ФБ" xr:uid="{00000000-0004-0000-0600-000000000000}"/>
    <hyperlink ref="U19" location="'2.1 ФОТ АУП ВБ'!A1" display="'2.1 ФОТ АУП ВБ" xr:uid="{00000000-0004-0000-0600-000001000000}"/>
    <hyperlink ref="T4" location="'1.1.2 ФОТ производ перс ФБ'!Print_Area" display="1.1.2 ФОТ производ перс ФБ" xr:uid="{00000000-0004-0000-0600-000002000000}"/>
    <hyperlink ref="U4" location="'1.1.2 ФОТ производ перс ВБ'!Print_Area" display="1.1.2 ФОТ производ перс ВБ" xr:uid="{00000000-0004-0000-0600-000003000000}"/>
  </hyperlinks>
  <pageMargins left="0.25" right="0.25" top="0.75" bottom="0.75" header="0.3" footer="0.3"/>
  <pageSetup paperSize="9" scale="4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50911"/>
    <pageSetUpPr fitToPage="1"/>
  </sheetPr>
  <dimension ref="B2:R58"/>
  <sheetViews>
    <sheetView showGridLines="0" showZeros="0" view="pageBreakPreview" zoomScaleNormal="100" zoomScaleSheetLayoutView="100" workbookViewId="0">
      <selection activeCell="J14" sqref="J14"/>
    </sheetView>
  </sheetViews>
  <sheetFormatPr defaultRowHeight="12" x14ac:dyDescent="0.25"/>
  <cols>
    <col min="1" max="1" width="7.85546875" style="54" customWidth="1"/>
    <col min="2" max="2" width="2.5703125" style="54" customWidth="1"/>
    <col min="3" max="3" width="3" style="40" customWidth="1"/>
    <col min="4" max="4" width="4.140625" style="71" customWidth="1"/>
    <col min="5" max="5" width="20" style="40" customWidth="1"/>
    <col min="6" max="6" width="29.5703125" style="54" customWidth="1"/>
    <col min="7" max="7" width="1.42578125" style="54" customWidth="1"/>
    <col min="8" max="11" width="6.5703125" style="54" customWidth="1"/>
    <col min="12" max="12" width="1.42578125" style="54" customWidth="1"/>
    <col min="13" max="13" width="63.140625" style="54" customWidth="1"/>
    <col min="14" max="14" width="3" style="40" customWidth="1"/>
    <col min="15" max="15" width="2.85546875" style="54" customWidth="1"/>
    <col min="16" max="16" width="9.140625" style="54"/>
    <col min="17" max="18" width="31.42578125" style="54" customWidth="1"/>
    <col min="19" max="16384" width="9.140625" style="54"/>
  </cols>
  <sheetData>
    <row r="2" spans="2:18" s="40" customFormat="1" x14ac:dyDescent="0.25">
      <c r="B2" s="435"/>
      <c r="C2" s="436"/>
      <c r="D2" s="437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8"/>
    </row>
    <row r="3" spans="2:18" s="40" customFormat="1" x14ac:dyDescent="0.25">
      <c r="B3" s="439"/>
      <c r="C3" s="15"/>
      <c r="D3" s="17"/>
      <c r="E3" s="16"/>
      <c r="F3" s="16"/>
      <c r="G3" s="16"/>
      <c r="H3" s="16"/>
      <c r="I3" s="16"/>
      <c r="J3" s="16"/>
      <c r="K3" s="16"/>
      <c r="L3" s="16"/>
      <c r="M3" s="16"/>
      <c r="N3" s="18"/>
      <c r="O3" s="440"/>
    </row>
    <row r="4" spans="2:18" s="40" customFormat="1" ht="20.25" customHeight="1" thickBot="1" x14ac:dyDescent="0.3">
      <c r="B4" s="439"/>
      <c r="C4" s="44"/>
      <c r="D4" s="1317" t="s">
        <v>351</v>
      </c>
      <c r="E4" s="1317"/>
      <c r="F4" s="1317"/>
      <c r="G4" s="1317"/>
      <c r="H4" s="1317"/>
      <c r="I4" s="1317"/>
      <c r="J4" s="1317"/>
      <c r="K4" s="1317"/>
      <c r="L4" s="1317"/>
      <c r="M4" s="1317"/>
      <c r="N4" s="46"/>
      <c r="O4" s="440"/>
      <c r="Q4" s="355" t="s">
        <v>451</v>
      </c>
      <c r="R4" s="344" t="s">
        <v>452</v>
      </c>
    </row>
    <row r="5" spans="2:18" s="40" customFormat="1" ht="12.75" thickTop="1" x14ac:dyDescent="0.25">
      <c r="B5" s="439"/>
      <c r="C5" s="44"/>
      <c r="D5" s="45"/>
      <c r="E5" s="19"/>
      <c r="F5" s="19"/>
      <c r="G5" s="19"/>
      <c r="H5" s="19"/>
      <c r="I5" s="19"/>
      <c r="J5" s="19"/>
      <c r="K5" s="19"/>
      <c r="L5" s="19"/>
      <c r="M5" s="19"/>
      <c r="N5" s="46"/>
      <c r="O5" s="440"/>
    </row>
    <row r="6" spans="2:18" s="199" customFormat="1" ht="24.75" customHeight="1" x14ac:dyDescent="0.25">
      <c r="B6" s="456"/>
      <c r="C6" s="200"/>
      <c r="D6" s="221" t="s">
        <v>83</v>
      </c>
      <c r="E6" s="219" t="s">
        <v>256</v>
      </c>
      <c r="F6" s="253" t="s">
        <v>259</v>
      </c>
      <c r="G6" s="208"/>
      <c r="H6" s="254">
        <v>2022</v>
      </c>
      <c r="I6" s="254">
        <f t="shared" ref="I6:J6" si="0">H6+1</f>
        <v>2023</v>
      </c>
      <c r="J6" s="254">
        <f t="shared" si="0"/>
        <v>2024</v>
      </c>
      <c r="K6" s="253" t="s">
        <v>278</v>
      </c>
      <c r="L6" s="208"/>
      <c r="M6" s="117" t="s">
        <v>279</v>
      </c>
      <c r="N6" s="201"/>
      <c r="O6" s="457"/>
      <c r="Q6" s="355"/>
      <c r="R6" s="344"/>
    </row>
    <row r="7" spans="2:18" s="98" customFormat="1" ht="6" x14ac:dyDescent="0.25">
      <c r="B7" s="441"/>
      <c r="C7" s="195"/>
      <c r="D7" s="196"/>
      <c r="E7" s="197"/>
      <c r="F7" s="197"/>
      <c r="G7" s="197"/>
      <c r="H7" s="197"/>
      <c r="I7" s="197"/>
      <c r="J7" s="197"/>
      <c r="K7" s="197"/>
      <c r="L7" s="197"/>
      <c r="M7" s="197"/>
      <c r="N7" s="198"/>
      <c r="O7" s="442"/>
    </row>
    <row r="8" spans="2:18" s="40" customFormat="1" x14ac:dyDescent="0.25">
      <c r="B8" s="439"/>
      <c r="C8" s="44"/>
      <c r="D8" s="301">
        <v>1</v>
      </c>
      <c r="E8" s="302" t="str">
        <f>'Дорожная карта (кв)'!E14</f>
        <v>Задача № 1</v>
      </c>
      <c r="F8" s="303"/>
      <c r="G8" s="19"/>
      <c r="H8" s="309"/>
      <c r="I8" s="310"/>
      <c r="J8" s="310"/>
      <c r="K8" s="311"/>
      <c r="L8" s="46"/>
      <c r="M8" s="422"/>
      <c r="N8" s="46"/>
      <c r="O8" s="440"/>
    </row>
    <row r="9" spans="2:18" s="40" customFormat="1" x14ac:dyDescent="0.25">
      <c r="B9" s="439"/>
      <c r="C9" s="44"/>
      <c r="D9" s="299" t="str">
        <f>RIGHT(E9,3)</f>
        <v>1.1</v>
      </c>
      <c r="E9" s="286" t="str">
        <f>'Дорожная карта (кв)'!E15</f>
        <v>Подзадача № 1.1</v>
      </c>
      <c r="F9" s="418" t="s">
        <v>273</v>
      </c>
      <c r="G9" s="19"/>
      <c r="H9" s="313">
        <f>SUMIFS('1.1.1 Трудозат производ перс ФБ'!AX:AX,'1.1.1 Трудозат производ перс ФБ'!$C:$C,Трудозатраты!$F9,'1.1.1 Трудозат производ перс ФБ'!$B:$B,Трудозатраты!$D9)
+SUMIFS('1.1.1 Трудозат производ перс ВБ'!AX:AX,'1.1.1 Трудозат производ перс ВБ'!$C:$C,Трудозатраты!$F9,'1.1.1 Трудозат производ перс ВБ'!$B:$B,Трудозатраты!$D9)</f>
        <v>0</v>
      </c>
      <c r="I9" s="314">
        <f>SUMIFS('1.1.1 Трудозат производ перс ФБ'!AY:AY,'1.1.1 Трудозат производ перс ФБ'!$C:$C,Трудозатраты!$F9,'1.1.1 Трудозат производ перс ФБ'!$B:$B,Трудозатраты!$D9)
+SUMIFS('1.1.1 Трудозат производ перс ВБ'!AY:AY,'1.1.1 Трудозат производ перс ВБ'!$C:$C,Трудозатраты!$F9,'1.1.1 Трудозат производ перс ВБ'!$B:$B,Трудозатраты!$D9)</f>
        <v>0</v>
      </c>
      <c r="J9" s="315">
        <f>SUMIFS('1.1.1 Трудозат производ перс ФБ'!AZ:AZ,'1.1.1 Трудозат производ перс ФБ'!$C:$C,Трудозатраты!$F9,'1.1.1 Трудозат производ перс ФБ'!$B:$B,Трудозатраты!$D9)
+SUMIFS('1.1.1 Трудозат производ перс ВБ'!AZ:AZ,'1.1.1 Трудозат производ перс ВБ'!$C:$C,Трудозатраты!$F9,'1.1.1 Трудозат производ перс ВБ'!$B:$B,Трудозатраты!$D9)</f>
        <v>0</v>
      </c>
      <c r="K9" s="316"/>
      <c r="L9" s="46"/>
      <c r="M9" s="423"/>
      <c r="N9" s="46"/>
      <c r="O9" s="440"/>
    </row>
    <row r="10" spans="2:18" s="40" customFormat="1" x14ac:dyDescent="0.25">
      <c r="B10" s="439"/>
      <c r="C10" s="44"/>
      <c r="D10" s="288" t="str">
        <f t="shared" ref="D10:D23" si="1">RIGHT(E10,3)</f>
        <v>1.1</v>
      </c>
      <c r="E10" s="241" t="str">
        <f>E9</f>
        <v>Подзадача № 1.1</v>
      </c>
      <c r="F10" s="419" t="s">
        <v>274</v>
      </c>
      <c r="G10" s="19"/>
      <c r="H10" s="317">
        <f>SUMIFS('1.1.1 Трудозат производ перс ФБ'!AX:AX,'1.1.1 Трудозат производ перс ФБ'!$C:$C,Трудозатраты!$F10,'1.1.1 Трудозат производ перс ФБ'!$B:$B,Трудозатраты!$D10)
+SUMIFS('1.1.1 Трудозат производ перс ВБ'!AX:AX,'1.1.1 Трудозат производ перс ВБ'!$C:$C,Трудозатраты!$F10,'1.1.1 Трудозат производ перс ВБ'!$B:$B,Трудозатраты!$D10)</f>
        <v>0</v>
      </c>
      <c r="I10" s="318">
        <f>SUMIFS('1.1.1 Трудозат производ перс ФБ'!AY:AY,'1.1.1 Трудозат производ перс ФБ'!$C:$C,Трудозатраты!$F10,'1.1.1 Трудозат производ перс ФБ'!$B:$B,Трудозатраты!$D10)
+SUMIFS('1.1.1 Трудозат производ перс ВБ'!AY:AY,'1.1.1 Трудозат производ перс ВБ'!$C:$C,Трудозатраты!$F10,'1.1.1 Трудозат производ перс ВБ'!$B:$B,Трудозатраты!$D10)</f>
        <v>0</v>
      </c>
      <c r="J10" s="319">
        <f>SUMIFS('1.1.1 Трудозат производ перс ФБ'!AZ:AZ,'1.1.1 Трудозат производ перс ФБ'!$C:$C,Трудозатраты!$F10,'1.1.1 Трудозат производ перс ФБ'!$B:$B,Трудозатраты!$D10)
+SUMIFS('1.1.1 Трудозат производ перс ВБ'!AZ:AZ,'1.1.1 Трудозат производ перс ВБ'!$C:$C,Трудозатраты!$F10,'1.1.1 Трудозат производ перс ВБ'!$B:$B,Трудозатраты!$D10)</f>
        <v>0</v>
      </c>
      <c r="K10" s="320"/>
      <c r="L10" s="46"/>
      <c r="M10" s="424"/>
      <c r="N10" s="46"/>
      <c r="O10" s="440"/>
    </row>
    <row r="11" spans="2:18" s="40" customFormat="1" x14ac:dyDescent="0.25">
      <c r="B11" s="439"/>
      <c r="C11" s="44"/>
      <c r="D11" s="288" t="str">
        <f t="shared" si="1"/>
        <v>1.1</v>
      </c>
      <c r="E11" s="241" t="str">
        <f t="shared" ref="E11:E13" si="2">E10</f>
        <v>Подзадача № 1.1</v>
      </c>
      <c r="F11" s="419" t="s">
        <v>275</v>
      </c>
      <c r="G11" s="19"/>
      <c r="H11" s="317">
        <f>SUMIFS('1.1.1 Трудозат производ перс ФБ'!AX:AX,'1.1.1 Трудозат производ перс ФБ'!$C:$C,Трудозатраты!$F11,'1.1.1 Трудозат производ перс ФБ'!$B:$B,Трудозатраты!$D11)
+SUMIFS('1.1.1 Трудозат производ перс ВБ'!AX:AX,'1.1.1 Трудозат производ перс ВБ'!$C:$C,Трудозатраты!$F11,'1.1.1 Трудозат производ перс ВБ'!$B:$B,Трудозатраты!$D11)</f>
        <v>0</v>
      </c>
      <c r="I11" s="318">
        <f>SUMIFS('1.1.1 Трудозат производ перс ФБ'!AY:AY,'1.1.1 Трудозат производ перс ФБ'!$C:$C,Трудозатраты!$F11,'1.1.1 Трудозат производ перс ФБ'!$B:$B,Трудозатраты!$D11)
+SUMIFS('1.1.1 Трудозат производ перс ВБ'!AY:AY,'1.1.1 Трудозат производ перс ВБ'!$C:$C,Трудозатраты!$F11,'1.1.1 Трудозат производ перс ВБ'!$B:$B,Трудозатраты!$D11)</f>
        <v>0</v>
      </c>
      <c r="J11" s="319">
        <f>SUMIFS('1.1.1 Трудозат производ перс ФБ'!AZ:AZ,'1.1.1 Трудозат производ перс ФБ'!$C:$C,Трудозатраты!$F11,'1.1.1 Трудозат производ перс ФБ'!$B:$B,Трудозатраты!$D11)
+SUMIFS('1.1.1 Трудозат производ перс ВБ'!AZ:AZ,'1.1.1 Трудозат производ перс ВБ'!$C:$C,Трудозатраты!$F11,'1.1.1 Трудозат производ перс ВБ'!$B:$B,Трудозатраты!$D11)</f>
        <v>0</v>
      </c>
      <c r="K11" s="320"/>
      <c r="L11" s="46"/>
      <c r="M11" s="424"/>
      <c r="N11" s="46"/>
      <c r="O11" s="440"/>
    </row>
    <row r="12" spans="2:18" s="40" customFormat="1" x14ac:dyDescent="0.25">
      <c r="B12" s="439"/>
      <c r="C12" s="44"/>
      <c r="D12" s="288" t="str">
        <f t="shared" si="1"/>
        <v>1.1</v>
      </c>
      <c r="E12" s="241" t="str">
        <f t="shared" si="2"/>
        <v>Подзадача № 1.1</v>
      </c>
      <c r="F12" s="419" t="s">
        <v>276</v>
      </c>
      <c r="G12" s="19"/>
      <c r="H12" s="317">
        <f>SUMIFS('1.1.1 Трудозат производ перс ФБ'!AX:AX,'1.1.1 Трудозат производ перс ФБ'!$C:$C,Трудозатраты!$F12,'1.1.1 Трудозат производ перс ФБ'!$B:$B,Трудозатраты!$D12)
+SUMIFS('1.1.1 Трудозат производ перс ВБ'!AX:AX,'1.1.1 Трудозат производ перс ВБ'!$C:$C,Трудозатраты!$F12,'1.1.1 Трудозат производ перс ВБ'!$B:$B,Трудозатраты!$D12)</f>
        <v>0</v>
      </c>
      <c r="I12" s="318">
        <f>SUMIFS('1.1.1 Трудозат производ перс ФБ'!AY:AY,'1.1.1 Трудозат производ перс ФБ'!$C:$C,Трудозатраты!$F12,'1.1.1 Трудозат производ перс ФБ'!$B:$B,Трудозатраты!$D12)
+SUMIFS('1.1.1 Трудозат производ перс ВБ'!AY:AY,'1.1.1 Трудозат производ перс ВБ'!$C:$C,Трудозатраты!$F12,'1.1.1 Трудозат производ перс ВБ'!$B:$B,Трудозатраты!$D12)</f>
        <v>0</v>
      </c>
      <c r="J12" s="319">
        <f>SUMIFS('1.1.1 Трудозат производ перс ФБ'!AZ:AZ,'1.1.1 Трудозат производ перс ФБ'!$C:$C,Трудозатраты!$F12,'1.1.1 Трудозат производ перс ФБ'!$B:$B,Трудозатраты!$D12)
+SUMIFS('1.1.1 Трудозат производ перс ВБ'!AZ:AZ,'1.1.1 Трудозат производ перс ВБ'!$C:$C,Трудозатраты!$F12,'1.1.1 Трудозат производ перс ВБ'!$B:$B,Трудозатраты!$D12)</f>
        <v>0</v>
      </c>
      <c r="K12" s="320"/>
      <c r="L12" s="46"/>
      <c r="M12" s="424"/>
      <c r="N12" s="46"/>
      <c r="O12" s="440"/>
    </row>
    <row r="13" spans="2:18" s="40" customFormat="1" x14ac:dyDescent="0.25">
      <c r="B13" s="439"/>
      <c r="C13" s="44"/>
      <c r="D13" s="289" t="str">
        <f t="shared" si="1"/>
        <v>1.1</v>
      </c>
      <c r="E13" s="287" t="str">
        <f t="shared" si="2"/>
        <v>Подзадача № 1.1</v>
      </c>
      <c r="F13" s="420" t="s">
        <v>277</v>
      </c>
      <c r="G13" s="19"/>
      <c r="H13" s="321">
        <f>SUMIFS('1.1.1 Трудозат производ перс ФБ'!AX:AX,'1.1.1 Трудозат производ перс ФБ'!$C:$C,Трудозатраты!$F13,'1.1.1 Трудозат производ перс ФБ'!$B:$B,Трудозатраты!$D13)
+SUMIFS('1.1.1 Трудозат производ перс ВБ'!AX:AX,'1.1.1 Трудозат производ перс ВБ'!$C:$C,Трудозатраты!$F13,'1.1.1 Трудозат производ перс ВБ'!$B:$B,Трудозатраты!$D13)</f>
        <v>0</v>
      </c>
      <c r="I13" s="322">
        <f>SUMIFS('1.1.1 Трудозат производ перс ФБ'!AY:AY,'1.1.1 Трудозат производ перс ФБ'!$C:$C,Трудозатраты!$F13,'1.1.1 Трудозат производ перс ФБ'!$B:$B,Трудозатраты!$D13)
+SUMIFS('1.1.1 Трудозат производ перс ВБ'!AY:AY,'1.1.1 Трудозат производ перс ВБ'!$C:$C,Трудозатраты!$F13,'1.1.1 Трудозат производ перс ВБ'!$B:$B,Трудозатраты!$D13)</f>
        <v>0</v>
      </c>
      <c r="J13" s="323">
        <f>SUMIFS('1.1.1 Трудозат производ перс ФБ'!AZ:AZ,'1.1.1 Трудозат производ перс ФБ'!$C:$C,Трудозатраты!$F13,'1.1.1 Трудозат производ перс ФБ'!$B:$B,Трудозатраты!$D13)
+SUMIFS('1.1.1 Трудозат производ перс ВБ'!AZ:AZ,'1.1.1 Трудозат производ перс ВБ'!$C:$C,Трудозатраты!$F13,'1.1.1 Трудозат производ перс ВБ'!$B:$B,Трудозатраты!$D13)</f>
        <v>0</v>
      </c>
      <c r="K13" s="324"/>
      <c r="L13" s="46"/>
      <c r="M13" s="425"/>
      <c r="N13" s="46"/>
      <c r="O13" s="440"/>
    </row>
    <row r="14" spans="2:18" s="40" customFormat="1" x14ac:dyDescent="0.25">
      <c r="B14" s="439"/>
      <c r="C14" s="44"/>
      <c r="D14" s="299" t="str">
        <f t="shared" si="1"/>
        <v>1.2</v>
      </c>
      <c r="E14" s="286" t="str">
        <f>'Дорожная карта (кв)'!E16</f>
        <v>Подзадача № 1.2</v>
      </c>
      <c r="F14" s="418" t="s">
        <v>273</v>
      </c>
      <c r="G14" s="19"/>
      <c r="H14" s="325">
        <f>SUMIFS('1.1.1 Трудозат производ перс ФБ'!AX:AX,'1.1.1 Трудозат производ перс ФБ'!$C:$C,Трудозатраты!$F14,'1.1.1 Трудозат производ перс ФБ'!$B:$B,Трудозатраты!$D14)
+SUMIFS('1.1.1 Трудозат производ перс ВБ'!AX:AX,'1.1.1 Трудозат производ перс ВБ'!$C:$C,Трудозатраты!$F14,'1.1.1 Трудозат производ перс ВБ'!$B:$B,Трудозатраты!$D14)</f>
        <v>0</v>
      </c>
      <c r="I14" s="326">
        <f>SUMIFS('1.1.1 Трудозат производ перс ФБ'!AY:AY,'1.1.1 Трудозат производ перс ФБ'!$C:$C,Трудозатраты!$F14,'1.1.1 Трудозат производ перс ФБ'!$B:$B,Трудозатраты!$D14)
+SUMIFS('1.1.1 Трудозат производ перс ВБ'!AY:AY,'1.1.1 Трудозат производ перс ВБ'!$C:$C,Трудозатраты!$F14,'1.1.1 Трудозат производ перс ВБ'!$B:$B,Трудозатраты!$D14)</f>
        <v>0</v>
      </c>
      <c r="J14" s="327">
        <f>SUMIFS('1.1.1 Трудозат производ перс ФБ'!AZ:AZ,'1.1.1 Трудозат производ перс ФБ'!$C:$C,Трудозатраты!$F14,'1.1.1 Трудозат производ перс ФБ'!$B:$B,Трудозатраты!$D14)
+SUMIFS('1.1.1 Трудозат производ перс ВБ'!AZ:AZ,'1.1.1 Трудозат производ перс ВБ'!$C:$C,Трудозатраты!$F14,'1.1.1 Трудозат производ перс ВБ'!$B:$B,Трудозатраты!$D14)</f>
        <v>0</v>
      </c>
      <c r="K14" s="328"/>
      <c r="L14" s="46"/>
      <c r="M14" s="426"/>
      <c r="N14" s="46"/>
      <c r="O14" s="440"/>
    </row>
    <row r="15" spans="2:18" s="40" customFormat="1" x14ac:dyDescent="0.25">
      <c r="B15" s="439"/>
      <c r="C15" s="44"/>
      <c r="D15" s="288" t="str">
        <f t="shared" si="1"/>
        <v>1.2</v>
      </c>
      <c r="E15" s="241" t="str">
        <f>E14</f>
        <v>Подзадача № 1.2</v>
      </c>
      <c r="F15" s="419" t="s">
        <v>274</v>
      </c>
      <c r="G15" s="19"/>
      <c r="H15" s="317">
        <f>SUMIFS('1.1.1 Трудозат производ перс ФБ'!AX:AX,'1.1.1 Трудозат производ перс ФБ'!$C:$C,Трудозатраты!$F15,'1.1.1 Трудозат производ перс ФБ'!$B:$B,Трудозатраты!$D15)
+SUMIFS('1.1.1 Трудозат производ перс ВБ'!AX:AX,'1.1.1 Трудозат производ перс ВБ'!$C:$C,Трудозатраты!$F15,'1.1.1 Трудозат производ перс ВБ'!$B:$B,Трудозатраты!$D15)</f>
        <v>0</v>
      </c>
      <c r="I15" s="318">
        <f>SUMIFS('1.1.1 Трудозат производ перс ФБ'!AY:AY,'1.1.1 Трудозат производ перс ФБ'!$C:$C,Трудозатраты!$F15,'1.1.1 Трудозат производ перс ФБ'!$B:$B,Трудозатраты!$D15)
+SUMIFS('1.1.1 Трудозат производ перс ВБ'!AY:AY,'1.1.1 Трудозат производ перс ВБ'!$C:$C,Трудозатраты!$F15,'1.1.1 Трудозат производ перс ВБ'!$B:$B,Трудозатраты!$D15)</f>
        <v>0</v>
      </c>
      <c r="J15" s="319">
        <f>SUMIFS('1.1.1 Трудозат производ перс ФБ'!AZ:AZ,'1.1.1 Трудозат производ перс ФБ'!$C:$C,Трудозатраты!$F15,'1.1.1 Трудозат производ перс ФБ'!$B:$B,Трудозатраты!$D15)
+SUMIFS('1.1.1 Трудозат производ перс ВБ'!AZ:AZ,'1.1.1 Трудозат производ перс ВБ'!$C:$C,Трудозатраты!$F15,'1.1.1 Трудозат производ перс ВБ'!$B:$B,Трудозатраты!$D15)</f>
        <v>0</v>
      </c>
      <c r="K15" s="320"/>
      <c r="L15" s="46"/>
      <c r="M15" s="424"/>
      <c r="N15" s="46"/>
      <c r="O15" s="440"/>
    </row>
    <row r="16" spans="2:18" s="40" customFormat="1" x14ac:dyDescent="0.25">
      <c r="B16" s="439"/>
      <c r="C16" s="44"/>
      <c r="D16" s="288" t="str">
        <f t="shared" si="1"/>
        <v>1.2</v>
      </c>
      <c r="E16" s="241" t="str">
        <f t="shared" ref="E16:E18" si="3">E15</f>
        <v>Подзадача № 1.2</v>
      </c>
      <c r="F16" s="419" t="s">
        <v>275</v>
      </c>
      <c r="G16" s="19"/>
      <c r="H16" s="317">
        <f>SUMIFS('1.1.1 Трудозат производ перс ФБ'!AX:AX,'1.1.1 Трудозат производ перс ФБ'!$C:$C,Трудозатраты!$F16,'1.1.1 Трудозат производ перс ФБ'!$B:$B,Трудозатраты!$D16)
+SUMIFS('1.1.1 Трудозат производ перс ВБ'!AX:AX,'1.1.1 Трудозат производ перс ВБ'!$C:$C,Трудозатраты!$F16,'1.1.1 Трудозат производ перс ВБ'!$B:$B,Трудозатраты!$D16)</f>
        <v>0</v>
      </c>
      <c r="I16" s="318">
        <f>SUMIFS('1.1.1 Трудозат производ перс ФБ'!AY:AY,'1.1.1 Трудозат производ перс ФБ'!$C:$C,Трудозатраты!$F16,'1.1.1 Трудозат производ перс ФБ'!$B:$B,Трудозатраты!$D16)
+SUMIFS('1.1.1 Трудозат производ перс ВБ'!AY:AY,'1.1.1 Трудозат производ перс ВБ'!$C:$C,Трудозатраты!$F16,'1.1.1 Трудозат производ перс ВБ'!$B:$B,Трудозатраты!$D16)</f>
        <v>0</v>
      </c>
      <c r="J16" s="319">
        <f>SUMIFS('1.1.1 Трудозат производ перс ФБ'!AZ:AZ,'1.1.1 Трудозат производ перс ФБ'!$C:$C,Трудозатраты!$F16,'1.1.1 Трудозат производ перс ФБ'!$B:$B,Трудозатраты!$D16)
+SUMIFS('1.1.1 Трудозат производ перс ВБ'!AZ:AZ,'1.1.1 Трудозат производ перс ВБ'!$C:$C,Трудозатраты!$F16,'1.1.1 Трудозат производ перс ВБ'!$B:$B,Трудозатраты!$D16)</f>
        <v>0</v>
      </c>
      <c r="K16" s="320"/>
      <c r="L16" s="46"/>
      <c r="M16" s="424"/>
      <c r="N16" s="46"/>
      <c r="O16" s="440"/>
    </row>
    <row r="17" spans="2:15" s="40" customFormat="1" x14ac:dyDescent="0.25">
      <c r="B17" s="439"/>
      <c r="C17" s="44"/>
      <c r="D17" s="288" t="str">
        <f t="shared" si="1"/>
        <v>1.2</v>
      </c>
      <c r="E17" s="241" t="str">
        <f t="shared" si="3"/>
        <v>Подзадача № 1.2</v>
      </c>
      <c r="F17" s="419" t="s">
        <v>276</v>
      </c>
      <c r="G17" s="19"/>
      <c r="H17" s="317">
        <f>SUMIFS('1.1.1 Трудозат производ перс ФБ'!AX:AX,'1.1.1 Трудозат производ перс ФБ'!$C:$C,Трудозатраты!$F17,'1.1.1 Трудозат производ перс ФБ'!$B:$B,Трудозатраты!$D17)
+SUMIFS('1.1.1 Трудозат производ перс ВБ'!AX:AX,'1.1.1 Трудозат производ перс ВБ'!$C:$C,Трудозатраты!$F17,'1.1.1 Трудозат производ перс ВБ'!$B:$B,Трудозатраты!$D17)</f>
        <v>0</v>
      </c>
      <c r="I17" s="318">
        <f>SUMIFS('1.1.1 Трудозат производ перс ФБ'!AY:AY,'1.1.1 Трудозат производ перс ФБ'!$C:$C,Трудозатраты!$F17,'1.1.1 Трудозат производ перс ФБ'!$B:$B,Трудозатраты!$D17)
+SUMIFS('1.1.1 Трудозат производ перс ВБ'!AY:AY,'1.1.1 Трудозат производ перс ВБ'!$C:$C,Трудозатраты!$F17,'1.1.1 Трудозат производ перс ВБ'!$B:$B,Трудозатраты!$D17)</f>
        <v>0</v>
      </c>
      <c r="J17" s="319">
        <f>SUMIFS('1.1.1 Трудозат производ перс ФБ'!AZ:AZ,'1.1.1 Трудозат производ перс ФБ'!$C:$C,Трудозатраты!$F17,'1.1.1 Трудозат производ перс ФБ'!$B:$B,Трудозатраты!$D17)
+SUMIFS('1.1.1 Трудозат производ перс ВБ'!AZ:AZ,'1.1.1 Трудозат производ перс ВБ'!$C:$C,Трудозатраты!$F17,'1.1.1 Трудозат производ перс ВБ'!$B:$B,Трудозатраты!$D17)</f>
        <v>0</v>
      </c>
      <c r="K17" s="320"/>
      <c r="L17" s="46"/>
      <c r="M17" s="424"/>
      <c r="N17" s="46"/>
      <c r="O17" s="440"/>
    </row>
    <row r="18" spans="2:15" s="40" customFormat="1" x14ac:dyDescent="0.25">
      <c r="B18" s="439"/>
      <c r="C18" s="44"/>
      <c r="D18" s="289" t="str">
        <f t="shared" si="1"/>
        <v>1.2</v>
      </c>
      <c r="E18" s="287" t="str">
        <f t="shared" si="3"/>
        <v>Подзадача № 1.2</v>
      </c>
      <c r="F18" s="420" t="s">
        <v>277</v>
      </c>
      <c r="G18" s="19"/>
      <c r="H18" s="329">
        <f>SUMIFS('1.1.1 Трудозат производ перс ФБ'!AX:AX,'1.1.1 Трудозат производ перс ФБ'!$C:$C,Трудозатраты!$F18,'1.1.1 Трудозат производ перс ФБ'!$B:$B,Трудозатраты!$D18)
+SUMIFS('1.1.1 Трудозат производ перс ВБ'!AX:AX,'1.1.1 Трудозат производ перс ВБ'!$C:$C,Трудозатраты!$F18,'1.1.1 Трудозат производ перс ВБ'!$B:$B,Трудозатраты!$D18)</f>
        <v>0</v>
      </c>
      <c r="I18" s="330">
        <f>SUMIFS('1.1.1 Трудозат производ перс ФБ'!AY:AY,'1.1.1 Трудозат производ перс ФБ'!$C:$C,Трудозатраты!$F18,'1.1.1 Трудозат производ перс ФБ'!$B:$B,Трудозатраты!$D18)
+SUMIFS('1.1.1 Трудозат производ перс ВБ'!AY:AY,'1.1.1 Трудозат производ перс ВБ'!$C:$C,Трудозатраты!$F18,'1.1.1 Трудозат производ перс ВБ'!$B:$B,Трудозатраты!$D18)</f>
        <v>0</v>
      </c>
      <c r="J18" s="331">
        <f>SUMIFS('1.1.1 Трудозат производ перс ФБ'!AZ:AZ,'1.1.1 Трудозат производ перс ФБ'!$C:$C,Трудозатраты!$F18,'1.1.1 Трудозат производ перс ФБ'!$B:$B,Трудозатраты!$D18)
+SUMIFS('1.1.1 Трудозат производ перс ВБ'!AZ:AZ,'1.1.1 Трудозат производ перс ВБ'!$C:$C,Трудозатраты!$F18,'1.1.1 Трудозат производ перс ВБ'!$B:$B,Трудозатраты!$D18)</f>
        <v>0</v>
      </c>
      <c r="K18" s="332"/>
      <c r="L18" s="46"/>
      <c r="M18" s="427"/>
      <c r="N18" s="46"/>
      <c r="O18" s="440"/>
    </row>
    <row r="19" spans="2:15" s="40" customFormat="1" x14ac:dyDescent="0.25">
      <c r="B19" s="439"/>
      <c r="C19" s="44"/>
      <c r="D19" s="300" t="str">
        <f t="shared" si="1"/>
        <v>1.3</v>
      </c>
      <c r="E19" s="290" t="str">
        <f>'Дорожная карта (кв)'!E17</f>
        <v>Подзадача № 1.3</v>
      </c>
      <c r="F19" s="421" t="s">
        <v>273</v>
      </c>
      <c r="G19" s="19"/>
      <c r="H19" s="313">
        <f>SUMIFS('1.1.1 Трудозат производ перс ФБ'!AX:AX,'1.1.1 Трудозат производ перс ФБ'!$C:$C,Трудозатраты!$F19,'1.1.1 Трудозат производ перс ФБ'!$B:$B,Трудозатраты!$D19)
+SUMIFS('1.1.1 Трудозат производ перс ВБ'!AX:AX,'1.1.1 Трудозат производ перс ВБ'!$C:$C,Трудозатраты!$F19,'1.1.1 Трудозат производ перс ВБ'!$B:$B,Трудозатраты!$D19)</f>
        <v>0</v>
      </c>
      <c r="I19" s="314">
        <f>SUMIFS('1.1.1 Трудозат производ перс ФБ'!AY:AY,'1.1.1 Трудозат производ перс ФБ'!$C:$C,Трудозатраты!$F19,'1.1.1 Трудозат производ перс ФБ'!$B:$B,Трудозатраты!$D19)
+SUMIFS('1.1.1 Трудозат производ перс ВБ'!AY:AY,'1.1.1 Трудозат производ перс ВБ'!$C:$C,Трудозатраты!$F19,'1.1.1 Трудозат производ перс ВБ'!$B:$B,Трудозатраты!$D19)</f>
        <v>0</v>
      </c>
      <c r="J19" s="315">
        <f>SUMIFS('1.1.1 Трудозат производ перс ФБ'!AZ:AZ,'1.1.1 Трудозат производ перс ФБ'!$C:$C,Трудозатраты!$F19,'1.1.1 Трудозат производ перс ФБ'!$B:$B,Трудозатраты!$D19)
+SUMIFS('1.1.1 Трудозат производ перс ВБ'!AZ:AZ,'1.1.1 Трудозат производ перс ВБ'!$C:$C,Трудозатраты!$F19,'1.1.1 Трудозат производ перс ВБ'!$B:$B,Трудозатраты!$D19)</f>
        <v>0</v>
      </c>
      <c r="K19" s="316"/>
      <c r="L19" s="46"/>
      <c r="M19" s="423"/>
      <c r="N19" s="46"/>
      <c r="O19" s="440"/>
    </row>
    <row r="20" spans="2:15" s="40" customFormat="1" x14ac:dyDescent="0.25">
      <c r="B20" s="439"/>
      <c r="C20" s="44"/>
      <c r="D20" s="288" t="str">
        <f t="shared" si="1"/>
        <v>1.3</v>
      </c>
      <c r="E20" s="241" t="str">
        <f>E19</f>
        <v>Подзадача № 1.3</v>
      </c>
      <c r="F20" s="419" t="s">
        <v>274</v>
      </c>
      <c r="G20" s="19"/>
      <c r="H20" s="317">
        <f>SUMIFS('1.1.1 Трудозат производ перс ФБ'!AX:AX,'1.1.1 Трудозат производ перс ФБ'!$C:$C,Трудозатраты!$F20,'1.1.1 Трудозат производ перс ФБ'!$B:$B,Трудозатраты!$D20)
+SUMIFS('1.1.1 Трудозат производ перс ВБ'!AX:AX,'1.1.1 Трудозат производ перс ВБ'!$C:$C,Трудозатраты!$F20,'1.1.1 Трудозат производ перс ВБ'!$B:$B,Трудозатраты!$D20)</f>
        <v>0</v>
      </c>
      <c r="I20" s="318">
        <f>SUMIFS('1.1.1 Трудозат производ перс ФБ'!AY:AY,'1.1.1 Трудозат производ перс ФБ'!$C:$C,Трудозатраты!$F20,'1.1.1 Трудозат производ перс ФБ'!$B:$B,Трудозатраты!$D20)
+SUMIFS('1.1.1 Трудозат производ перс ВБ'!AY:AY,'1.1.1 Трудозат производ перс ВБ'!$C:$C,Трудозатраты!$F20,'1.1.1 Трудозат производ перс ВБ'!$B:$B,Трудозатраты!$D20)</f>
        <v>0</v>
      </c>
      <c r="J20" s="319">
        <f>SUMIFS('1.1.1 Трудозат производ перс ФБ'!AZ:AZ,'1.1.1 Трудозат производ перс ФБ'!$C:$C,Трудозатраты!$F20,'1.1.1 Трудозат производ перс ФБ'!$B:$B,Трудозатраты!$D20)
+SUMIFS('1.1.1 Трудозат производ перс ВБ'!AZ:AZ,'1.1.1 Трудозат производ перс ВБ'!$C:$C,Трудозатраты!$F20,'1.1.1 Трудозат производ перс ВБ'!$B:$B,Трудозатраты!$D20)</f>
        <v>0</v>
      </c>
      <c r="K20" s="320"/>
      <c r="L20" s="46"/>
      <c r="M20" s="424"/>
      <c r="N20" s="46"/>
      <c r="O20" s="440"/>
    </row>
    <row r="21" spans="2:15" s="40" customFormat="1" x14ac:dyDescent="0.25">
      <c r="B21" s="439"/>
      <c r="C21" s="44"/>
      <c r="D21" s="288" t="str">
        <f t="shared" si="1"/>
        <v>1.3</v>
      </c>
      <c r="E21" s="241" t="str">
        <f t="shared" ref="E21:E23" si="4">E20</f>
        <v>Подзадача № 1.3</v>
      </c>
      <c r="F21" s="419" t="s">
        <v>275</v>
      </c>
      <c r="G21" s="19"/>
      <c r="H21" s="317">
        <f>SUMIFS('1.1.1 Трудозат производ перс ФБ'!AX:AX,'1.1.1 Трудозат производ перс ФБ'!$C:$C,Трудозатраты!$F21,'1.1.1 Трудозат производ перс ФБ'!$B:$B,Трудозатраты!$D21)
+SUMIFS('1.1.1 Трудозат производ перс ВБ'!AX:AX,'1.1.1 Трудозат производ перс ВБ'!$C:$C,Трудозатраты!$F21,'1.1.1 Трудозат производ перс ВБ'!$B:$B,Трудозатраты!$D21)</f>
        <v>0</v>
      </c>
      <c r="I21" s="318">
        <f>SUMIFS('1.1.1 Трудозат производ перс ФБ'!AY:AY,'1.1.1 Трудозат производ перс ФБ'!$C:$C,Трудозатраты!$F21,'1.1.1 Трудозат производ перс ФБ'!$B:$B,Трудозатраты!$D21)
+SUMIFS('1.1.1 Трудозат производ перс ВБ'!AY:AY,'1.1.1 Трудозат производ перс ВБ'!$C:$C,Трудозатраты!$F21,'1.1.1 Трудозат производ перс ВБ'!$B:$B,Трудозатраты!$D21)</f>
        <v>0</v>
      </c>
      <c r="J21" s="319">
        <f>SUMIFS('1.1.1 Трудозат производ перс ФБ'!AZ:AZ,'1.1.1 Трудозат производ перс ФБ'!$C:$C,Трудозатраты!$F21,'1.1.1 Трудозат производ перс ФБ'!$B:$B,Трудозатраты!$D21)
+SUMIFS('1.1.1 Трудозат производ перс ВБ'!AZ:AZ,'1.1.1 Трудозат производ перс ВБ'!$C:$C,Трудозатраты!$F21,'1.1.1 Трудозат производ перс ВБ'!$B:$B,Трудозатраты!$D21)</f>
        <v>0</v>
      </c>
      <c r="K21" s="320"/>
      <c r="L21" s="46"/>
      <c r="M21" s="424"/>
      <c r="N21" s="46"/>
      <c r="O21" s="440"/>
    </row>
    <row r="22" spans="2:15" s="40" customFormat="1" x14ac:dyDescent="0.25">
      <c r="B22" s="439"/>
      <c r="C22" s="44"/>
      <c r="D22" s="288" t="str">
        <f t="shared" si="1"/>
        <v>1.3</v>
      </c>
      <c r="E22" s="241" t="str">
        <f t="shared" si="4"/>
        <v>Подзадача № 1.3</v>
      </c>
      <c r="F22" s="419" t="s">
        <v>276</v>
      </c>
      <c r="G22" s="19"/>
      <c r="H22" s="317">
        <f>SUMIFS('1.1.1 Трудозат производ перс ФБ'!AX:AX,'1.1.1 Трудозат производ перс ФБ'!$C:$C,Трудозатраты!$F22,'1.1.1 Трудозат производ перс ФБ'!$B:$B,Трудозатраты!$D22)
+SUMIFS('1.1.1 Трудозат производ перс ВБ'!AX:AX,'1.1.1 Трудозат производ перс ВБ'!$C:$C,Трудозатраты!$F22,'1.1.1 Трудозат производ перс ВБ'!$B:$B,Трудозатраты!$D22)</f>
        <v>0</v>
      </c>
      <c r="I22" s="318">
        <f>SUMIFS('1.1.1 Трудозат производ перс ФБ'!AY:AY,'1.1.1 Трудозат производ перс ФБ'!$C:$C,Трудозатраты!$F22,'1.1.1 Трудозат производ перс ФБ'!$B:$B,Трудозатраты!$D22)
+SUMIFS('1.1.1 Трудозат производ перс ВБ'!AY:AY,'1.1.1 Трудозат производ перс ВБ'!$C:$C,Трудозатраты!$F22,'1.1.1 Трудозат производ перс ВБ'!$B:$B,Трудозатраты!$D22)</f>
        <v>0</v>
      </c>
      <c r="J22" s="319">
        <f>SUMIFS('1.1.1 Трудозат производ перс ФБ'!AZ:AZ,'1.1.1 Трудозат производ перс ФБ'!$C:$C,Трудозатраты!$F22,'1.1.1 Трудозат производ перс ФБ'!$B:$B,Трудозатраты!$D22)
+SUMIFS('1.1.1 Трудозат производ перс ВБ'!AZ:AZ,'1.1.1 Трудозат производ перс ВБ'!$C:$C,Трудозатраты!$F22,'1.1.1 Трудозат производ перс ВБ'!$B:$B,Трудозатраты!$D22)</f>
        <v>0</v>
      </c>
      <c r="K22" s="320"/>
      <c r="L22" s="46"/>
      <c r="M22" s="424"/>
      <c r="N22" s="46"/>
      <c r="O22" s="440"/>
    </row>
    <row r="23" spans="2:15" s="40" customFormat="1" x14ac:dyDescent="0.25">
      <c r="B23" s="439"/>
      <c r="C23" s="44"/>
      <c r="D23" s="289" t="str">
        <f t="shared" si="1"/>
        <v>1.3</v>
      </c>
      <c r="E23" s="287" t="str">
        <f t="shared" si="4"/>
        <v>Подзадача № 1.3</v>
      </c>
      <c r="F23" s="420" t="s">
        <v>277</v>
      </c>
      <c r="G23" s="19"/>
      <c r="H23" s="321">
        <f>SUMIFS('1.1.1 Трудозат производ перс ФБ'!AX:AX,'1.1.1 Трудозат производ перс ФБ'!$C:$C,Трудозатраты!$F23,'1.1.1 Трудозат производ перс ФБ'!$B:$B,Трудозатраты!$D23)
+SUMIFS('1.1.1 Трудозат производ перс ВБ'!AX:AX,'1.1.1 Трудозат производ перс ВБ'!$C:$C,Трудозатраты!$F23,'1.1.1 Трудозат производ перс ВБ'!$B:$B,Трудозатраты!$D23)</f>
        <v>0</v>
      </c>
      <c r="I23" s="322">
        <f>SUMIFS('1.1.1 Трудозат производ перс ФБ'!AY:AY,'1.1.1 Трудозат производ перс ФБ'!$C:$C,Трудозатраты!$F23,'1.1.1 Трудозат производ перс ФБ'!$B:$B,Трудозатраты!$D23)
+SUMIFS('1.1.1 Трудозат производ перс ВБ'!AY:AY,'1.1.1 Трудозат производ перс ВБ'!$C:$C,Трудозатраты!$F23,'1.1.1 Трудозат производ перс ВБ'!$B:$B,Трудозатраты!$D23)</f>
        <v>0</v>
      </c>
      <c r="J23" s="323">
        <f>SUMIFS('1.1.1 Трудозат производ перс ФБ'!AZ:AZ,'1.1.1 Трудозат производ перс ФБ'!$C:$C,Трудозатраты!$F23,'1.1.1 Трудозат производ перс ФБ'!$B:$B,Трудозатраты!$D23)
+SUMIFS('1.1.1 Трудозат производ перс ВБ'!AZ:AZ,'1.1.1 Трудозат производ перс ВБ'!$C:$C,Трудозатраты!$F23,'1.1.1 Трудозат производ перс ВБ'!$B:$B,Трудозатраты!$D23)</f>
        <v>0</v>
      </c>
      <c r="K23" s="324"/>
      <c r="L23" s="46"/>
      <c r="M23" s="425"/>
      <c r="N23" s="46"/>
      <c r="O23" s="440"/>
    </row>
    <row r="24" spans="2:15" s="40" customFormat="1" x14ac:dyDescent="0.25">
      <c r="B24" s="439"/>
      <c r="C24" s="44"/>
      <c r="D24" s="301">
        <v>2</v>
      </c>
      <c r="E24" s="302" t="str">
        <f>'Дорожная карта (кв)'!E19</f>
        <v>Задача № 2</v>
      </c>
      <c r="F24" s="312"/>
      <c r="G24" s="19"/>
      <c r="H24" s="333">
        <f>SUMIFS('1.1.1 Трудозат производ перс ФБ'!AX:AX,'1.1.1 Трудозат производ перс ФБ'!$C:$C,Трудозатраты!$F24,'1.1.1 Трудозат производ перс ФБ'!$B:$B,Трудозатраты!$D24)
+SUMIFS('1.1.1 Трудозат производ перс ВБ'!AX:AX,'1.1.1 Трудозат производ перс ВБ'!$C:$C,Трудозатраты!$F24,'1.1.1 Трудозат производ перс ВБ'!$B:$B,Трудозатраты!$D24)</f>
        <v>0</v>
      </c>
      <c r="I24" s="334">
        <f>SUMIFS('1.1.1 Трудозат производ перс ФБ'!AY:AY,'1.1.1 Трудозат производ перс ФБ'!$C:$C,Трудозатраты!$F24,'1.1.1 Трудозат производ перс ФБ'!$B:$B,Трудозатраты!$D24)
+SUMIFS('1.1.1 Трудозат производ перс ВБ'!AY:AY,'1.1.1 Трудозат производ перс ВБ'!$C:$C,Трудозатраты!$F24,'1.1.1 Трудозат производ перс ВБ'!$B:$B,Трудозатраты!$D24)</f>
        <v>0</v>
      </c>
      <c r="J24" s="334">
        <f>SUMIFS('1.1.1 Трудозат производ перс ФБ'!AZ:AZ,'1.1.1 Трудозат производ перс ФБ'!$C:$C,Трудозатраты!$F24,'1.1.1 Трудозат производ перс ФБ'!$B:$B,Трудозатраты!$D24)
+SUMIFS('1.1.1 Трудозат производ перс ВБ'!AZ:AZ,'1.1.1 Трудозат производ перс ВБ'!$C:$C,Трудозатраты!$F24,'1.1.1 Трудозат производ перс ВБ'!$B:$B,Трудозатраты!$D24)</f>
        <v>0</v>
      </c>
      <c r="K24" s="335"/>
      <c r="L24" s="46"/>
      <c r="M24" s="428"/>
      <c r="N24" s="46"/>
      <c r="O24" s="440"/>
    </row>
    <row r="25" spans="2:15" s="40" customFormat="1" x14ac:dyDescent="0.25">
      <c r="B25" s="439"/>
      <c r="C25" s="44"/>
      <c r="D25" s="299" t="str">
        <f>RIGHT(E25,3)</f>
        <v>2.1</v>
      </c>
      <c r="E25" s="286" t="str">
        <f>'Дорожная карта (кв)'!E20</f>
        <v>Подзадача № 2.1</v>
      </c>
      <c r="F25" s="418" t="s">
        <v>273</v>
      </c>
      <c r="G25" s="19"/>
      <c r="H25" s="313">
        <f>SUMIFS('1.1.1 Трудозат производ перс ФБ'!AX:AX,'1.1.1 Трудозат производ перс ФБ'!$C:$C,Трудозатраты!$F25,'1.1.1 Трудозат производ перс ФБ'!$B:$B,Трудозатраты!$D25)
+SUMIFS('1.1.1 Трудозат производ перс ВБ'!AX:AX,'1.1.1 Трудозат производ перс ВБ'!$C:$C,Трудозатраты!$F25,'1.1.1 Трудозат производ перс ВБ'!$B:$B,Трудозатраты!$D25)</f>
        <v>0</v>
      </c>
      <c r="I25" s="314">
        <f>SUMIFS('1.1.1 Трудозат производ перс ФБ'!AY:AY,'1.1.1 Трудозат производ перс ФБ'!$C:$C,Трудозатраты!$F25,'1.1.1 Трудозат производ перс ФБ'!$B:$B,Трудозатраты!$D25)
+SUMIFS('1.1.1 Трудозат производ перс ВБ'!AY:AY,'1.1.1 Трудозат производ перс ВБ'!$C:$C,Трудозатраты!$F25,'1.1.1 Трудозат производ перс ВБ'!$B:$B,Трудозатраты!$D25)</f>
        <v>0</v>
      </c>
      <c r="J25" s="315">
        <f>SUMIFS('1.1.1 Трудозат производ перс ФБ'!AZ:AZ,'1.1.1 Трудозат производ перс ФБ'!$C:$C,Трудозатраты!$F25,'1.1.1 Трудозат производ перс ФБ'!$B:$B,Трудозатраты!$D25)
+SUMIFS('1.1.1 Трудозат производ перс ВБ'!AZ:AZ,'1.1.1 Трудозат производ перс ВБ'!$C:$C,Трудозатраты!$F25,'1.1.1 Трудозат производ перс ВБ'!$B:$B,Трудозатраты!$D25)</f>
        <v>0</v>
      </c>
      <c r="K25" s="316"/>
      <c r="L25" s="46"/>
      <c r="M25" s="423"/>
      <c r="N25" s="46"/>
      <c r="O25" s="440"/>
    </row>
    <row r="26" spans="2:15" s="40" customFormat="1" x14ac:dyDescent="0.25">
      <c r="B26" s="439"/>
      <c r="C26" s="44"/>
      <c r="D26" s="288" t="str">
        <f t="shared" ref="D26:D39" si="5">RIGHT(E26,3)</f>
        <v>2.1</v>
      </c>
      <c r="E26" s="241" t="str">
        <f>E25</f>
        <v>Подзадача № 2.1</v>
      </c>
      <c r="F26" s="419" t="s">
        <v>274</v>
      </c>
      <c r="G26" s="19"/>
      <c r="H26" s="317">
        <f>SUMIFS('1.1.1 Трудозат производ перс ФБ'!AX:AX,'1.1.1 Трудозат производ перс ФБ'!$C:$C,Трудозатраты!$F26,'1.1.1 Трудозат производ перс ФБ'!$B:$B,Трудозатраты!$D26)
+SUMIFS('1.1.1 Трудозат производ перс ВБ'!AX:AX,'1.1.1 Трудозат производ перс ВБ'!$C:$C,Трудозатраты!$F26,'1.1.1 Трудозат производ перс ВБ'!$B:$B,Трудозатраты!$D26)</f>
        <v>0</v>
      </c>
      <c r="I26" s="318">
        <f>SUMIFS('1.1.1 Трудозат производ перс ФБ'!AY:AY,'1.1.1 Трудозат производ перс ФБ'!$C:$C,Трудозатраты!$F26,'1.1.1 Трудозат производ перс ФБ'!$B:$B,Трудозатраты!$D26)
+SUMIFS('1.1.1 Трудозат производ перс ВБ'!AY:AY,'1.1.1 Трудозат производ перс ВБ'!$C:$C,Трудозатраты!$F26,'1.1.1 Трудозат производ перс ВБ'!$B:$B,Трудозатраты!$D26)</f>
        <v>0</v>
      </c>
      <c r="J26" s="319">
        <f>SUMIFS('1.1.1 Трудозат производ перс ФБ'!AZ:AZ,'1.1.1 Трудозат производ перс ФБ'!$C:$C,Трудозатраты!$F26,'1.1.1 Трудозат производ перс ФБ'!$B:$B,Трудозатраты!$D26)
+SUMIFS('1.1.1 Трудозат производ перс ВБ'!AZ:AZ,'1.1.1 Трудозат производ перс ВБ'!$C:$C,Трудозатраты!$F26,'1.1.1 Трудозат производ перс ВБ'!$B:$B,Трудозатраты!$D26)</f>
        <v>0</v>
      </c>
      <c r="K26" s="320"/>
      <c r="L26" s="46"/>
      <c r="M26" s="424"/>
      <c r="N26" s="46"/>
      <c r="O26" s="440"/>
    </row>
    <row r="27" spans="2:15" s="40" customFormat="1" x14ac:dyDescent="0.25">
      <c r="B27" s="439"/>
      <c r="C27" s="44"/>
      <c r="D27" s="288" t="str">
        <f t="shared" si="5"/>
        <v>2.1</v>
      </c>
      <c r="E27" s="241" t="str">
        <f t="shared" ref="E27:E29" si="6">E26</f>
        <v>Подзадача № 2.1</v>
      </c>
      <c r="F27" s="419" t="s">
        <v>275</v>
      </c>
      <c r="G27" s="19"/>
      <c r="H27" s="317">
        <f>SUMIFS('1.1.1 Трудозат производ перс ФБ'!AX:AX,'1.1.1 Трудозат производ перс ФБ'!$C:$C,Трудозатраты!$F27,'1.1.1 Трудозат производ перс ФБ'!$B:$B,Трудозатраты!$D27)
+SUMIFS('1.1.1 Трудозат производ перс ВБ'!AX:AX,'1.1.1 Трудозат производ перс ВБ'!$C:$C,Трудозатраты!$F27,'1.1.1 Трудозат производ перс ВБ'!$B:$B,Трудозатраты!$D27)</f>
        <v>0</v>
      </c>
      <c r="I27" s="318">
        <f>SUMIFS('1.1.1 Трудозат производ перс ФБ'!AY:AY,'1.1.1 Трудозат производ перс ФБ'!$C:$C,Трудозатраты!$F27,'1.1.1 Трудозат производ перс ФБ'!$B:$B,Трудозатраты!$D27)
+SUMIFS('1.1.1 Трудозат производ перс ВБ'!AY:AY,'1.1.1 Трудозат производ перс ВБ'!$C:$C,Трудозатраты!$F27,'1.1.1 Трудозат производ перс ВБ'!$B:$B,Трудозатраты!$D27)</f>
        <v>0</v>
      </c>
      <c r="J27" s="319">
        <f>SUMIFS('1.1.1 Трудозат производ перс ФБ'!AZ:AZ,'1.1.1 Трудозат производ перс ФБ'!$C:$C,Трудозатраты!$F27,'1.1.1 Трудозат производ перс ФБ'!$B:$B,Трудозатраты!$D27)
+SUMIFS('1.1.1 Трудозат производ перс ВБ'!AZ:AZ,'1.1.1 Трудозат производ перс ВБ'!$C:$C,Трудозатраты!$F27,'1.1.1 Трудозат производ перс ВБ'!$B:$B,Трудозатраты!$D27)</f>
        <v>0</v>
      </c>
      <c r="K27" s="320"/>
      <c r="L27" s="46"/>
      <c r="M27" s="424"/>
      <c r="N27" s="46"/>
      <c r="O27" s="440"/>
    </row>
    <row r="28" spans="2:15" s="40" customFormat="1" x14ac:dyDescent="0.25">
      <c r="B28" s="439"/>
      <c r="C28" s="44"/>
      <c r="D28" s="288" t="str">
        <f t="shared" si="5"/>
        <v>2.1</v>
      </c>
      <c r="E28" s="241" t="str">
        <f t="shared" si="6"/>
        <v>Подзадача № 2.1</v>
      </c>
      <c r="F28" s="419" t="s">
        <v>276</v>
      </c>
      <c r="G28" s="19"/>
      <c r="H28" s="317">
        <f>SUMIFS('1.1.1 Трудозат производ перс ФБ'!AX:AX,'1.1.1 Трудозат производ перс ФБ'!$C:$C,Трудозатраты!$F28,'1.1.1 Трудозат производ перс ФБ'!$B:$B,Трудозатраты!$D28)
+SUMIFS('1.1.1 Трудозат производ перс ВБ'!AX:AX,'1.1.1 Трудозат производ перс ВБ'!$C:$C,Трудозатраты!$F28,'1.1.1 Трудозат производ перс ВБ'!$B:$B,Трудозатраты!$D28)</f>
        <v>0</v>
      </c>
      <c r="I28" s="318">
        <f>SUMIFS('1.1.1 Трудозат производ перс ФБ'!AY:AY,'1.1.1 Трудозат производ перс ФБ'!$C:$C,Трудозатраты!$F28,'1.1.1 Трудозат производ перс ФБ'!$B:$B,Трудозатраты!$D28)
+SUMIFS('1.1.1 Трудозат производ перс ВБ'!AY:AY,'1.1.1 Трудозат производ перс ВБ'!$C:$C,Трудозатраты!$F28,'1.1.1 Трудозат производ перс ВБ'!$B:$B,Трудозатраты!$D28)</f>
        <v>0</v>
      </c>
      <c r="J28" s="319">
        <f>SUMIFS('1.1.1 Трудозат производ перс ФБ'!AZ:AZ,'1.1.1 Трудозат производ перс ФБ'!$C:$C,Трудозатраты!$F28,'1.1.1 Трудозат производ перс ФБ'!$B:$B,Трудозатраты!$D28)
+SUMIFS('1.1.1 Трудозат производ перс ВБ'!AZ:AZ,'1.1.1 Трудозат производ перс ВБ'!$C:$C,Трудозатраты!$F28,'1.1.1 Трудозат производ перс ВБ'!$B:$B,Трудозатраты!$D28)</f>
        <v>0</v>
      </c>
      <c r="K28" s="320"/>
      <c r="L28" s="46"/>
      <c r="M28" s="424"/>
      <c r="N28" s="46"/>
      <c r="O28" s="440"/>
    </row>
    <row r="29" spans="2:15" s="40" customFormat="1" x14ac:dyDescent="0.25">
      <c r="B29" s="439"/>
      <c r="C29" s="44"/>
      <c r="D29" s="289" t="str">
        <f t="shared" si="5"/>
        <v>2.1</v>
      </c>
      <c r="E29" s="287" t="str">
        <f t="shared" si="6"/>
        <v>Подзадача № 2.1</v>
      </c>
      <c r="F29" s="420" t="s">
        <v>277</v>
      </c>
      <c r="G29" s="19"/>
      <c r="H29" s="321">
        <f>SUMIFS('1.1.1 Трудозат производ перс ФБ'!AX:AX,'1.1.1 Трудозат производ перс ФБ'!$C:$C,Трудозатраты!$F29,'1.1.1 Трудозат производ перс ФБ'!$B:$B,Трудозатраты!$D29)
+SUMIFS('1.1.1 Трудозат производ перс ВБ'!AX:AX,'1.1.1 Трудозат производ перс ВБ'!$C:$C,Трудозатраты!$F29,'1.1.1 Трудозат производ перс ВБ'!$B:$B,Трудозатраты!$D29)</f>
        <v>0</v>
      </c>
      <c r="I29" s="322">
        <f>SUMIFS('1.1.1 Трудозат производ перс ФБ'!AY:AY,'1.1.1 Трудозат производ перс ФБ'!$C:$C,Трудозатраты!$F29,'1.1.1 Трудозат производ перс ФБ'!$B:$B,Трудозатраты!$D29)
+SUMIFS('1.1.1 Трудозат производ перс ВБ'!AY:AY,'1.1.1 Трудозат производ перс ВБ'!$C:$C,Трудозатраты!$F29,'1.1.1 Трудозат производ перс ВБ'!$B:$B,Трудозатраты!$D29)</f>
        <v>0</v>
      </c>
      <c r="J29" s="323">
        <f>SUMIFS('1.1.1 Трудозат производ перс ФБ'!AZ:AZ,'1.1.1 Трудозат производ перс ФБ'!$C:$C,Трудозатраты!$F29,'1.1.1 Трудозат производ перс ФБ'!$B:$B,Трудозатраты!$D29)
+SUMIFS('1.1.1 Трудозат производ перс ВБ'!AZ:AZ,'1.1.1 Трудозат производ перс ВБ'!$C:$C,Трудозатраты!$F29,'1.1.1 Трудозат производ перс ВБ'!$B:$B,Трудозатраты!$D29)</f>
        <v>0</v>
      </c>
      <c r="K29" s="324"/>
      <c r="L29" s="46"/>
      <c r="M29" s="425"/>
      <c r="N29" s="46"/>
      <c r="O29" s="440"/>
    </row>
    <row r="30" spans="2:15" s="40" customFormat="1" x14ac:dyDescent="0.25">
      <c r="B30" s="439"/>
      <c r="C30" s="44"/>
      <c r="D30" s="299" t="str">
        <f t="shared" si="5"/>
        <v>2.2</v>
      </c>
      <c r="E30" s="286" t="str">
        <f>'Дорожная карта (кв)'!E21</f>
        <v>Подзадача № 2.2</v>
      </c>
      <c r="F30" s="418" t="s">
        <v>273</v>
      </c>
      <c r="G30" s="19"/>
      <c r="H30" s="325">
        <f>SUMIFS('1.1.1 Трудозат производ перс ФБ'!AX:AX,'1.1.1 Трудозат производ перс ФБ'!$C:$C,Трудозатраты!$F30,'1.1.1 Трудозат производ перс ФБ'!$B:$B,Трудозатраты!$D30)
+SUMIFS('1.1.1 Трудозат производ перс ВБ'!AX:AX,'1.1.1 Трудозат производ перс ВБ'!$C:$C,Трудозатраты!$F30,'1.1.1 Трудозат производ перс ВБ'!$B:$B,Трудозатраты!$D30)</f>
        <v>0</v>
      </c>
      <c r="I30" s="326">
        <f>SUMIFS('1.1.1 Трудозат производ перс ФБ'!AY:AY,'1.1.1 Трудозат производ перс ФБ'!$C:$C,Трудозатраты!$F30,'1.1.1 Трудозат производ перс ФБ'!$B:$B,Трудозатраты!$D30)
+SUMIFS('1.1.1 Трудозат производ перс ВБ'!AY:AY,'1.1.1 Трудозат производ перс ВБ'!$C:$C,Трудозатраты!$F30,'1.1.1 Трудозат производ перс ВБ'!$B:$B,Трудозатраты!$D30)</f>
        <v>0</v>
      </c>
      <c r="J30" s="327">
        <f>SUMIFS('1.1.1 Трудозат производ перс ФБ'!AZ:AZ,'1.1.1 Трудозат производ перс ФБ'!$C:$C,Трудозатраты!$F30,'1.1.1 Трудозат производ перс ФБ'!$B:$B,Трудозатраты!$D30)
+SUMIFS('1.1.1 Трудозат производ перс ВБ'!AZ:AZ,'1.1.1 Трудозат производ перс ВБ'!$C:$C,Трудозатраты!$F30,'1.1.1 Трудозат производ перс ВБ'!$B:$B,Трудозатраты!$D30)</f>
        <v>0</v>
      </c>
      <c r="K30" s="328"/>
      <c r="L30" s="46"/>
      <c r="M30" s="426"/>
      <c r="N30" s="46"/>
      <c r="O30" s="440"/>
    </row>
    <row r="31" spans="2:15" s="40" customFormat="1" x14ac:dyDescent="0.25">
      <c r="B31" s="439"/>
      <c r="C31" s="44"/>
      <c r="D31" s="288" t="str">
        <f t="shared" si="5"/>
        <v>2.2</v>
      </c>
      <c r="E31" s="241" t="str">
        <f>E30</f>
        <v>Подзадача № 2.2</v>
      </c>
      <c r="F31" s="419" t="s">
        <v>274</v>
      </c>
      <c r="G31" s="19"/>
      <c r="H31" s="317">
        <f>SUMIFS('1.1.1 Трудозат производ перс ФБ'!AX:AX,'1.1.1 Трудозат производ перс ФБ'!$C:$C,Трудозатраты!$F31,'1.1.1 Трудозат производ перс ФБ'!$B:$B,Трудозатраты!$D31)
+SUMIFS('1.1.1 Трудозат производ перс ВБ'!AX:AX,'1.1.1 Трудозат производ перс ВБ'!$C:$C,Трудозатраты!$F31,'1.1.1 Трудозат производ перс ВБ'!$B:$B,Трудозатраты!$D31)</f>
        <v>0</v>
      </c>
      <c r="I31" s="318">
        <f>SUMIFS('1.1.1 Трудозат производ перс ФБ'!AY:AY,'1.1.1 Трудозат производ перс ФБ'!$C:$C,Трудозатраты!$F31,'1.1.1 Трудозат производ перс ФБ'!$B:$B,Трудозатраты!$D31)
+SUMIFS('1.1.1 Трудозат производ перс ВБ'!AY:AY,'1.1.1 Трудозат производ перс ВБ'!$C:$C,Трудозатраты!$F31,'1.1.1 Трудозат производ перс ВБ'!$B:$B,Трудозатраты!$D31)</f>
        <v>0</v>
      </c>
      <c r="J31" s="319">
        <f>SUMIFS('1.1.1 Трудозат производ перс ФБ'!AZ:AZ,'1.1.1 Трудозат производ перс ФБ'!$C:$C,Трудозатраты!$F31,'1.1.1 Трудозат производ перс ФБ'!$B:$B,Трудозатраты!$D31)
+SUMIFS('1.1.1 Трудозат производ перс ВБ'!AZ:AZ,'1.1.1 Трудозат производ перс ВБ'!$C:$C,Трудозатраты!$F31,'1.1.1 Трудозат производ перс ВБ'!$B:$B,Трудозатраты!$D31)</f>
        <v>0</v>
      </c>
      <c r="K31" s="320"/>
      <c r="L31" s="46"/>
      <c r="M31" s="424"/>
      <c r="N31" s="46"/>
      <c r="O31" s="440"/>
    </row>
    <row r="32" spans="2:15" s="40" customFormat="1" x14ac:dyDescent="0.25">
      <c r="B32" s="439"/>
      <c r="C32" s="44"/>
      <c r="D32" s="288" t="str">
        <f t="shared" si="5"/>
        <v>2.2</v>
      </c>
      <c r="E32" s="241" t="str">
        <f t="shared" ref="E32:E34" si="7">E31</f>
        <v>Подзадача № 2.2</v>
      </c>
      <c r="F32" s="419" t="s">
        <v>275</v>
      </c>
      <c r="G32" s="19"/>
      <c r="H32" s="317">
        <f>SUMIFS('1.1.1 Трудозат производ перс ФБ'!AX:AX,'1.1.1 Трудозат производ перс ФБ'!$C:$C,Трудозатраты!$F32,'1.1.1 Трудозат производ перс ФБ'!$B:$B,Трудозатраты!$D32)
+SUMIFS('1.1.1 Трудозат производ перс ВБ'!AX:AX,'1.1.1 Трудозат производ перс ВБ'!$C:$C,Трудозатраты!$F32,'1.1.1 Трудозат производ перс ВБ'!$B:$B,Трудозатраты!$D32)</f>
        <v>0</v>
      </c>
      <c r="I32" s="318">
        <f>SUMIFS('1.1.1 Трудозат производ перс ФБ'!AY:AY,'1.1.1 Трудозат производ перс ФБ'!$C:$C,Трудозатраты!$F32,'1.1.1 Трудозат производ перс ФБ'!$B:$B,Трудозатраты!$D32)
+SUMIFS('1.1.1 Трудозат производ перс ВБ'!AY:AY,'1.1.1 Трудозат производ перс ВБ'!$C:$C,Трудозатраты!$F32,'1.1.1 Трудозат производ перс ВБ'!$B:$B,Трудозатраты!$D32)</f>
        <v>0</v>
      </c>
      <c r="J32" s="319">
        <f>SUMIFS('1.1.1 Трудозат производ перс ФБ'!AZ:AZ,'1.1.1 Трудозат производ перс ФБ'!$C:$C,Трудозатраты!$F32,'1.1.1 Трудозат производ перс ФБ'!$B:$B,Трудозатраты!$D32)
+SUMIFS('1.1.1 Трудозат производ перс ВБ'!AZ:AZ,'1.1.1 Трудозат производ перс ВБ'!$C:$C,Трудозатраты!$F32,'1.1.1 Трудозат производ перс ВБ'!$B:$B,Трудозатраты!$D32)</f>
        <v>0</v>
      </c>
      <c r="K32" s="320"/>
      <c r="L32" s="46"/>
      <c r="M32" s="424"/>
      <c r="N32" s="46"/>
      <c r="O32" s="440"/>
    </row>
    <row r="33" spans="2:15" s="40" customFormat="1" x14ac:dyDescent="0.25">
      <c r="B33" s="439"/>
      <c r="C33" s="44"/>
      <c r="D33" s="288" t="str">
        <f t="shared" si="5"/>
        <v>2.2</v>
      </c>
      <c r="E33" s="241" t="str">
        <f t="shared" si="7"/>
        <v>Подзадача № 2.2</v>
      </c>
      <c r="F33" s="419" t="s">
        <v>276</v>
      </c>
      <c r="G33" s="19"/>
      <c r="H33" s="317">
        <f>SUMIFS('1.1.1 Трудозат производ перс ФБ'!AX:AX,'1.1.1 Трудозат производ перс ФБ'!$C:$C,Трудозатраты!$F33,'1.1.1 Трудозат производ перс ФБ'!$B:$B,Трудозатраты!$D33)
+SUMIFS('1.1.1 Трудозат производ перс ВБ'!AX:AX,'1.1.1 Трудозат производ перс ВБ'!$C:$C,Трудозатраты!$F33,'1.1.1 Трудозат производ перс ВБ'!$B:$B,Трудозатраты!$D33)</f>
        <v>0</v>
      </c>
      <c r="I33" s="318">
        <f>SUMIFS('1.1.1 Трудозат производ перс ФБ'!AY:AY,'1.1.1 Трудозат производ перс ФБ'!$C:$C,Трудозатраты!$F33,'1.1.1 Трудозат производ перс ФБ'!$B:$B,Трудозатраты!$D33)
+SUMIFS('1.1.1 Трудозат производ перс ВБ'!AY:AY,'1.1.1 Трудозат производ перс ВБ'!$C:$C,Трудозатраты!$F33,'1.1.1 Трудозат производ перс ВБ'!$B:$B,Трудозатраты!$D33)</f>
        <v>0</v>
      </c>
      <c r="J33" s="319">
        <f>SUMIFS('1.1.1 Трудозат производ перс ФБ'!AZ:AZ,'1.1.1 Трудозат производ перс ФБ'!$C:$C,Трудозатраты!$F33,'1.1.1 Трудозат производ перс ФБ'!$B:$B,Трудозатраты!$D33)
+SUMIFS('1.1.1 Трудозат производ перс ВБ'!AZ:AZ,'1.1.1 Трудозат производ перс ВБ'!$C:$C,Трудозатраты!$F33,'1.1.1 Трудозат производ перс ВБ'!$B:$B,Трудозатраты!$D33)</f>
        <v>0</v>
      </c>
      <c r="K33" s="320"/>
      <c r="L33" s="46"/>
      <c r="M33" s="424"/>
      <c r="N33" s="46"/>
      <c r="O33" s="440"/>
    </row>
    <row r="34" spans="2:15" s="40" customFormat="1" x14ac:dyDescent="0.25">
      <c r="B34" s="439"/>
      <c r="C34" s="44"/>
      <c r="D34" s="289" t="str">
        <f t="shared" si="5"/>
        <v>2.2</v>
      </c>
      <c r="E34" s="287" t="str">
        <f t="shared" si="7"/>
        <v>Подзадача № 2.2</v>
      </c>
      <c r="F34" s="420" t="s">
        <v>277</v>
      </c>
      <c r="G34" s="19"/>
      <c r="H34" s="329">
        <f>SUMIFS('1.1.1 Трудозат производ перс ФБ'!AX:AX,'1.1.1 Трудозат производ перс ФБ'!$C:$C,Трудозатраты!$F34,'1.1.1 Трудозат производ перс ФБ'!$B:$B,Трудозатраты!$D34)
+SUMIFS('1.1.1 Трудозат производ перс ВБ'!AX:AX,'1.1.1 Трудозат производ перс ВБ'!$C:$C,Трудозатраты!$F34,'1.1.1 Трудозат производ перс ВБ'!$B:$B,Трудозатраты!$D34)</f>
        <v>0</v>
      </c>
      <c r="I34" s="330">
        <f>SUMIFS('1.1.1 Трудозат производ перс ФБ'!AY:AY,'1.1.1 Трудозат производ перс ФБ'!$C:$C,Трудозатраты!$F34,'1.1.1 Трудозат производ перс ФБ'!$B:$B,Трудозатраты!$D34)
+SUMIFS('1.1.1 Трудозат производ перс ВБ'!AY:AY,'1.1.1 Трудозат производ перс ВБ'!$C:$C,Трудозатраты!$F34,'1.1.1 Трудозат производ перс ВБ'!$B:$B,Трудозатраты!$D34)</f>
        <v>0</v>
      </c>
      <c r="J34" s="331">
        <f>SUMIFS('1.1.1 Трудозат производ перс ФБ'!AZ:AZ,'1.1.1 Трудозат производ перс ФБ'!$C:$C,Трудозатраты!$F34,'1.1.1 Трудозат производ перс ФБ'!$B:$B,Трудозатраты!$D34)
+SUMIFS('1.1.1 Трудозат производ перс ВБ'!AZ:AZ,'1.1.1 Трудозат производ перс ВБ'!$C:$C,Трудозатраты!$F34,'1.1.1 Трудозат производ перс ВБ'!$B:$B,Трудозатраты!$D34)</f>
        <v>0</v>
      </c>
      <c r="K34" s="332"/>
      <c r="L34" s="46"/>
      <c r="M34" s="427"/>
      <c r="N34" s="46"/>
      <c r="O34" s="440"/>
    </row>
    <row r="35" spans="2:15" s="40" customFormat="1" x14ac:dyDescent="0.25">
      <c r="B35" s="439"/>
      <c r="C35" s="44"/>
      <c r="D35" s="300" t="str">
        <f t="shared" si="5"/>
        <v>2.3</v>
      </c>
      <c r="E35" s="290" t="str">
        <f>'Дорожная карта (кв)'!E22</f>
        <v>Подзадача № 2.3</v>
      </c>
      <c r="F35" s="421" t="s">
        <v>273</v>
      </c>
      <c r="G35" s="19"/>
      <c r="H35" s="313">
        <f>SUMIFS('1.1.1 Трудозат производ перс ФБ'!AX:AX,'1.1.1 Трудозат производ перс ФБ'!$C:$C,Трудозатраты!$F35,'1.1.1 Трудозат производ перс ФБ'!$B:$B,Трудозатраты!$D35)
+SUMIFS('1.1.1 Трудозат производ перс ВБ'!AX:AX,'1.1.1 Трудозат производ перс ВБ'!$C:$C,Трудозатраты!$F35,'1.1.1 Трудозат производ перс ВБ'!$B:$B,Трудозатраты!$D35)</f>
        <v>0</v>
      </c>
      <c r="I35" s="314">
        <f>SUMIFS('1.1.1 Трудозат производ перс ФБ'!AY:AY,'1.1.1 Трудозат производ перс ФБ'!$C:$C,Трудозатраты!$F35,'1.1.1 Трудозат производ перс ФБ'!$B:$B,Трудозатраты!$D35)
+SUMIFS('1.1.1 Трудозат производ перс ВБ'!AY:AY,'1.1.1 Трудозат производ перс ВБ'!$C:$C,Трудозатраты!$F35,'1.1.1 Трудозат производ перс ВБ'!$B:$B,Трудозатраты!$D35)</f>
        <v>0</v>
      </c>
      <c r="J35" s="315">
        <f>SUMIFS('1.1.1 Трудозат производ перс ФБ'!AZ:AZ,'1.1.1 Трудозат производ перс ФБ'!$C:$C,Трудозатраты!$F35,'1.1.1 Трудозат производ перс ФБ'!$B:$B,Трудозатраты!$D35)
+SUMIFS('1.1.1 Трудозат производ перс ВБ'!AZ:AZ,'1.1.1 Трудозат производ перс ВБ'!$C:$C,Трудозатраты!$F35,'1.1.1 Трудозат производ перс ВБ'!$B:$B,Трудозатраты!$D35)</f>
        <v>0</v>
      </c>
      <c r="K35" s="316"/>
      <c r="L35" s="46"/>
      <c r="M35" s="423"/>
      <c r="N35" s="46"/>
      <c r="O35" s="440"/>
    </row>
    <row r="36" spans="2:15" s="40" customFormat="1" x14ac:dyDescent="0.25">
      <c r="B36" s="439"/>
      <c r="C36" s="44"/>
      <c r="D36" s="288" t="str">
        <f t="shared" si="5"/>
        <v>2.3</v>
      </c>
      <c r="E36" s="241" t="str">
        <f>E35</f>
        <v>Подзадача № 2.3</v>
      </c>
      <c r="F36" s="419" t="s">
        <v>274</v>
      </c>
      <c r="G36" s="19"/>
      <c r="H36" s="317">
        <f>SUMIFS('1.1.1 Трудозат производ перс ФБ'!AX:AX,'1.1.1 Трудозат производ перс ФБ'!$C:$C,Трудозатраты!$F36,'1.1.1 Трудозат производ перс ФБ'!$B:$B,Трудозатраты!$D36)
+SUMIFS('1.1.1 Трудозат производ перс ВБ'!AX:AX,'1.1.1 Трудозат производ перс ВБ'!$C:$C,Трудозатраты!$F36,'1.1.1 Трудозат производ перс ВБ'!$B:$B,Трудозатраты!$D36)</f>
        <v>0</v>
      </c>
      <c r="I36" s="318">
        <f>SUMIFS('1.1.1 Трудозат производ перс ФБ'!AY:AY,'1.1.1 Трудозат производ перс ФБ'!$C:$C,Трудозатраты!$F36,'1.1.1 Трудозат производ перс ФБ'!$B:$B,Трудозатраты!$D36)
+SUMIFS('1.1.1 Трудозат производ перс ВБ'!AY:AY,'1.1.1 Трудозат производ перс ВБ'!$C:$C,Трудозатраты!$F36,'1.1.1 Трудозат производ перс ВБ'!$B:$B,Трудозатраты!$D36)</f>
        <v>0</v>
      </c>
      <c r="J36" s="319">
        <f>SUMIFS('1.1.1 Трудозат производ перс ФБ'!AZ:AZ,'1.1.1 Трудозат производ перс ФБ'!$C:$C,Трудозатраты!$F36,'1.1.1 Трудозат производ перс ФБ'!$B:$B,Трудозатраты!$D36)
+SUMIFS('1.1.1 Трудозат производ перс ВБ'!AZ:AZ,'1.1.1 Трудозат производ перс ВБ'!$C:$C,Трудозатраты!$F36,'1.1.1 Трудозат производ перс ВБ'!$B:$B,Трудозатраты!$D36)</f>
        <v>0</v>
      </c>
      <c r="K36" s="320"/>
      <c r="L36" s="46"/>
      <c r="M36" s="424"/>
      <c r="N36" s="46"/>
      <c r="O36" s="440"/>
    </row>
    <row r="37" spans="2:15" s="40" customFormat="1" x14ac:dyDescent="0.25">
      <c r="B37" s="439"/>
      <c r="C37" s="44"/>
      <c r="D37" s="288" t="str">
        <f t="shared" si="5"/>
        <v>2.3</v>
      </c>
      <c r="E37" s="241" t="str">
        <f t="shared" ref="E37:E39" si="8">E36</f>
        <v>Подзадача № 2.3</v>
      </c>
      <c r="F37" s="419" t="s">
        <v>275</v>
      </c>
      <c r="G37" s="19"/>
      <c r="H37" s="317">
        <f>SUMIFS('1.1.1 Трудозат производ перс ФБ'!AX:AX,'1.1.1 Трудозат производ перс ФБ'!$C:$C,Трудозатраты!$F37,'1.1.1 Трудозат производ перс ФБ'!$B:$B,Трудозатраты!$D37)
+SUMIFS('1.1.1 Трудозат производ перс ВБ'!AX:AX,'1.1.1 Трудозат производ перс ВБ'!$C:$C,Трудозатраты!$F37,'1.1.1 Трудозат производ перс ВБ'!$B:$B,Трудозатраты!$D37)</f>
        <v>0</v>
      </c>
      <c r="I37" s="318">
        <f>SUMIFS('1.1.1 Трудозат производ перс ФБ'!AY:AY,'1.1.1 Трудозат производ перс ФБ'!$C:$C,Трудозатраты!$F37,'1.1.1 Трудозат производ перс ФБ'!$B:$B,Трудозатраты!$D37)
+SUMIFS('1.1.1 Трудозат производ перс ВБ'!AY:AY,'1.1.1 Трудозат производ перс ВБ'!$C:$C,Трудозатраты!$F37,'1.1.1 Трудозат производ перс ВБ'!$B:$B,Трудозатраты!$D37)</f>
        <v>0</v>
      </c>
      <c r="J37" s="319">
        <f>SUMIFS('1.1.1 Трудозат производ перс ФБ'!AZ:AZ,'1.1.1 Трудозат производ перс ФБ'!$C:$C,Трудозатраты!$F37,'1.1.1 Трудозат производ перс ФБ'!$B:$B,Трудозатраты!$D37)
+SUMIFS('1.1.1 Трудозат производ перс ВБ'!AZ:AZ,'1.1.1 Трудозат производ перс ВБ'!$C:$C,Трудозатраты!$F37,'1.1.1 Трудозат производ перс ВБ'!$B:$B,Трудозатраты!$D37)</f>
        <v>0</v>
      </c>
      <c r="K37" s="320"/>
      <c r="L37" s="46"/>
      <c r="M37" s="424"/>
      <c r="N37" s="46"/>
      <c r="O37" s="440"/>
    </row>
    <row r="38" spans="2:15" s="40" customFormat="1" x14ac:dyDescent="0.25">
      <c r="B38" s="439"/>
      <c r="C38" s="44"/>
      <c r="D38" s="288" t="str">
        <f t="shared" si="5"/>
        <v>2.3</v>
      </c>
      <c r="E38" s="241" t="str">
        <f t="shared" si="8"/>
        <v>Подзадача № 2.3</v>
      </c>
      <c r="F38" s="419" t="s">
        <v>276</v>
      </c>
      <c r="G38" s="19"/>
      <c r="H38" s="317">
        <f>SUMIFS('1.1.1 Трудозат производ перс ФБ'!AX:AX,'1.1.1 Трудозат производ перс ФБ'!$C:$C,Трудозатраты!$F38,'1.1.1 Трудозат производ перс ФБ'!$B:$B,Трудозатраты!$D38)
+SUMIFS('1.1.1 Трудозат производ перс ВБ'!AX:AX,'1.1.1 Трудозат производ перс ВБ'!$C:$C,Трудозатраты!$F38,'1.1.1 Трудозат производ перс ВБ'!$B:$B,Трудозатраты!$D38)</f>
        <v>0</v>
      </c>
      <c r="I38" s="318">
        <f>SUMIFS('1.1.1 Трудозат производ перс ФБ'!AY:AY,'1.1.1 Трудозат производ перс ФБ'!$C:$C,Трудозатраты!$F38,'1.1.1 Трудозат производ перс ФБ'!$B:$B,Трудозатраты!$D38)
+SUMIFS('1.1.1 Трудозат производ перс ВБ'!AY:AY,'1.1.1 Трудозат производ перс ВБ'!$C:$C,Трудозатраты!$F38,'1.1.1 Трудозат производ перс ВБ'!$B:$B,Трудозатраты!$D38)</f>
        <v>0</v>
      </c>
      <c r="J38" s="319">
        <f>SUMIFS('1.1.1 Трудозат производ перс ФБ'!AZ:AZ,'1.1.1 Трудозат производ перс ФБ'!$C:$C,Трудозатраты!$F38,'1.1.1 Трудозат производ перс ФБ'!$B:$B,Трудозатраты!$D38)
+SUMIFS('1.1.1 Трудозат производ перс ВБ'!AZ:AZ,'1.1.1 Трудозат производ перс ВБ'!$C:$C,Трудозатраты!$F38,'1.1.1 Трудозат производ перс ВБ'!$B:$B,Трудозатраты!$D38)</f>
        <v>0</v>
      </c>
      <c r="K38" s="320"/>
      <c r="L38" s="46"/>
      <c r="M38" s="424"/>
      <c r="N38" s="46"/>
      <c r="O38" s="440"/>
    </row>
    <row r="39" spans="2:15" s="40" customFormat="1" x14ac:dyDescent="0.25">
      <c r="B39" s="439"/>
      <c r="C39" s="44"/>
      <c r="D39" s="289" t="str">
        <f t="shared" si="5"/>
        <v>2.3</v>
      </c>
      <c r="E39" s="287" t="str">
        <f t="shared" si="8"/>
        <v>Подзадача № 2.3</v>
      </c>
      <c r="F39" s="420" t="s">
        <v>277</v>
      </c>
      <c r="G39" s="19"/>
      <c r="H39" s="321">
        <f>SUMIFS('1.1.1 Трудозат производ перс ФБ'!AX:AX,'1.1.1 Трудозат производ перс ФБ'!$C:$C,Трудозатраты!$F39,'1.1.1 Трудозат производ перс ФБ'!$B:$B,Трудозатраты!$D39)
+SUMIFS('1.1.1 Трудозат производ перс ВБ'!AX:AX,'1.1.1 Трудозат производ перс ВБ'!$C:$C,Трудозатраты!$F39,'1.1.1 Трудозат производ перс ВБ'!$B:$B,Трудозатраты!$D39)</f>
        <v>0</v>
      </c>
      <c r="I39" s="322">
        <f>SUMIFS('1.1.1 Трудозат производ перс ФБ'!AY:AY,'1.1.1 Трудозат производ перс ФБ'!$C:$C,Трудозатраты!$F39,'1.1.1 Трудозат производ перс ФБ'!$B:$B,Трудозатраты!$D39)
+SUMIFS('1.1.1 Трудозат производ перс ВБ'!AY:AY,'1.1.1 Трудозат производ перс ВБ'!$C:$C,Трудозатраты!$F39,'1.1.1 Трудозат производ перс ВБ'!$B:$B,Трудозатраты!$D39)</f>
        <v>0</v>
      </c>
      <c r="J39" s="323">
        <f>SUMIFS('1.1.1 Трудозат производ перс ФБ'!AZ:AZ,'1.1.1 Трудозат производ перс ФБ'!$C:$C,Трудозатраты!$F39,'1.1.1 Трудозат производ перс ФБ'!$B:$B,Трудозатраты!$D39)
+SUMIFS('1.1.1 Трудозат производ перс ВБ'!AZ:AZ,'1.1.1 Трудозат производ перс ВБ'!$C:$C,Трудозатраты!$F39,'1.1.1 Трудозат производ перс ВБ'!$B:$B,Трудозатраты!$D39)</f>
        <v>0</v>
      </c>
      <c r="K39" s="324"/>
      <c r="L39" s="46"/>
      <c r="M39" s="425"/>
      <c r="N39" s="46"/>
      <c r="O39" s="440"/>
    </row>
    <row r="40" spans="2:15" s="40" customFormat="1" x14ac:dyDescent="0.25">
      <c r="B40" s="439"/>
      <c r="C40" s="44"/>
      <c r="D40" s="301">
        <v>3</v>
      </c>
      <c r="E40" s="302" t="str">
        <f>'Дорожная карта (кв)'!E24</f>
        <v>Задача № 3</v>
      </c>
      <c r="F40" s="312"/>
      <c r="G40" s="19"/>
      <c r="H40" s="333">
        <f>SUMIFS('1.1.1 Трудозат производ перс ФБ'!AX:AX,'1.1.1 Трудозат производ перс ФБ'!$C:$C,Трудозатраты!$F40,'1.1.1 Трудозат производ перс ФБ'!$B:$B,Трудозатраты!$D40)
+SUMIFS('1.1.1 Трудозат производ перс ВБ'!AX:AX,'1.1.1 Трудозат производ перс ВБ'!$C:$C,Трудозатраты!$F40,'1.1.1 Трудозат производ перс ВБ'!$B:$B,Трудозатраты!$D40)</f>
        <v>0</v>
      </c>
      <c r="I40" s="334">
        <f>SUMIFS('1.1.1 Трудозат производ перс ФБ'!AY:AY,'1.1.1 Трудозат производ перс ФБ'!$C:$C,Трудозатраты!$F40,'1.1.1 Трудозат производ перс ФБ'!$B:$B,Трудозатраты!$D40)
+SUMIFS('1.1.1 Трудозат производ перс ВБ'!AY:AY,'1.1.1 Трудозат производ перс ВБ'!$C:$C,Трудозатраты!$F40,'1.1.1 Трудозат производ перс ВБ'!$B:$B,Трудозатраты!$D40)</f>
        <v>0</v>
      </c>
      <c r="J40" s="334">
        <f>SUMIFS('1.1.1 Трудозат производ перс ФБ'!AZ:AZ,'1.1.1 Трудозат производ перс ФБ'!$C:$C,Трудозатраты!$F40,'1.1.1 Трудозат производ перс ФБ'!$B:$B,Трудозатраты!$D40)
+SUMIFS('1.1.1 Трудозат производ перс ВБ'!AZ:AZ,'1.1.1 Трудозат производ перс ВБ'!$C:$C,Трудозатраты!$F40,'1.1.1 Трудозат производ перс ВБ'!$B:$B,Трудозатраты!$D40)</f>
        <v>0</v>
      </c>
      <c r="K40" s="335"/>
      <c r="L40" s="46"/>
      <c r="M40" s="422"/>
      <c r="N40" s="46"/>
      <c r="O40" s="440"/>
    </row>
    <row r="41" spans="2:15" s="40" customFormat="1" x14ac:dyDescent="0.25">
      <c r="B41" s="439"/>
      <c r="C41" s="44"/>
      <c r="D41" s="299" t="str">
        <f>RIGHT(E41,3)</f>
        <v>3.1</v>
      </c>
      <c r="E41" s="286" t="str">
        <f>'Дорожная карта (кв)'!E25</f>
        <v>Подзадача № 3.1</v>
      </c>
      <c r="F41" s="418" t="s">
        <v>273</v>
      </c>
      <c r="G41" s="19"/>
      <c r="H41" s="313">
        <f>SUMIFS('1.1.1 Трудозат производ перс ФБ'!AX:AX,'1.1.1 Трудозат производ перс ФБ'!$C:$C,Трудозатраты!$F41,'1.1.1 Трудозат производ перс ФБ'!$B:$B,Трудозатраты!$D41)
+SUMIFS('1.1.1 Трудозат производ перс ВБ'!AX:AX,'1.1.1 Трудозат производ перс ВБ'!$C:$C,Трудозатраты!$F41,'1.1.1 Трудозат производ перс ВБ'!$B:$B,Трудозатраты!$D41)</f>
        <v>0</v>
      </c>
      <c r="I41" s="314">
        <f>SUMIFS('1.1.1 Трудозат производ перс ФБ'!AY:AY,'1.1.1 Трудозат производ перс ФБ'!$C:$C,Трудозатраты!$F41,'1.1.1 Трудозат производ перс ФБ'!$B:$B,Трудозатраты!$D41)
+SUMIFS('1.1.1 Трудозат производ перс ВБ'!AY:AY,'1.1.1 Трудозат производ перс ВБ'!$C:$C,Трудозатраты!$F41,'1.1.1 Трудозат производ перс ВБ'!$B:$B,Трудозатраты!$D41)</f>
        <v>0</v>
      </c>
      <c r="J41" s="315">
        <f>SUMIFS('1.1.1 Трудозат производ перс ФБ'!AZ:AZ,'1.1.1 Трудозат производ перс ФБ'!$C:$C,Трудозатраты!$F41,'1.1.1 Трудозат производ перс ФБ'!$B:$B,Трудозатраты!$D41)
+SUMIFS('1.1.1 Трудозат производ перс ВБ'!AZ:AZ,'1.1.1 Трудозат производ перс ВБ'!$C:$C,Трудозатраты!$F41,'1.1.1 Трудозат производ перс ВБ'!$B:$B,Трудозатраты!$D41)</f>
        <v>0</v>
      </c>
      <c r="K41" s="316"/>
      <c r="L41" s="46"/>
      <c r="M41" s="423"/>
      <c r="N41" s="46"/>
      <c r="O41" s="440"/>
    </row>
    <row r="42" spans="2:15" s="40" customFormat="1" x14ac:dyDescent="0.25">
      <c r="B42" s="439"/>
      <c r="C42" s="44"/>
      <c r="D42" s="288" t="str">
        <f t="shared" ref="D42:D55" si="9">RIGHT(E42,3)</f>
        <v>3.1</v>
      </c>
      <c r="E42" s="241" t="str">
        <f>E41</f>
        <v>Подзадача № 3.1</v>
      </c>
      <c r="F42" s="419" t="s">
        <v>274</v>
      </c>
      <c r="G42" s="19"/>
      <c r="H42" s="317">
        <f>SUMIFS('1.1.1 Трудозат производ перс ФБ'!AX:AX,'1.1.1 Трудозат производ перс ФБ'!$C:$C,Трудозатраты!$F42,'1.1.1 Трудозат производ перс ФБ'!$B:$B,Трудозатраты!$D42)
+SUMIFS('1.1.1 Трудозат производ перс ВБ'!AX:AX,'1.1.1 Трудозат производ перс ВБ'!$C:$C,Трудозатраты!$F42,'1.1.1 Трудозат производ перс ВБ'!$B:$B,Трудозатраты!$D42)</f>
        <v>0</v>
      </c>
      <c r="I42" s="318">
        <f>SUMIFS('1.1.1 Трудозат производ перс ФБ'!AY:AY,'1.1.1 Трудозат производ перс ФБ'!$C:$C,Трудозатраты!$F42,'1.1.1 Трудозат производ перс ФБ'!$B:$B,Трудозатраты!$D42)
+SUMIFS('1.1.1 Трудозат производ перс ВБ'!AY:AY,'1.1.1 Трудозат производ перс ВБ'!$C:$C,Трудозатраты!$F42,'1.1.1 Трудозат производ перс ВБ'!$B:$B,Трудозатраты!$D42)</f>
        <v>0</v>
      </c>
      <c r="J42" s="319">
        <f>SUMIFS('1.1.1 Трудозат производ перс ФБ'!AZ:AZ,'1.1.1 Трудозат производ перс ФБ'!$C:$C,Трудозатраты!$F42,'1.1.1 Трудозат производ перс ФБ'!$B:$B,Трудозатраты!$D42)
+SUMIFS('1.1.1 Трудозат производ перс ВБ'!AZ:AZ,'1.1.1 Трудозат производ перс ВБ'!$C:$C,Трудозатраты!$F42,'1.1.1 Трудозат производ перс ВБ'!$B:$B,Трудозатраты!$D42)</f>
        <v>0</v>
      </c>
      <c r="K42" s="320"/>
      <c r="L42" s="46"/>
      <c r="M42" s="424"/>
      <c r="N42" s="46"/>
      <c r="O42" s="440"/>
    </row>
    <row r="43" spans="2:15" s="40" customFormat="1" x14ac:dyDescent="0.25">
      <c r="B43" s="439"/>
      <c r="C43" s="44"/>
      <c r="D43" s="288" t="str">
        <f t="shared" si="9"/>
        <v>3.1</v>
      </c>
      <c r="E43" s="241" t="str">
        <f t="shared" ref="E43:E45" si="10">E42</f>
        <v>Подзадача № 3.1</v>
      </c>
      <c r="F43" s="419" t="s">
        <v>275</v>
      </c>
      <c r="G43" s="19"/>
      <c r="H43" s="317">
        <f>SUMIFS('1.1.1 Трудозат производ перс ФБ'!AX:AX,'1.1.1 Трудозат производ перс ФБ'!$C:$C,Трудозатраты!$F43,'1.1.1 Трудозат производ перс ФБ'!$B:$B,Трудозатраты!$D43)
+SUMIFS('1.1.1 Трудозат производ перс ВБ'!AX:AX,'1.1.1 Трудозат производ перс ВБ'!$C:$C,Трудозатраты!$F43,'1.1.1 Трудозат производ перс ВБ'!$B:$B,Трудозатраты!$D43)</f>
        <v>0</v>
      </c>
      <c r="I43" s="318">
        <f>SUMIFS('1.1.1 Трудозат производ перс ФБ'!AY:AY,'1.1.1 Трудозат производ перс ФБ'!$C:$C,Трудозатраты!$F43,'1.1.1 Трудозат производ перс ФБ'!$B:$B,Трудозатраты!$D43)
+SUMIFS('1.1.1 Трудозат производ перс ВБ'!AY:AY,'1.1.1 Трудозат производ перс ВБ'!$C:$C,Трудозатраты!$F43,'1.1.1 Трудозат производ перс ВБ'!$B:$B,Трудозатраты!$D43)</f>
        <v>0</v>
      </c>
      <c r="J43" s="319">
        <f>SUMIFS('1.1.1 Трудозат производ перс ФБ'!AZ:AZ,'1.1.1 Трудозат производ перс ФБ'!$C:$C,Трудозатраты!$F43,'1.1.1 Трудозат производ перс ФБ'!$B:$B,Трудозатраты!$D43)
+SUMIFS('1.1.1 Трудозат производ перс ВБ'!AZ:AZ,'1.1.1 Трудозат производ перс ВБ'!$C:$C,Трудозатраты!$F43,'1.1.1 Трудозат производ перс ВБ'!$B:$B,Трудозатраты!$D43)</f>
        <v>0</v>
      </c>
      <c r="K43" s="320"/>
      <c r="L43" s="46"/>
      <c r="M43" s="424"/>
      <c r="N43" s="46"/>
      <c r="O43" s="440"/>
    </row>
    <row r="44" spans="2:15" s="40" customFormat="1" x14ac:dyDescent="0.25">
      <c r="B44" s="439"/>
      <c r="C44" s="44"/>
      <c r="D44" s="288" t="str">
        <f t="shared" si="9"/>
        <v>3.1</v>
      </c>
      <c r="E44" s="241" t="str">
        <f t="shared" si="10"/>
        <v>Подзадача № 3.1</v>
      </c>
      <c r="F44" s="419" t="s">
        <v>276</v>
      </c>
      <c r="G44" s="19"/>
      <c r="H44" s="317">
        <f>SUMIFS('1.1.1 Трудозат производ перс ФБ'!AX:AX,'1.1.1 Трудозат производ перс ФБ'!$C:$C,Трудозатраты!$F44,'1.1.1 Трудозат производ перс ФБ'!$B:$B,Трудозатраты!$D44)
+SUMIFS('1.1.1 Трудозат производ перс ВБ'!AX:AX,'1.1.1 Трудозат производ перс ВБ'!$C:$C,Трудозатраты!$F44,'1.1.1 Трудозат производ перс ВБ'!$B:$B,Трудозатраты!$D44)</f>
        <v>0</v>
      </c>
      <c r="I44" s="318">
        <f>SUMIFS('1.1.1 Трудозат производ перс ФБ'!AY:AY,'1.1.1 Трудозат производ перс ФБ'!$C:$C,Трудозатраты!$F44,'1.1.1 Трудозат производ перс ФБ'!$B:$B,Трудозатраты!$D44)
+SUMIFS('1.1.1 Трудозат производ перс ВБ'!AY:AY,'1.1.1 Трудозат производ перс ВБ'!$C:$C,Трудозатраты!$F44,'1.1.1 Трудозат производ перс ВБ'!$B:$B,Трудозатраты!$D44)</f>
        <v>0</v>
      </c>
      <c r="J44" s="319">
        <f>SUMIFS('1.1.1 Трудозат производ перс ФБ'!AZ:AZ,'1.1.1 Трудозат производ перс ФБ'!$C:$C,Трудозатраты!$F44,'1.1.1 Трудозат производ перс ФБ'!$B:$B,Трудозатраты!$D44)
+SUMIFS('1.1.1 Трудозат производ перс ВБ'!AZ:AZ,'1.1.1 Трудозат производ перс ВБ'!$C:$C,Трудозатраты!$F44,'1.1.1 Трудозат производ перс ВБ'!$B:$B,Трудозатраты!$D44)</f>
        <v>0</v>
      </c>
      <c r="K44" s="320"/>
      <c r="L44" s="46"/>
      <c r="M44" s="424"/>
      <c r="N44" s="46"/>
      <c r="O44" s="440"/>
    </row>
    <row r="45" spans="2:15" s="40" customFormat="1" x14ac:dyDescent="0.25">
      <c r="B45" s="439"/>
      <c r="C45" s="44"/>
      <c r="D45" s="289" t="str">
        <f t="shared" si="9"/>
        <v>3.1</v>
      </c>
      <c r="E45" s="287" t="str">
        <f t="shared" si="10"/>
        <v>Подзадача № 3.1</v>
      </c>
      <c r="F45" s="420" t="s">
        <v>277</v>
      </c>
      <c r="G45" s="19"/>
      <c r="H45" s="321">
        <f>SUMIFS('1.1.1 Трудозат производ перс ФБ'!AX:AX,'1.1.1 Трудозат производ перс ФБ'!$C:$C,Трудозатраты!$F45,'1.1.1 Трудозат производ перс ФБ'!$B:$B,Трудозатраты!$D45)
+SUMIFS('1.1.1 Трудозат производ перс ВБ'!AX:AX,'1.1.1 Трудозат производ перс ВБ'!$C:$C,Трудозатраты!$F45,'1.1.1 Трудозат производ перс ВБ'!$B:$B,Трудозатраты!$D45)</f>
        <v>0</v>
      </c>
      <c r="I45" s="322">
        <f>SUMIFS('1.1.1 Трудозат производ перс ФБ'!AY:AY,'1.1.1 Трудозат производ перс ФБ'!$C:$C,Трудозатраты!$F45,'1.1.1 Трудозат производ перс ФБ'!$B:$B,Трудозатраты!$D45)
+SUMIFS('1.1.1 Трудозат производ перс ВБ'!AY:AY,'1.1.1 Трудозат производ перс ВБ'!$C:$C,Трудозатраты!$F45,'1.1.1 Трудозат производ перс ВБ'!$B:$B,Трудозатраты!$D45)</f>
        <v>0</v>
      </c>
      <c r="J45" s="323">
        <f>SUMIFS('1.1.1 Трудозат производ перс ФБ'!AZ:AZ,'1.1.1 Трудозат производ перс ФБ'!$C:$C,Трудозатраты!$F45,'1.1.1 Трудозат производ перс ФБ'!$B:$B,Трудозатраты!$D45)
+SUMIFS('1.1.1 Трудозат производ перс ВБ'!AZ:AZ,'1.1.1 Трудозат производ перс ВБ'!$C:$C,Трудозатраты!$F45,'1.1.1 Трудозат производ перс ВБ'!$B:$B,Трудозатраты!$D45)</f>
        <v>0</v>
      </c>
      <c r="K45" s="324"/>
      <c r="L45" s="46"/>
      <c r="M45" s="425"/>
      <c r="N45" s="46"/>
      <c r="O45" s="440"/>
    </row>
    <row r="46" spans="2:15" s="40" customFormat="1" x14ac:dyDescent="0.25">
      <c r="B46" s="439"/>
      <c r="C46" s="44"/>
      <c r="D46" s="299" t="str">
        <f t="shared" si="9"/>
        <v>3.2</v>
      </c>
      <c r="E46" s="286" t="str">
        <f>'Дорожная карта (кв)'!E26</f>
        <v>Подзадача № 3.2</v>
      </c>
      <c r="F46" s="418" t="s">
        <v>273</v>
      </c>
      <c r="G46" s="19"/>
      <c r="H46" s="325">
        <f>SUMIFS('1.1.1 Трудозат производ перс ФБ'!AX:AX,'1.1.1 Трудозат производ перс ФБ'!$C:$C,Трудозатраты!$F46,'1.1.1 Трудозат производ перс ФБ'!$B:$B,Трудозатраты!$D46)
+SUMIFS('1.1.1 Трудозат производ перс ВБ'!AX:AX,'1.1.1 Трудозат производ перс ВБ'!$C:$C,Трудозатраты!$F46,'1.1.1 Трудозат производ перс ВБ'!$B:$B,Трудозатраты!$D46)</f>
        <v>0</v>
      </c>
      <c r="I46" s="326">
        <f>SUMIFS('1.1.1 Трудозат производ перс ФБ'!AY:AY,'1.1.1 Трудозат производ перс ФБ'!$C:$C,Трудозатраты!$F46,'1.1.1 Трудозат производ перс ФБ'!$B:$B,Трудозатраты!$D46)
+SUMIFS('1.1.1 Трудозат производ перс ВБ'!AY:AY,'1.1.1 Трудозат производ перс ВБ'!$C:$C,Трудозатраты!$F46,'1.1.1 Трудозат производ перс ВБ'!$B:$B,Трудозатраты!$D46)</f>
        <v>0</v>
      </c>
      <c r="J46" s="327">
        <f>SUMIFS('1.1.1 Трудозат производ перс ФБ'!AZ:AZ,'1.1.1 Трудозат производ перс ФБ'!$C:$C,Трудозатраты!$F46,'1.1.1 Трудозат производ перс ФБ'!$B:$B,Трудозатраты!$D46)
+SUMIFS('1.1.1 Трудозат производ перс ВБ'!AZ:AZ,'1.1.1 Трудозат производ перс ВБ'!$C:$C,Трудозатраты!$F46,'1.1.1 Трудозат производ перс ВБ'!$B:$B,Трудозатраты!$D46)</f>
        <v>0</v>
      </c>
      <c r="K46" s="328"/>
      <c r="L46" s="46"/>
      <c r="M46" s="426"/>
      <c r="N46" s="46"/>
      <c r="O46" s="440"/>
    </row>
    <row r="47" spans="2:15" s="40" customFormat="1" x14ac:dyDescent="0.25">
      <c r="B47" s="439"/>
      <c r="C47" s="44"/>
      <c r="D47" s="288" t="str">
        <f t="shared" si="9"/>
        <v>3.2</v>
      </c>
      <c r="E47" s="241" t="str">
        <f>E46</f>
        <v>Подзадача № 3.2</v>
      </c>
      <c r="F47" s="419" t="s">
        <v>274</v>
      </c>
      <c r="G47" s="19"/>
      <c r="H47" s="317">
        <f>SUMIFS('1.1.1 Трудозат производ перс ФБ'!AX:AX,'1.1.1 Трудозат производ перс ФБ'!$C:$C,Трудозатраты!$F47,'1.1.1 Трудозат производ перс ФБ'!$B:$B,Трудозатраты!$D47)
+SUMIFS('1.1.1 Трудозат производ перс ВБ'!AX:AX,'1.1.1 Трудозат производ перс ВБ'!$C:$C,Трудозатраты!$F47,'1.1.1 Трудозат производ перс ВБ'!$B:$B,Трудозатраты!$D47)</f>
        <v>0</v>
      </c>
      <c r="I47" s="318">
        <f>SUMIFS('1.1.1 Трудозат производ перс ФБ'!AY:AY,'1.1.1 Трудозат производ перс ФБ'!$C:$C,Трудозатраты!$F47,'1.1.1 Трудозат производ перс ФБ'!$B:$B,Трудозатраты!$D47)
+SUMIFS('1.1.1 Трудозат производ перс ВБ'!AY:AY,'1.1.1 Трудозат производ перс ВБ'!$C:$C,Трудозатраты!$F47,'1.1.1 Трудозат производ перс ВБ'!$B:$B,Трудозатраты!$D47)</f>
        <v>0</v>
      </c>
      <c r="J47" s="319">
        <f>SUMIFS('1.1.1 Трудозат производ перс ФБ'!AZ:AZ,'1.1.1 Трудозат производ перс ФБ'!$C:$C,Трудозатраты!$F47,'1.1.1 Трудозат производ перс ФБ'!$B:$B,Трудозатраты!$D47)
+SUMIFS('1.1.1 Трудозат производ перс ВБ'!AZ:AZ,'1.1.1 Трудозат производ перс ВБ'!$C:$C,Трудозатраты!$F47,'1.1.1 Трудозат производ перс ВБ'!$B:$B,Трудозатраты!$D47)</f>
        <v>0</v>
      </c>
      <c r="K47" s="320"/>
      <c r="L47" s="46"/>
      <c r="M47" s="424"/>
      <c r="N47" s="46"/>
      <c r="O47" s="440"/>
    </row>
    <row r="48" spans="2:15" s="40" customFormat="1" x14ac:dyDescent="0.25">
      <c r="B48" s="439"/>
      <c r="C48" s="44"/>
      <c r="D48" s="288" t="str">
        <f t="shared" si="9"/>
        <v>3.2</v>
      </c>
      <c r="E48" s="241" t="str">
        <f t="shared" ref="E48:E50" si="11">E47</f>
        <v>Подзадача № 3.2</v>
      </c>
      <c r="F48" s="419" t="s">
        <v>275</v>
      </c>
      <c r="G48" s="19"/>
      <c r="H48" s="317">
        <f>SUMIFS('1.1.1 Трудозат производ перс ФБ'!AX:AX,'1.1.1 Трудозат производ перс ФБ'!$C:$C,Трудозатраты!$F48,'1.1.1 Трудозат производ перс ФБ'!$B:$B,Трудозатраты!$D48)
+SUMIFS('1.1.1 Трудозат производ перс ВБ'!AX:AX,'1.1.1 Трудозат производ перс ВБ'!$C:$C,Трудозатраты!$F48,'1.1.1 Трудозат производ перс ВБ'!$B:$B,Трудозатраты!$D48)</f>
        <v>0</v>
      </c>
      <c r="I48" s="318">
        <f>SUMIFS('1.1.1 Трудозат производ перс ФБ'!AY:AY,'1.1.1 Трудозат производ перс ФБ'!$C:$C,Трудозатраты!$F48,'1.1.1 Трудозат производ перс ФБ'!$B:$B,Трудозатраты!$D48)
+SUMIFS('1.1.1 Трудозат производ перс ВБ'!AY:AY,'1.1.1 Трудозат производ перс ВБ'!$C:$C,Трудозатраты!$F48,'1.1.1 Трудозат производ перс ВБ'!$B:$B,Трудозатраты!$D48)</f>
        <v>0</v>
      </c>
      <c r="J48" s="319">
        <f>SUMIFS('1.1.1 Трудозат производ перс ФБ'!AZ:AZ,'1.1.1 Трудозат производ перс ФБ'!$C:$C,Трудозатраты!$F48,'1.1.1 Трудозат производ перс ФБ'!$B:$B,Трудозатраты!$D48)
+SUMIFS('1.1.1 Трудозат производ перс ВБ'!AZ:AZ,'1.1.1 Трудозат производ перс ВБ'!$C:$C,Трудозатраты!$F48,'1.1.1 Трудозат производ перс ВБ'!$B:$B,Трудозатраты!$D48)</f>
        <v>0</v>
      </c>
      <c r="K48" s="320"/>
      <c r="L48" s="46"/>
      <c r="M48" s="424"/>
      <c r="N48" s="46"/>
      <c r="O48" s="440"/>
    </row>
    <row r="49" spans="2:15" s="40" customFormat="1" x14ac:dyDescent="0.25">
      <c r="B49" s="439"/>
      <c r="C49" s="44"/>
      <c r="D49" s="288" t="str">
        <f t="shared" si="9"/>
        <v>3.2</v>
      </c>
      <c r="E49" s="241" t="str">
        <f t="shared" si="11"/>
        <v>Подзадача № 3.2</v>
      </c>
      <c r="F49" s="419" t="s">
        <v>276</v>
      </c>
      <c r="G49" s="19"/>
      <c r="H49" s="317">
        <f>SUMIFS('1.1.1 Трудозат производ перс ФБ'!AX:AX,'1.1.1 Трудозат производ перс ФБ'!$C:$C,Трудозатраты!$F49,'1.1.1 Трудозат производ перс ФБ'!$B:$B,Трудозатраты!$D49)
+SUMIFS('1.1.1 Трудозат производ перс ВБ'!AX:AX,'1.1.1 Трудозат производ перс ВБ'!$C:$C,Трудозатраты!$F49,'1.1.1 Трудозат производ перс ВБ'!$B:$B,Трудозатраты!$D49)</f>
        <v>0</v>
      </c>
      <c r="I49" s="318">
        <f>SUMIFS('1.1.1 Трудозат производ перс ФБ'!AY:AY,'1.1.1 Трудозат производ перс ФБ'!$C:$C,Трудозатраты!$F49,'1.1.1 Трудозат производ перс ФБ'!$B:$B,Трудозатраты!$D49)
+SUMIFS('1.1.1 Трудозат производ перс ВБ'!AY:AY,'1.1.1 Трудозат производ перс ВБ'!$C:$C,Трудозатраты!$F49,'1.1.1 Трудозат производ перс ВБ'!$B:$B,Трудозатраты!$D49)</f>
        <v>0</v>
      </c>
      <c r="J49" s="319">
        <f>SUMIFS('1.1.1 Трудозат производ перс ФБ'!AZ:AZ,'1.1.1 Трудозат производ перс ФБ'!$C:$C,Трудозатраты!$F49,'1.1.1 Трудозат производ перс ФБ'!$B:$B,Трудозатраты!$D49)
+SUMIFS('1.1.1 Трудозат производ перс ВБ'!AZ:AZ,'1.1.1 Трудозат производ перс ВБ'!$C:$C,Трудозатраты!$F49,'1.1.1 Трудозат производ перс ВБ'!$B:$B,Трудозатраты!$D49)</f>
        <v>0</v>
      </c>
      <c r="K49" s="320"/>
      <c r="L49" s="46"/>
      <c r="M49" s="424"/>
      <c r="N49" s="46"/>
      <c r="O49" s="440"/>
    </row>
    <row r="50" spans="2:15" s="40" customFormat="1" x14ac:dyDescent="0.25">
      <c r="B50" s="439"/>
      <c r="C50" s="44"/>
      <c r="D50" s="289" t="str">
        <f t="shared" si="9"/>
        <v>3.2</v>
      </c>
      <c r="E50" s="287" t="str">
        <f t="shared" si="11"/>
        <v>Подзадача № 3.2</v>
      </c>
      <c r="F50" s="420" t="s">
        <v>277</v>
      </c>
      <c r="G50" s="19"/>
      <c r="H50" s="329">
        <f>SUMIFS('1.1.1 Трудозат производ перс ФБ'!AX:AX,'1.1.1 Трудозат производ перс ФБ'!$C:$C,Трудозатраты!$F50,'1.1.1 Трудозат производ перс ФБ'!$B:$B,Трудозатраты!$D50)
+SUMIFS('1.1.1 Трудозат производ перс ВБ'!AX:AX,'1.1.1 Трудозат производ перс ВБ'!$C:$C,Трудозатраты!$F50,'1.1.1 Трудозат производ перс ВБ'!$B:$B,Трудозатраты!$D50)</f>
        <v>0</v>
      </c>
      <c r="I50" s="330">
        <f>SUMIFS('1.1.1 Трудозат производ перс ФБ'!AY:AY,'1.1.1 Трудозат производ перс ФБ'!$C:$C,Трудозатраты!$F50,'1.1.1 Трудозат производ перс ФБ'!$B:$B,Трудозатраты!$D50)
+SUMIFS('1.1.1 Трудозат производ перс ВБ'!AY:AY,'1.1.1 Трудозат производ перс ВБ'!$C:$C,Трудозатраты!$F50,'1.1.1 Трудозат производ перс ВБ'!$B:$B,Трудозатраты!$D50)</f>
        <v>0</v>
      </c>
      <c r="J50" s="331">
        <f>SUMIFS('1.1.1 Трудозат производ перс ФБ'!AZ:AZ,'1.1.1 Трудозат производ перс ФБ'!$C:$C,Трудозатраты!$F50,'1.1.1 Трудозат производ перс ФБ'!$B:$B,Трудозатраты!$D50)
+SUMIFS('1.1.1 Трудозат производ перс ВБ'!AZ:AZ,'1.1.1 Трудозат производ перс ВБ'!$C:$C,Трудозатраты!$F50,'1.1.1 Трудозат производ перс ВБ'!$B:$B,Трудозатраты!$D50)</f>
        <v>0</v>
      </c>
      <c r="K50" s="332"/>
      <c r="L50" s="46"/>
      <c r="M50" s="427"/>
      <c r="N50" s="46"/>
      <c r="O50" s="440"/>
    </row>
    <row r="51" spans="2:15" s="40" customFormat="1" x14ac:dyDescent="0.25">
      <c r="B51" s="439"/>
      <c r="C51" s="44"/>
      <c r="D51" s="300" t="str">
        <f t="shared" si="9"/>
        <v>3.3</v>
      </c>
      <c r="E51" s="290" t="str">
        <f>'Дорожная карта (кв)'!E27</f>
        <v>Подзадача № 3.3</v>
      </c>
      <c r="F51" s="421" t="s">
        <v>273</v>
      </c>
      <c r="G51" s="19"/>
      <c r="H51" s="313">
        <f>SUMIFS('1.1.1 Трудозат производ перс ФБ'!AX:AX,'1.1.1 Трудозат производ перс ФБ'!$C:$C,Трудозатраты!$F51,'1.1.1 Трудозат производ перс ФБ'!$B:$B,Трудозатраты!$D51)
+SUMIFS('1.1.1 Трудозат производ перс ВБ'!AX:AX,'1.1.1 Трудозат производ перс ВБ'!$C:$C,Трудозатраты!$F51,'1.1.1 Трудозат производ перс ВБ'!$B:$B,Трудозатраты!$D51)</f>
        <v>0</v>
      </c>
      <c r="I51" s="314">
        <f>SUMIFS('1.1.1 Трудозат производ перс ФБ'!AY:AY,'1.1.1 Трудозат производ перс ФБ'!$C:$C,Трудозатраты!$F51,'1.1.1 Трудозат производ перс ФБ'!$B:$B,Трудозатраты!$D51)
+SUMIFS('1.1.1 Трудозат производ перс ВБ'!AY:AY,'1.1.1 Трудозат производ перс ВБ'!$C:$C,Трудозатраты!$F51,'1.1.1 Трудозат производ перс ВБ'!$B:$B,Трудозатраты!$D51)</f>
        <v>0</v>
      </c>
      <c r="J51" s="315">
        <f>SUMIFS('1.1.1 Трудозат производ перс ФБ'!AZ:AZ,'1.1.1 Трудозат производ перс ФБ'!$C:$C,Трудозатраты!$F51,'1.1.1 Трудозат производ перс ФБ'!$B:$B,Трудозатраты!$D51)
+SUMIFS('1.1.1 Трудозат производ перс ВБ'!AZ:AZ,'1.1.1 Трудозат производ перс ВБ'!$C:$C,Трудозатраты!$F51,'1.1.1 Трудозат производ перс ВБ'!$B:$B,Трудозатраты!$D51)</f>
        <v>0</v>
      </c>
      <c r="K51" s="316"/>
      <c r="L51" s="46"/>
      <c r="M51" s="423"/>
      <c r="N51" s="46"/>
      <c r="O51" s="440"/>
    </row>
    <row r="52" spans="2:15" s="40" customFormat="1" x14ac:dyDescent="0.25">
      <c r="B52" s="439"/>
      <c r="C52" s="44"/>
      <c r="D52" s="288" t="str">
        <f t="shared" si="9"/>
        <v>3.3</v>
      </c>
      <c r="E52" s="241" t="str">
        <f>E51</f>
        <v>Подзадача № 3.3</v>
      </c>
      <c r="F52" s="419" t="s">
        <v>274</v>
      </c>
      <c r="G52" s="19"/>
      <c r="H52" s="317">
        <f>SUMIFS('1.1.1 Трудозат производ перс ФБ'!AX:AX,'1.1.1 Трудозат производ перс ФБ'!$C:$C,Трудозатраты!$F52,'1.1.1 Трудозат производ перс ФБ'!$B:$B,Трудозатраты!$D52)
+SUMIFS('1.1.1 Трудозат производ перс ВБ'!AX:AX,'1.1.1 Трудозат производ перс ВБ'!$C:$C,Трудозатраты!$F52,'1.1.1 Трудозат производ перс ВБ'!$B:$B,Трудозатраты!$D52)</f>
        <v>0</v>
      </c>
      <c r="I52" s="318">
        <f>SUMIFS('1.1.1 Трудозат производ перс ФБ'!AY:AY,'1.1.1 Трудозат производ перс ФБ'!$C:$C,Трудозатраты!$F52,'1.1.1 Трудозат производ перс ФБ'!$B:$B,Трудозатраты!$D52)
+SUMIFS('1.1.1 Трудозат производ перс ВБ'!AY:AY,'1.1.1 Трудозат производ перс ВБ'!$C:$C,Трудозатраты!$F52,'1.1.1 Трудозат производ перс ВБ'!$B:$B,Трудозатраты!$D52)</f>
        <v>0</v>
      </c>
      <c r="J52" s="319">
        <f>SUMIFS('1.1.1 Трудозат производ перс ФБ'!AZ:AZ,'1.1.1 Трудозат производ перс ФБ'!$C:$C,Трудозатраты!$F52,'1.1.1 Трудозат производ перс ФБ'!$B:$B,Трудозатраты!$D52)
+SUMIFS('1.1.1 Трудозат производ перс ВБ'!AZ:AZ,'1.1.1 Трудозат производ перс ВБ'!$C:$C,Трудозатраты!$F52,'1.1.1 Трудозат производ перс ВБ'!$B:$B,Трудозатраты!$D52)</f>
        <v>0</v>
      </c>
      <c r="K52" s="320"/>
      <c r="L52" s="46"/>
      <c r="M52" s="424"/>
      <c r="N52" s="46"/>
      <c r="O52" s="440"/>
    </row>
    <row r="53" spans="2:15" s="40" customFormat="1" x14ac:dyDescent="0.25">
      <c r="B53" s="439"/>
      <c r="C53" s="44"/>
      <c r="D53" s="288" t="str">
        <f t="shared" si="9"/>
        <v>3.3</v>
      </c>
      <c r="E53" s="241" t="str">
        <f t="shared" ref="E53:E55" si="12">E52</f>
        <v>Подзадача № 3.3</v>
      </c>
      <c r="F53" s="419" t="s">
        <v>275</v>
      </c>
      <c r="G53" s="19"/>
      <c r="H53" s="317">
        <f>SUMIFS('1.1.1 Трудозат производ перс ФБ'!AX:AX,'1.1.1 Трудозат производ перс ФБ'!$C:$C,Трудозатраты!$F53,'1.1.1 Трудозат производ перс ФБ'!$B:$B,Трудозатраты!$D53)
+SUMIFS('1.1.1 Трудозат производ перс ВБ'!AX:AX,'1.1.1 Трудозат производ перс ВБ'!$C:$C,Трудозатраты!$F53,'1.1.1 Трудозат производ перс ВБ'!$B:$B,Трудозатраты!$D53)</f>
        <v>0</v>
      </c>
      <c r="I53" s="318">
        <f>SUMIFS('1.1.1 Трудозат производ перс ФБ'!AY:AY,'1.1.1 Трудозат производ перс ФБ'!$C:$C,Трудозатраты!$F53,'1.1.1 Трудозат производ перс ФБ'!$B:$B,Трудозатраты!$D53)
+SUMIFS('1.1.1 Трудозат производ перс ВБ'!AY:AY,'1.1.1 Трудозат производ перс ВБ'!$C:$C,Трудозатраты!$F53,'1.1.1 Трудозат производ перс ВБ'!$B:$B,Трудозатраты!$D53)</f>
        <v>0</v>
      </c>
      <c r="J53" s="319">
        <f>SUMIFS('1.1.1 Трудозат производ перс ФБ'!AZ:AZ,'1.1.1 Трудозат производ перс ФБ'!$C:$C,Трудозатраты!$F53,'1.1.1 Трудозат производ перс ФБ'!$B:$B,Трудозатраты!$D53)
+SUMIFS('1.1.1 Трудозат производ перс ВБ'!AZ:AZ,'1.1.1 Трудозат производ перс ВБ'!$C:$C,Трудозатраты!$F53,'1.1.1 Трудозат производ перс ВБ'!$B:$B,Трудозатраты!$D53)</f>
        <v>0</v>
      </c>
      <c r="K53" s="320"/>
      <c r="L53" s="46"/>
      <c r="M53" s="424"/>
      <c r="N53" s="46"/>
      <c r="O53" s="440"/>
    </row>
    <row r="54" spans="2:15" s="40" customFormat="1" x14ac:dyDescent="0.25">
      <c r="B54" s="439"/>
      <c r="C54" s="44"/>
      <c r="D54" s="288" t="str">
        <f t="shared" si="9"/>
        <v>3.3</v>
      </c>
      <c r="E54" s="241" t="str">
        <f t="shared" si="12"/>
        <v>Подзадача № 3.3</v>
      </c>
      <c r="F54" s="419" t="s">
        <v>276</v>
      </c>
      <c r="G54" s="19"/>
      <c r="H54" s="317">
        <f>SUMIFS('1.1.1 Трудозат производ перс ФБ'!AX:AX,'1.1.1 Трудозат производ перс ФБ'!$C:$C,Трудозатраты!$F54,'1.1.1 Трудозат производ перс ФБ'!$B:$B,Трудозатраты!$D54)
+SUMIFS('1.1.1 Трудозат производ перс ВБ'!AX:AX,'1.1.1 Трудозат производ перс ВБ'!$C:$C,Трудозатраты!$F54,'1.1.1 Трудозат производ перс ВБ'!$B:$B,Трудозатраты!$D54)</f>
        <v>0</v>
      </c>
      <c r="I54" s="318">
        <f>SUMIFS('1.1.1 Трудозат производ перс ФБ'!AY:AY,'1.1.1 Трудозат производ перс ФБ'!$C:$C,Трудозатраты!$F54,'1.1.1 Трудозат производ перс ФБ'!$B:$B,Трудозатраты!$D54)
+SUMIFS('1.1.1 Трудозат производ перс ВБ'!AY:AY,'1.1.1 Трудозат производ перс ВБ'!$C:$C,Трудозатраты!$F54,'1.1.1 Трудозат производ перс ВБ'!$B:$B,Трудозатраты!$D54)</f>
        <v>0</v>
      </c>
      <c r="J54" s="319">
        <f>SUMIFS('1.1.1 Трудозат производ перс ФБ'!AZ:AZ,'1.1.1 Трудозат производ перс ФБ'!$C:$C,Трудозатраты!$F54,'1.1.1 Трудозат производ перс ФБ'!$B:$B,Трудозатраты!$D54)
+SUMIFS('1.1.1 Трудозат производ перс ВБ'!AZ:AZ,'1.1.1 Трудозат производ перс ВБ'!$C:$C,Трудозатраты!$F54,'1.1.1 Трудозат производ перс ВБ'!$B:$B,Трудозатраты!$D54)</f>
        <v>0</v>
      </c>
      <c r="K54" s="320"/>
      <c r="L54" s="46"/>
      <c r="M54" s="424"/>
      <c r="N54" s="46"/>
      <c r="O54" s="440"/>
    </row>
    <row r="55" spans="2:15" s="40" customFormat="1" x14ac:dyDescent="0.25">
      <c r="B55" s="439"/>
      <c r="C55" s="44"/>
      <c r="D55" s="289" t="str">
        <f t="shared" si="9"/>
        <v>3.3</v>
      </c>
      <c r="E55" s="287" t="str">
        <f t="shared" si="12"/>
        <v>Подзадача № 3.3</v>
      </c>
      <c r="F55" s="420" t="s">
        <v>277</v>
      </c>
      <c r="G55" s="19"/>
      <c r="H55" s="321">
        <f>SUMIFS('1.1.1 Трудозат производ перс ФБ'!AX:AX,'1.1.1 Трудозат производ перс ФБ'!$C:$C,Трудозатраты!$F55,'1.1.1 Трудозат производ перс ФБ'!$B:$B,Трудозатраты!$D55)
+SUMIFS('1.1.1 Трудозат производ перс ВБ'!AX:AX,'1.1.1 Трудозат производ перс ВБ'!$C:$C,Трудозатраты!$F55,'1.1.1 Трудозат производ перс ВБ'!$B:$B,Трудозатраты!$D55)</f>
        <v>0</v>
      </c>
      <c r="I55" s="322">
        <f>SUMIFS('1.1.1 Трудозат производ перс ФБ'!AY:AY,'1.1.1 Трудозат производ перс ФБ'!$C:$C,Трудозатраты!$F55,'1.1.1 Трудозат производ перс ФБ'!$B:$B,Трудозатраты!$D55)
+SUMIFS('1.1.1 Трудозат производ перс ВБ'!AY:AY,'1.1.1 Трудозат производ перс ВБ'!$C:$C,Трудозатраты!$F55,'1.1.1 Трудозат производ перс ВБ'!$B:$B,Трудозатраты!$D55)</f>
        <v>0</v>
      </c>
      <c r="J55" s="323">
        <f>SUMIFS('1.1.1 Трудозат производ перс ФБ'!AZ:AZ,'1.1.1 Трудозат производ перс ФБ'!$C:$C,Трудозатраты!$F55,'1.1.1 Трудозат производ перс ФБ'!$B:$B,Трудозатраты!$D55)
+SUMIFS('1.1.1 Трудозат производ перс ВБ'!AZ:AZ,'1.1.1 Трудозат производ перс ВБ'!$C:$C,Трудозатраты!$F55,'1.1.1 Трудозат производ перс ВБ'!$B:$B,Трудозатраты!$D55)</f>
        <v>0</v>
      </c>
      <c r="K55" s="324"/>
      <c r="L55" s="46"/>
      <c r="M55" s="425"/>
      <c r="N55" s="46"/>
      <c r="O55" s="440"/>
    </row>
    <row r="56" spans="2:15" s="40" customFormat="1" x14ac:dyDescent="0.25">
      <c r="B56" s="439"/>
      <c r="C56" s="44"/>
      <c r="D56" s="294"/>
      <c r="E56" s="304"/>
      <c r="F56" s="256"/>
      <c r="G56" s="46"/>
      <c r="H56" s="255"/>
      <c r="I56" s="255"/>
      <c r="J56" s="305"/>
      <c r="K56" s="256"/>
      <c r="L56" s="46"/>
      <c r="M56" s="429"/>
      <c r="N56" s="46"/>
      <c r="O56" s="440"/>
    </row>
    <row r="57" spans="2:15" s="40" customFormat="1" x14ac:dyDescent="0.25">
      <c r="B57" s="439"/>
      <c r="C57" s="69"/>
      <c r="D57" s="72"/>
      <c r="E57" s="70"/>
      <c r="F57" s="204"/>
      <c r="G57" s="204"/>
      <c r="H57" s="204"/>
      <c r="I57" s="204"/>
      <c r="J57" s="204"/>
      <c r="K57" s="204"/>
      <c r="L57" s="204"/>
      <c r="M57" s="204"/>
      <c r="N57" s="74"/>
      <c r="O57" s="440"/>
    </row>
    <row r="58" spans="2:15" x14ac:dyDescent="0.25">
      <c r="B58" s="451"/>
      <c r="C58" s="452"/>
      <c r="D58" s="453"/>
      <c r="E58" s="452"/>
      <c r="F58" s="454"/>
      <c r="G58" s="454"/>
      <c r="H58" s="454"/>
      <c r="I58" s="454"/>
      <c r="J58" s="454"/>
      <c r="K58" s="454"/>
      <c r="L58" s="454"/>
      <c r="M58" s="454"/>
      <c r="N58" s="452"/>
      <c r="O58" s="455"/>
    </row>
  </sheetData>
  <mergeCells count="1">
    <mergeCell ref="D4:M4"/>
  </mergeCells>
  <conditionalFormatting sqref="M9:M23 M25:M39 M41:M55">
    <cfRule type="expression" dxfId="38" priority="1">
      <formula>M9=""</formula>
    </cfRule>
  </conditionalFormatting>
  <hyperlinks>
    <hyperlink ref="Q4" location="'1.1.1 Трудозат производ перс ФБ'!Print_Area" display="1.1.1 Трудозат производ перс ФБ" xr:uid="{00000000-0004-0000-0700-000000000000}"/>
    <hyperlink ref="R4" location="'1.1.1 Трудозат производ перс ВБ'!Print_Area" display="1.1.1 Трудозат производ перс ВБ" xr:uid="{00000000-0004-0000-0700-000001000000}"/>
  </hyperlinks>
  <pageMargins left="0.25" right="0.25" top="0.75" bottom="0.75" header="0.3" footer="0.3"/>
  <pageSetup paperSize="9" scale="6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50911"/>
    <pageSetUpPr fitToPage="1"/>
  </sheetPr>
  <dimension ref="B2:AC58"/>
  <sheetViews>
    <sheetView showGridLines="0" view="pageBreakPreview" topLeftCell="A13" zoomScaleNormal="100" zoomScaleSheetLayoutView="100" workbookViewId="0">
      <selection activeCell="K16" sqref="K16"/>
    </sheetView>
  </sheetViews>
  <sheetFormatPr defaultRowHeight="12" x14ac:dyDescent="0.25"/>
  <cols>
    <col min="1" max="1" width="7.85546875" style="54" customWidth="1"/>
    <col min="2" max="2" width="2.140625" style="54" customWidth="1"/>
    <col min="3" max="3" width="3" style="40" customWidth="1"/>
    <col min="4" max="4" width="4.5703125" style="40" customWidth="1"/>
    <col min="5" max="5" width="40.140625" style="40" customWidth="1"/>
    <col min="6" max="6" width="0.85546875" style="40" customWidth="1"/>
    <col min="7" max="7" width="10.7109375" style="71" customWidth="1"/>
    <col min="8" max="8" width="0.85546875" style="40" customWidth="1"/>
    <col min="9" max="18" width="7.5703125" style="54" customWidth="1"/>
    <col min="19" max="19" width="3" style="40" customWidth="1"/>
    <col min="20" max="20" width="2.28515625" style="54" customWidth="1"/>
    <col min="21" max="21" width="9.140625" style="54"/>
    <col min="22" max="22" width="33.7109375" style="54" customWidth="1"/>
    <col min="23" max="23" width="36.140625" style="54" customWidth="1"/>
    <col min="24" max="24" width="9.5703125" style="54" customWidth="1"/>
    <col min="25" max="26" width="9.5703125" style="41" customWidth="1"/>
    <col min="27" max="28" width="9.140625" style="41"/>
    <col min="29" max="16384" width="9.140625" style="54"/>
  </cols>
  <sheetData>
    <row r="2" spans="2:28" s="40" customFormat="1" x14ac:dyDescent="0.25">
      <c r="B2" s="435"/>
      <c r="C2" s="436"/>
      <c r="D2" s="436"/>
      <c r="E2" s="436"/>
      <c r="F2" s="436"/>
      <c r="G2" s="437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  <c r="S2" s="436"/>
      <c r="T2" s="438"/>
      <c r="Y2" s="41"/>
      <c r="Z2" s="41"/>
      <c r="AA2" s="41"/>
      <c r="AB2" s="41"/>
    </row>
    <row r="3" spans="2:28" s="40" customFormat="1" x14ac:dyDescent="0.25">
      <c r="B3" s="439"/>
      <c r="C3" s="15"/>
      <c r="D3" s="16"/>
      <c r="E3" s="16"/>
      <c r="F3" s="16"/>
      <c r="G3" s="17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8"/>
      <c r="T3" s="440"/>
      <c r="Y3" s="41"/>
      <c r="Z3" s="41"/>
      <c r="AA3" s="41"/>
      <c r="AB3" s="41"/>
    </row>
    <row r="4" spans="2:28" s="40" customFormat="1" ht="18.95" customHeight="1" thickBot="1" x14ac:dyDescent="0.3">
      <c r="B4" s="439"/>
      <c r="C4" s="44"/>
      <c r="D4" s="1410" t="s">
        <v>386</v>
      </c>
      <c r="E4" s="1410"/>
      <c r="F4" s="1410"/>
      <c r="G4" s="1410"/>
      <c r="H4" s="1410"/>
      <c r="I4" s="1410"/>
      <c r="J4" s="1410"/>
      <c r="K4" s="1410"/>
      <c r="L4" s="1410"/>
      <c r="M4" s="1410"/>
      <c r="N4" s="1410"/>
      <c r="O4" s="1410"/>
      <c r="P4" s="1410"/>
      <c r="Q4" s="1410"/>
      <c r="R4" s="1410"/>
      <c r="S4" s="46"/>
      <c r="T4" s="440"/>
      <c r="Y4" s="41"/>
      <c r="Z4" s="41"/>
      <c r="AA4" s="41"/>
      <c r="AB4" s="41"/>
    </row>
    <row r="5" spans="2:28" s="40" customFormat="1" ht="12.75" thickTop="1" x14ac:dyDescent="0.25">
      <c r="B5" s="439"/>
      <c r="C5" s="44"/>
      <c r="D5" s="19"/>
      <c r="E5" s="19"/>
      <c r="F5" s="19"/>
      <c r="G5" s="45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46"/>
      <c r="T5" s="440"/>
      <c r="Y5" s="41"/>
      <c r="Z5" s="41"/>
      <c r="AA5" s="41"/>
      <c r="AB5" s="41"/>
    </row>
    <row r="6" spans="2:28" s="40" customFormat="1" ht="18" customHeight="1" x14ac:dyDescent="0.25">
      <c r="B6" s="439"/>
      <c r="C6" s="47"/>
      <c r="D6" s="1411" t="s">
        <v>83</v>
      </c>
      <c r="E6" s="1414" t="s">
        <v>84</v>
      </c>
      <c r="F6" s="48"/>
      <c r="G6" s="1417" t="s">
        <v>85</v>
      </c>
      <c r="H6" s="48"/>
      <c r="I6" s="1420"/>
      <c r="J6" s="1421"/>
      <c r="K6" s="1421"/>
      <c r="L6" s="1421"/>
      <c r="M6" s="1421"/>
      <c r="N6" s="1421"/>
      <c r="O6" s="1421"/>
      <c r="P6" s="1421"/>
      <c r="Q6" s="1421"/>
      <c r="R6" s="1422"/>
      <c r="S6" s="49"/>
      <c r="T6" s="440"/>
      <c r="Y6" s="41"/>
      <c r="Z6" s="41"/>
      <c r="AA6" s="41"/>
      <c r="AB6" s="41"/>
    </row>
    <row r="7" spans="2:28" s="40" customFormat="1" ht="36" customHeight="1" x14ac:dyDescent="0.25">
      <c r="B7" s="439"/>
      <c r="C7" s="47"/>
      <c r="D7" s="1412"/>
      <c r="E7" s="1415"/>
      <c r="F7" s="48"/>
      <c r="G7" s="1418"/>
      <c r="H7" s="48"/>
      <c r="I7" s="1423" t="s">
        <v>86</v>
      </c>
      <c r="J7" s="1424"/>
      <c r="K7" s="1424"/>
      <c r="L7" s="1424"/>
      <c r="M7" s="1425"/>
      <c r="N7" s="1423" t="s">
        <v>87</v>
      </c>
      <c r="O7" s="1424"/>
      <c r="P7" s="1424"/>
      <c r="Q7" s="1424"/>
      <c r="R7" s="1425"/>
      <c r="S7" s="49"/>
      <c r="T7" s="440"/>
      <c r="V7" s="199" t="s">
        <v>316</v>
      </c>
      <c r="W7" s="199" t="s">
        <v>461</v>
      </c>
      <c r="Y7" s="41"/>
      <c r="Z7" s="41"/>
      <c r="AA7" s="41"/>
      <c r="AB7" s="41"/>
    </row>
    <row r="8" spans="2:28" s="40" customFormat="1" ht="16.5" customHeight="1" x14ac:dyDescent="0.25">
      <c r="B8" s="439"/>
      <c r="C8" s="47"/>
      <c r="D8" s="1413"/>
      <c r="E8" s="1416"/>
      <c r="F8" s="48"/>
      <c r="G8" s="1419"/>
      <c r="H8" s="48"/>
      <c r="I8" s="901">
        <v>2022</v>
      </c>
      <c r="J8" s="902">
        <f t="shared" ref="J8:K8" si="0">I8+1</f>
        <v>2023</v>
      </c>
      <c r="K8" s="902">
        <f t="shared" si="0"/>
        <v>2024</v>
      </c>
      <c r="L8" s="903" t="s">
        <v>278</v>
      </c>
      <c r="M8" s="112" t="s">
        <v>88</v>
      </c>
      <c r="N8" s="902">
        <v>2022</v>
      </c>
      <c r="O8" s="902">
        <f t="shared" ref="O8:P8" si="1">N8+1</f>
        <v>2023</v>
      </c>
      <c r="P8" s="902">
        <f t="shared" si="1"/>
        <v>2024</v>
      </c>
      <c r="Q8" s="903" t="s">
        <v>278</v>
      </c>
      <c r="R8" s="112" t="s">
        <v>88</v>
      </c>
      <c r="S8" s="49"/>
      <c r="T8" s="440"/>
      <c r="Y8" s="41"/>
      <c r="Z8" s="41"/>
      <c r="AA8" s="41"/>
      <c r="AB8" s="41"/>
    </row>
    <row r="9" spans="2:28" s="98" customFormat="1" ht="6" x14ac:dyDescent="0.25">
      <c r="B9" s="441"/>
      <c r="C9" s="101"/>
      <c r="D9" s="102"/>
      <c r="E9" s="102"/>
      <c r="F9" s="102"/>
      <c r="G9" s="152"/>
      <c r="H9" s="102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4"/>
      <c r="T9" s="442"/>
      <c r="Y9" s="100"/>
      <c r="Z9" s="100"/>
      <c r="AA9" s="100"/>
      <c r="AB9" s="100"/>
    </row>
    <row r="10" spans="2:28" s="82" customFormat="1" ht="21" customHeight="1" thickBot="1" x14ac:dyDescent="0.3">
      <c r="B10" s="476"/>
      <c r="C10" s="78"/>
      <c r="D10" s="1391" t="s">
        <v>387</v>
      </c>
      <c r="E10" s="1392"/>
      <c r="F10" s="79"/>
      <c r="G10" s="142" t="s">
        <v>5</v>
      </c>
      <c r="H10" s="79"/>
      <c r="I10" s="1393">
        <f>M12+R12</f>
        <v>0</v>
      </c>
      <c r="J10" s="1394"/>
      <c r="K10" s="1394"/>
      <c r="L10" s="1394"/>
      <c r="M10" s="1394"/>
      <c r="N10" s="1394"/>
      <c r="O10" s="1394"/>
      <c r="P10" s="1394"/>
      <c r="Q10" s="1394"/>
      <c r="R10" s="1395"/>
      <c r="S10" s="81"/>
      <c r="T10" s="477"/>
      <c r="Y10" s="83"/>
      <c r="Z10" s="83"/>
      <c r="AA10" s="83"/>
      <c r="AB10" s="83"/>
    </row>
    <row r="11" spans="2:28" s="98" customFormat="1" ht="6" x14ac:dyDescent="0.25">
      <c r="B11" s="441"/>
      <c r="C11" s="101"/>
      <c r="D11" s="152"/>
      <c r="E11" s="152"/>
      <c r="F11" s="102"/>
      <c r="G11" s="152"/>
      <c r="H11" s="102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4"/>
      <c r="T11" s="442"/>
      <c r="Y11" s="100"/>
      <c r="Z11" s="100"/>
      <c r="AA11" s="100"/>
      <c r="AB11" s="100"/>
    </row>
    <row r="12" spans="2:28" ht="16.5" customHeight="1" thickBot="1" x14ac:dyDescent="0.3">
      <c r="B12" s="447"/>
      <c r="C12" s="47"/>
      <c r="D12" s="1396" t="s">
        <v>146</v>
      </c>
      <c r="E12" s="1397"/>
      <c r="F12" s="48"/>
      <c r="G12" s="161" t="s">
        <v>5</v>
      </c>
      <c r="H12" s="48"/>
      <c r="I12" s="850">
        <f t="shared" ref="I12:K12" si="2">SUM(I14,I20,I44,I47,I50,I52,I54)</f>
        <v>0</v>
      </c>
      <c r="J12" s="851">
        <f t="shared" si="2"/>
        <v>0</v>
      </c>
      <c r="K12" s="851">
        <f t="shared" si="2"/>
        <v>0</v>
      </c>
      <c r="L12" s="907"/>
      <c r="M12" s="149">
        <f>SUM(I12:L12)</f>
        <v>0</v>
      </c>
      <c r="N12" s="851">
        <f t="shared" ref="N12:P12" si="3">SUM(N14,N20,N44,N47,N50,N52,N54)</f>
        <v>0</v>
      </c>
      <c r="O12" s="851">
        <f t="shared" si="3"/>
        <v>0</v>
      </c>
      <c r="P12" s="851">
        <f t="shared" si="3"/>
        <v>0</v>
      </c>
      <c r="Q12" s="907"/>
      <c r="R12" s="149">
        <f>SUM(N12:Q12)</f>
        <v>0</v>
      </c>
      <c r="S12" s="55"/>
      <c r="T12" s="448"/>
      <c r="V12" s="345"/>
      <c r="W12" s="345"/>
    </row>
    <row r="13" spans="2:28" s="98" customFormat="1" ht="6" x14ac:dyDescent="0.25">
      <c r="B13" s="441"/>
      <c r="C13" s="101"/>
      <c r="D13" s="152"/>
      <c r="E13" s="152"/>
      <c r="F13" s="102"/>
      <c r="G13" s="102"/>
      <c r="H13" s="102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4"/>
      <c r="T13" s="442"/>
      <c r="V13" s="346"/>
      <c r="W13" s="346"/>
      <c r="Y13" s="100"/>
      <c r="Z13" s="100"/>
      <c r="AA13" s="100"/>
      <c r="AB13" s="100"/>
    </row>
    <row r="14" spans="2:28" s="56" customFormat="1" ht="15.75" customHeight="1" x14ac:dyDescent="0.25">
      <c r="B14" s="449"/>
      <c r="C14" s="51"/>
      <c r="D14" s="908">
        <v>1</v>
      </c>
      <c r="E14" s="909" t="s">
        <v>90</v>
      </c>
      <c r="F14" s="52"/>
      <c r="G14" s="57" t="s">
        <v>5</v>
      </c>
      <c r="H14" s="52"/>
      <c r="I14" s="904">
        <f>I15+I16</f>
        <v>0</v>
      </c>
      <c r="J14" s="905">
        <f>J15+J16</f>
        <v>0</v>
      </c>
      <c r="K14" s="905">
        <f>K15+K16</f>
        <v>0</v>
      </c>
      <c r="L14" s="906"/>
      <c r="M14" s="58">
        <f>SUM(I14:L14)</f>
        <v>0</v>
      </c>
      <c r="N14" s="905">
        <f>N15+N16</f>
        <v>0</v>
      </c>
      <c r="O14" s="905">
        <f>O15+O16</f>
        <v>0</v>
      </c>
      <c r="P14" s="905">
        <f>P15+P16</f>
        <v>0</v>
      </c>
      <c r="Q14" s="906"/>
      <c r="R14" s="58">
        <f>SUM(N14:Q14)</f>
        <v>0</v>
      </c>
      <c r="S14" s="53"/>
      <c r="T14" s="448"/>
      <c r="V14" s="343"/>
      <c r="W14" s="344"/>
      <c r="X14" s="59"/>
      <c r="Y14" s="60"/>
      <c r="Z14" s="60"/>
      <c r="AA14" s="60"/>
      <c r="AB14" s="60"/>
    </row>
    <row r="15" spans="2:28" ht="15.75" customHeight="1" x14ac:dyDescent="0.25">
      <c r="B15" s="447"/>
      <c r="C15" s="61"/>
      <c r="D15" s="910" t="s">
        <v>340</v>
      </c>
      <c r="E15" s="911" t="s">
        <v>91</v>
      </c>
      <c r="F15" s="62"/>
      <c r="G15" s="914" t="s">
        <v>5</v>
      </c>
      <c r="H15" s="62"/>
      <c r="I15" s="918">
        <f>SUMIFS('1.1.2 ФОТ производ перс ФБ'!23:23,'1.1.2 ФОТ производ перс ФБ'!3:3,Расходы!I8)/ths</f>
        <v>0</v>
      </c>
      <c r="J15" s="919">
        <f>SUMIFS('1.1.2 ФОТ производ перс ФБ'!23:23,'1.1.2 ФОТ производ перс ФБ'!3:3,Расходы!J8)/ths</f>
        <v>0</v>
      </c>
      <c r="K15" s="919">
        <f>SUMIFS('1.1.2 ФОТ производ перс ФБ'!23:23,'1.1.2 ФОТ производ перс ФБ'!3:3,Расходы!K8)/ths</f>
        <v>0</v>
      </c>
      <c r="L15" s="926"/>
      <c r="M15" s="930">
        <f>SUM(I15:L15)</f>
        <v>0</v>
      </c>
      <c r="N15" s="919">
        <f>SUMIFS('1.1.2 ФОТ производ перс ВБ'!23:23,'1.1.1 Трудозат производ перс ВБ'!3:3,Расходы!N8)/ths</f>
        <v>0</v>
      </c>
      <c r="O15" s="919">
        <f>SUMIFS('1.1.2 ФОТ производ перс ВБ'!23:23,'1.1.1 Трудозат производ перс ВБ'!3:3,Расходы!O8)/ths</f>
        <v>0</v>
      </c>
      <c r="P15" s="919">
        <f>SUMIFS('1.1.2 ФОТ производ перс ВБ'!23:23,'1.1.1 Трудозат производ перс ВБ'!3:3,Расходы!P8)/ths</f>
        <v>0</v>
      </c>
      <c r="Q15" s="926"/>
      <c r="R15" s="930">
        <f>SUM(N15:Q15)</f>
        <v>0</v>
      </c>
      <c r="S15" s="63"/>
      <c r="T15" s="448"/>
      <c r="U15" s="345"/>
      <c r="V15" s="1051" t="s">
        <v>449</v>
      </c>
      <c r="W15" s="1052" t="s">
        <v>450</v>
      </c>
      <c r="X15" s="64"/>
      <c r="Y15" s="65"/>
      <c r="Z15" s="65"/>
      <c r="AA15" s="65"/>
      <c r="AB15" s="65"/>
    </row>
    <row r="16" spans="2:28" ht="15.75" customHeight="1" x14ac:dyDescent="0.25">
      <c r="B16" s="447"/>
      <c r="C16" s="61"/>
      <c r="D16" s="912" t="s">
        <v>341</v>
      </c>
      <c r="E16" s="913" t="s">
        <v>92</v>
      </c>
      <c r="F16" s="62"/>
      <c r="G16" s="915" t="s">
        <v>5</v>
      </c>
      <c r="H16" s="62"/>
      <c r="I16" s="920">
        <f>I15*Предпосылки!H$26</f>
        <v>0</v>
      </c>
      <c r="J16" s="897">
        <f>J15*Предпосылки!I$26</f>
        <v>0</v>
      </c>
      <c r="K16" s="897">
        <f>K15*Предпосылки!J$26</f>
        <v>0</v>
      </c>
      <c r="L16" s="927"/>
      <c r="M16" s="931">
        <f>SUM(I16:L16)</f>
        <v>0</v>
      </c>
      <c r="N16" s="897">
        <f>N15*Предпосылки!H$26</f>
        <v>0</v>
      </c>
      <c r="O16" s="897">
        <f>O15*Предпосылки!I$26</f>
        <v>0</v>
      </c>
      <c r="P16" s="897">
        <f>P15*Предпосылки!J$26</f>
        <v>0</v>
      </c>
      <c r="Q16" s="927"/>
      <c r="R16" s="931">
        <f>SUM(N16:Q16)</f>
        <v>0</v>
      </c>
      <c r="S16" s="63"/>
      <c r="T16" s="448"/>
      <c r="V16" s="348"/>
      <c r="W16" s="347"/>
      <c r="X16" s="64"/>
      <c r="Y16" s="65"/>
      <c r="Z16" s="65"/>
      <c r="AA16" s="65"/>
      <c r="AB16" s="65"/>
    </row>
    <row r="17" spans="2:29" s="88" customFormat="1" ht="15.75" customHeight="1" x14ac:dyDescent="0.25">
      <c r="B17" s="478"/>
      <c r="C17" s="84"/>
      <c r="D17" s="1398" t="s">
        <v>93</v>
      </c>
      <c r="E17" s="1399"/>
      <c r="F17" s="85"/>
      <c r="G17" s="916" t="s">
        <v>94</v>
      </c>
      <c r="H17" s="85"/>
      <c r="I17" s="921">
        <f>IFERROR(AVERAGEIFS('1.1.2 ФОТ производ перс ФБ'!9:9,'1.1.2 ФОТ производ перс ФБ'!9:9,"&gt;0",'1.1.1 Трудозат производ перс ФБ'!3:3,Расходы!I8),0)</f>
        <v>0</v>
      </c>
      <c r="J17" s="898">
        <f>IFERROR(AVERAGEIFS('1.1.2 ФОТ производ перс ФБ'!9:9,'1.1.2 ФОТ производ перс ФБ'!9:9,"&gt;0",'1.1.1 Трудозат производ перс ФБ'!3:3,Расходы!J8),0)</f>
        <v>0</v>
      </c>
      <c r="K17" s="898">
        <f>IFERROR(AVERAGEIFS('1.1.2 ФОТ производ перс ФБ'!9:9,'1.1.2 ФОТ производ перс ФБ'!9:9,"&gt;0",'1.1.1 Трудозат производ перс ФБ'!3:3,Расходы!K8),0)</f>
        <v>0</v>
      </c>
      <c r="L17" s="928"/>
      <c r="M17" s="86"/>
      <c r="N17" s="898">
        <f>IFERROR(AVERAGEIFS('1.1.2 ФОТ производ перс ВБ'!9:9,'1.1.2 ФОТ производ перс ВБ'!9:9,"&gt;0",'1.1.1 Трудозат производ перс ВБ'!3:3,Расходы!N8),0)</f>
        <v>0</v>
      </c>
      <c r="O17" s="898">
        <f>IFERROR(AVERAGEIFS('1.1.2 ФОТ производ перс ВБ'!9:9,'1.1.2 ФОТ производ перс ВБ'!9:9,"&gt;0",'1.1.1 Трудозат производ перс ВБ'!3:3,Расходы!O8),0)</f>
        <v>0</v>
      </c>
      <c r="P17" s="898">
        <f>IFERROR(AVERAGEIFS('1.1.2 ФОТ производ перс ВБ'!9:9,'1.1.2 ФОТ производ перс ВБ'!9:9,"&gt;0",'1.1.1 Трудозат производ перс ВБ'!3:3,Расходы!P8),0)</f>
        <v>0</v>
      </c>
      <c r="Q17" s="928"/>
      <c r="R17" s="86"/>
      <c r="S17" s="87"/>
      <c r="T17" s="479"/>
      <c r="V17" s="349"/>
      <c r="W17" s="350"/>
      <c r="X17" s="89"/>
      <c r="Y17" s="90"/>
      <c r="Z17" s="90"/>
    </row>
    <row r="18" spans="2:29" s="94" customFormat="1" ht="15.75" customHeight="1" thickBot="1" x14ac:dyDescent="0.3">
      <c r="B18" s="480"/>
      <c r="C18" s="91"/>
      <c r="D18" s="1400" t="s">
        <v>95</v>
      </c>
      <c r="E18" s="1401"/>
      <c r="F18" s="92"/>
      <c r="G18" s="933" t="s">
        <v>4</v>
      </c>
      <c r="H18" s="92"/>
      <c r="I18" s="924">
        <f>IFERROR(AVERAGEIFS('1.1.2 ФОТ производ перс ФБ'!30:30,'1.1.2 ФОТ производ перс ФБ'!30:30,"&gt;0",'1.1.1 Трудозат производ перс ФБ'!3:3,Расходы!I8),0)</f>
        <v>0</v>
      </c>
      <c r="J18" s="925">
        <f>IFERROR(AVERAGEIFS('1.1.2 ФОТ производ перс ФБ'!30:30,'1.1.2 ФОТ производ перс ФБ'!30:30,"&gt;0",'1.1.1 Трудозат производ перс ФБ'!3:3,Расходы!J8),0)</f>
        <v>0</v>
      </c>
      <c r="K18" s="925">
        <f>IFERROR(AVERAGEIFS('1.1.2 ФОТ производ перс ФБ'!30:30,'1.1.2 ФОТ производ перс ФБ'!30:30,"&gt;0",'1.1.1 Трудозат производ перс ФБ'!3:3,Расходы!K8),0)</f>
        <v>0</v>
      </c>
      <c r="L18" s="929"/>
      <c r="M18" s="156"/>
      <c r="N18" s="925">
        <f>IFERROR(AVERAGEIFS('1.1.2 ФОТ производ перс ВБ'!30:30,'1.1.2 ФОТ производ перс ВБ'!30:30,"&gt;0",'1.1.1 Трудозат производ перс ВБ'!3:3,Расходы!N8),0)</f>
        <v>0</v>
      </c>
      <c r="O18" s="925">
        <f>IFERROR(AVERAGEIFS('1.1.2 ФОТ производ перс ВБ'!30:30,'1.1.2 ФОТ производ перс ВБ'!30:30,"&gt;0",'1.1.1 Трудозат производ перс ВБ'!3:3,Расходы!O8),0)</f>
        <v>0</v>
      </c>
      <c r="P18" s="925">
        <f>IFERROR(AVERAGEIFS('1.1.2 ФОТ производ перс ВБ'!30:30,'1.1.2 ФОТ производ перс ВБ'!30:30,"&gt;0",'1.1.1 Трудозат производ перс ВБ'!3:3,Расходы!P8),0)</f>
        <v>0</v>
      </c>
      <c r="Q18" s="929"/>
      <c r="R18" s="156"/>
      <c r="S18" s="87"/>
      <c r="T18" s="481"/>
      <c r="V18" s="351"/>
      <c r="W18" s="350"/>
      <c r="X18" s="89"/>
      <c r="Y18" s="90"/>
      <c r="Z18" s="90"/>
      <c r="AA18" s="90"/>
      <c r="AB18" s="90"/>
      <c r="AC18" s="88"/>
    </row>
    <row r="19" spans="2:29" s="98" customFormat="1" ht="6" x14ac:dyDescent="0.25">
      <c r="B19" s="441"/>
      <c r="C19" s="101"/>
      <c r="D19" s="102"/>
      <c r="E19" s="102"/>
      <c r="F19" s="102"/>
      <c r="G19" s="102"/>
      <c r="H19" s="102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4"/>
      <c r="T19" s="442"/>
      <c r="V19" s="346"/>
      <c r="W19" s="346"/>
      <c r="Y19" s="100"/>
      <c r="Z19" s="100"/>
      <c r="AA19" s="100"/>
      <c r="AB19" s="100"/>
    </row>
    <row r="20" spans="2:29" s="56" customFormat="1" ht="16.5" customHeight="1" x14ac:dyDescent="0.25">
      <c r="B20" s="449"/>
      <c r="C20" s="51"/>
      <c r="D20" s="908">
        <v>2</v>
      </c>
      <c r="E20" s="909" t="s">
        <v>96</v>
      </c>
      <c r="F20" s="52"/>
      <c r="G20" s="57" t="s">
        <v>5</v>
      </c>
      <c r="H20" s="52"/>
      <c r="I20" s="904">
        <f>SUM(I23,I24,I28,I31,I33,I34,I35,I40,I41,I42)</f>
        <v>0</v>
      </c>
      <c r="J20" s="905">
        <f>SUM(J23,J24,J28,J31,J33,J34,J35,J40,J41,J42)</f>
        <v>0</v>
      </c>
      <c r="K20" s="905">
        <f>SUM(K23,K24,K28,K31,K33,K34,K35,K40,K41,K42)</f>
        <v>0</v>
      </c>
      <c r="L20" s="906"/>
      <c r="M20" s="58">
        <f>SUM(I20:L20)</f>
        <v>0</v>
      </c>
      <c r="N20" s="905">
        <f>SUM(N23,N24,N28,N31,N33,N34,N35,N40,N41,N42)</f>
        <v>0</v>
      </c>
      <c r="O20" s="905">
        <f>SUM(O23,O24,O28,O31,O33,O34,O35,O40,O41,O42)</f>
        <v>0</v>
      </c>
      <c r="P20" s="905">
        <f>SUM(P23,P24,P28,P31,P33,P34,P35,P40,P41,P42)</f>
        <v>0</v>
      </c>
      <c r="Q20" s="906"/>
      <c r="R20" s="58">
        <f>SUM(N20:Q20)</f>
        <v>0</v>
      </c>
      <c r="S20" s="53"/>
      <c r="T20" s="450"/>
      <c r="V20" s="343" t="s">
        <v>317</v>
      </c>
      <c r="W20" s="343" t="s">
        <v>362</v>
      </c>
      <c r="Y20" s="66"/>
      <c r="Z20" s="66"/>
      <c r="AA20" s="66"/>
      <c r="AB20" s="66"/>
    </row>
    <row r="21" spans="2:29" s="94" customFormat="1" ht="32.25" customHeight="1" x14ac:dyDescent="0.25">
      <c r="B21" s="480"/>
      <c r="C21" s="91"/>
      <c r="D21" s="1389" t="s">
        <v>366</v>
      </c>
      <c r="E21" s="1390"/>
      <c r="F21" s="92"/>
      <c r="G21" s="95" t="s">
        <v>23</v>
      </c>
      <c r="H21" s="92"/>
      <c r="I21" s="936">
        <f>IFERROR(I20/I15,0)</f>
        <v>0</v>
      </c>
      <c r="J21" s="937">
        <f>IFERROR(J20/J15,0)</f>
        <v>0</v>
      </c>
      <c r="K21" s="937">
        <f>IFERROR(K20/K15,0)</f>
        <v>0</v>
      </c>
      <c r="L21" s="938"/>
      <c r="M21" s="96"/>
      <c r="N21" s="937">
        <f>IFERROR(N20/N15,0)</f>
        <v>0</v>
      </c>
      <c r="O21" s="937">
        <f>IFERROR(O20/O15,0)</f>
        <v>0</v>
      </c>
      <c r="P21" s="937">
        <f>IFERROR(P20/P15,0)</f>
        <v>0</v>
      </c>
      <c r="Q21" s="938"/>
      <c r="R21" s="96"/>
      <c r="S21" s="97"/>
      <c r="T21" s="481"/>
      <c r="V21" s="351"/>
      <c r="W21" s="351"/>
      <c r="Y21" s="88"/>
      <c r="Z21" s="88"/>
      <c r="AA21" s="88"/>
      <c r="AB21" s="88"/>
    </row>
    <row r="22" spans="2:29" s="104" customFormat="1" ht="3" customHeight="1" x14ac:dyDescent="0.25">
      <c r="B22" s="443"/>
      <c r="C22" s="101"/>
      <c r="D22" s="105"/>
      <c r="E22" s="105"/>
      <c r="F22" s="102"/>
      <c r="G22" s="106"/>
      <c r="H22" s="102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3"/>
      <c r="T22" s="444"/>
      <c r="V22" s="352"/>
      <c r="W22" s="352"/>
      <c r="Y22" s="100"/>
      <c r="Z22" s="100"/>
      <c r="AA22" s="100"/>
      <c r="AB22" s="100"/>
    </row>
    <row r="23" spans="2:29" ht="15.75" customHeight="1" x14ac:dyDescent="0.25">
      <c r="B23" s="447"/>
      <c r="C23" s="61"/>
      <c r="D23" s="934" t="s">
        <v>342</v>
      </c>
      <c r="E23" s="935" t="s">
        <v>97</v>
      </c>
      <c r="F23" s="62"/>
      <c r="G23" s="914" t="s">
        <v>5</v>
      </c>
      <c r="H23" s="62"/>
      <c r="I23" s="918">
        <f>SUMIFS('2.1 ФОТ АУП ФБ'!23:23,'2.1 ФОТ АУП ФБ'!3:3,Расходы!I8)/ths</f>
        <v>0</v>
      </c>
      <c r="J23" s="919">
        <f>SUMIFS('2.1 ФОТ АУП ФБ'!23:23,'2.1 ФОТ АУП ФБ'!3:3,Расходы!J8)/ths</f>
        <v>0</v>
      </c>
      <c r="K23" s="919">
        <f>SUMIFS('2.1 ФОТ АУП ФБ'!23:23,'2.1 ФОТ АУП ФБ'!3:3,Расходы!K8)/ths</f>
        <v>0</v>
      </c>
      <c r="L23" s="926"/>
      <c r="M23" s="930">
        <f>SUM(I23:L23)</f>
        <v>0</v>
      </c>
      <c r="N23" s="919">
        <f>SUMIFS('2.1 ФОТ АУП ВБ'!23:23,'2.1 ФОТ АУП ВБ'!3:3,Расходы!N8)/ths</f>
        <v>0</v>
      </c>
      <c r="O23" s="919">
        <f>SUMIFS('2.1 ФОТ АУП ВБ'!23:23,'2.1 ФОТ АУП ВБ'!3:3,Расходы!O8)/ths</f>
        <v>0</v>
      </c>
      <c r="P23" s="919">
        <f>SUMIFS('2.1 ФОТ АУП ВБ'!23:23,'2.1 ФОТ АУП ВБ'!3:3,Расходы!P8)/ths</f>
        <v>0</v>
      </c>
      <c r="Q23" s="926"/>
      <c r="R23" s="930">
        <f>SUM(N23:Q23)</f>
        <v>0</v>
      </c>
      <c r="S23" s="63"/>
      <c r="T23" s="448"/>
      <c r="V23" s="343" t="s">
        <v>318</v>
      </c>
      <c r="W23" s="344" t="s">
        <v>363</v>
      </c>
      <c r="X23" s="64"/>
      <c r="Y23" s="65"/>
      <c r="Z23" s="65"/>
      <c r="AA23" s="65"/>
      <c r="AB23" s="65"/>
    </row>
    <row r="24" spans="2:29" ht="15.75" customHeight="1" x14ac:dyDescent="0.25">
      <c r="B24" s="447"/>
      <c r="C24" s="61"/>
      <c r="D24" s="912" t="s">
        <v>343</v>
      </c>
      <c r="E24" s="913" t="s">
        <v>98</v>
      </c>
      <c r="F24" s="62"/>
      <c r="G24" s="915" t="s">
        <v>5</v>
      </c>
      <c r="H24" s="62"/>
      <c r="I24" s="920">
        <f>I23*Предпосылки!H$26</f>
        <v>0</v>
      </c>
      <c r="J24" s="897">
        <f>J23*Предпосылки!I$26</f>
        <v>0</v>
      </c>
      <c r="K24" s="897">
        <f>K23*Предпосылки!K$26</f>
        <v>0</v>
      </c>
      <c r="L24" s="927"/>
      <c r="M24" s="931">
        <f>SUM(I24:L24)</f>
        <v>0</v>
      </c>
      <c r="N24" s="897">
        <f>N23*Предпосылки!H$26</f>
        <v>0</v>
      </c>
      <c r="O24" s="897">
        <f>O23*Предпосылки!I$26</f>
        <v>0</v>
      </c>
      <c r="P24" s="897">
        <f>P23*Предпосылки!J$26</f>
        <v>0</v>
      </c>
      <c r="Q24" s="927"/>
      <c r="R24" s="931">
        <f>SUM(N24:Q24)</f>
        <v>0</v>
      </c>
      <c r="S24" s="63"/>
      <c r="T24" s="448"/>
      <c r="V24" s="348"/>
      <c r="W24" s="347"/>
      <c r="X24" s="64"/>
      <c r="Y24" s="65"/>
      <c r="Z24" s="65"/>
      <c r="AA24" s="65"/>
      <c r="AB24" s="65"/>
    </row>
    <row r="25" spans="2:29" s="88" customFormat="1" ht="15.75" customHeight="1" x14ac:dyDescent="0.25">
      <c r="B25" s="478"/>
      <c r="C25" s="84"/>
      <c r="D25" s="1398" t="s">
        <v>99</v>
      </c>
      <c r="E25" s="1399"/>
      <c r="F25" s="85"/>
      <c r="G25" s="916" t="s">
        <v>94</v>
      </c>
      <c r="H25" s="85"/>
      <c r="I25" s="921">
        <f>IFERROR(AVERAGEIFS('2.1 ФОТ АУП ФБ'!9:9,'2.1 ФОТ АУП ФБ'!9:9,"&gt;0",'2.1 ФОТ АУП ФБ'!3:3,Расходы!I8),0)</f>
        <v>0</v>
      </c>
      <c r="J25" s="898">
        <f>IFERROR(AVERAGEIFS('2.1 ФОТ АУП ФБ'!9:9,'2.1 ФОТ АУП ФБ'!9:9,"&gt;0",'2.1 ФОТ АУП ФБ'!3:3,Расходы!J8),0)</f>
        <v>0</v>
      </c>
      <c r="K25" s="898">
        <f>IFERROR(AVERAGEIFS('2.1 ФОТ АУП ФБ'!9:9,'2.1 ФОТ АУП ФБ'!9:9,"&gt;0",'2.1 ФОТ АУП ФБ'!3:3,Расходы!K8),0)</f>
        <v>0</v>
      </c>
      <c r="L25" s="928"/>
      <c r="M25" s="86"/>
      <c r="N25" s="898">
        <f>IFERROR(AVERAGEIFS('2.1 ФОТ АУП ВБ'!9:9,'2.1 ФОТ АУП ВБ'!9:9,"&gt;0",'2.1 ФОТ АУП ВБ'!3:3,Расходы!N8),0)</f>
        <v>0</v>
      </c>
      <c r="O25" s="898">
        <f>IFERROR(AVERAGEIFS('2.1 ФОТ АУП ВБ'!9:9,'2.1 ФОТ АУП ВБ'!9:9,"&gt;0",'2.1 ФОТ АУП ВБ'!3:3,Расходы!O8),0)</f>
        <v>0</v>
      </c>
      <c r="P25" s="898">
        <f>IFERROR(AVERAGEIFS('2.1 ФОТ АУП ВБ'!9:9,'2.1 ФОТ АУП ВБ'!9:9,"&gt;0",'2.1 ФОТ АУП ВБ'!3:3,Расходы!P8),0)</f>
        <v>0</v>
      </c>
      <c r="Q25" s="928"/>
      <c r="R25" s="86"/>
      <c r="S25" s="87"/>
      <c r="T25" s="479"/>
      <c r="V25" s="349"/>
      <c r="W25" s="350"/>
      <c r="X25" s="89"/>
      <c r="Y25" s="90"/>
      <c r="Z25" s="90"/>
    </row>
    <row r="26" spans="2:29" s="94" customFormat="1" ht="15.75" customHeight="1" x14ac:dyDescent="0.25">
      <c r="B26" s="480"/>
      <c r="C26" s="91"/>
      <c r="D26" s="1402" t="s">
        <v>100</v>
      </c>
      <c r="E26" s="1403"/>
      <c r="F26" s="92"/>
      <c r="G26" s="917" t="s">
        <v>4</v>
      </c>
      <c r="H26" s="92"/>
      <c r="I26" s="922">
        <f>IFERROR(AVERAGEIFS('2.1 ФОТ АУП ФБ'!30:30,'2.1 ФОТ АУП ФБ'!30:30,"&gt;0",'2.1 ФОТ АУП ФБ'!3:3,Расходы!I8),0)</f>
        <v>0</v>
      </c>
      <c r="J26" s="923">
        <f>IFERROR(AVERAGEIFS('2.1 ФОТ АУП ФБ'!30:30,'2.1 ФОТ АУП ФБ'!30:30,"&gt;0",'2.1 ФОТ АУП ФБ'!3:3,Расходы!J8),0)</f>
        <v>0</v>
      </c>
      <c r="K26" s="923">
        <f>IFERROR(AVERAGEIFS('2.1 ФОТ АУП ФБ'!30:30,'2.1 ФОТ АУП ФБ'!30:30,"&gt;0",'2.1 ФОТ АУП ФБ'!3:3,Расходы!K8),0)</f>
        <v>0</v>
      </c>
      <c r="L26" s="932"/>
      <c r="M26" s="93"/>
      <c r="N26" s="923">
        <f>IFERROR(AVERAGEIFS('2.1 ФОТ АУП ВБ'!30:30,'2.1 ФОТ АУП ВБ'!30:30,"&gt;0",'2.1 ФОТ АУП ВБ'!3:3,Расходы!N8),0)</f>
        <v>0</v>
      </c>
      <c r="O26" s="923">
        <f>IFERROR(AVERAGEIFS('2.1 ФОТ АУП ВБ'!30:30,'2.1 ФОТ АУП ВБ'!30:30,"&gt;0",'2.1 ФОТ АУП ВБ'!3:3,Расходы!O8),0)</f>
        <v>0</v>
      </c>
      <c r="P26" s="923">
        <f>IFERROR(AVERAGEIFS('2.1 ФОТ АУП ВБ'!30:30,'2.1 ФОТ АУП ВБ'!30:30,"&gt;0",'2.1 ФОТ АУП ВБ'!3:3,Расходы!P8),0)</f>
        <v>0</v>
      </c>
      <c r="Q26" s="932"/>
      <c r="R26" s="93"/>
      <c r="S26" s="87"/>
      <c r="T26" s="481"/>
      <c r="V26" s="351"/>
      <c r="W26" s="350"/>
      <c r="X26" s="89"/>
      <c r="Y26" s="90"/>
      <c r="Z26" s="90"/>
      <c r="AA26" s="90"/>
      <c r="AB26" s="90"/>
      <c r="AC26" s="88"/>
    </row>
    <row r="27" spans="2:29" s="104" customFormat="1" ht="3" customHeight="1" x14ac:dyDescent="0.25">
      <c r="B27" s="443"/>
      <c r="C27" s="101"/>
      <c r="D27" s="105"/>
      <c r="E27" s="105"/>
      <c r="F27" s="102"/>
      <c r="G27" s="106"/>
      <c r="H27" s="102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3"/>
      <c r="T27" s="444"/>
      <c r="V27" s="352"/>
      <c r="W27" s="352"/>
      <c r="Y27" s="100"/>
      <c r="Z27" s="100"/>
      <c r="AA27" s="100"/>
      <c r="AB27" s="100"/>
    </row>
    <row r="28" spans="2:29" ht="15.75" customHeight="1" x14ac:dyDescent="0.25">
      <c r="B28" s="447"/>
      <c r="C28" s="61"/>
      <c r="D28" s="939">
        <v>2.2999999999999998</v>
      </c>
      <c r="E28" s="935" t="s">
        <v>107</v>
      </c>
      <c r="F28" s="62"/>
      <c r="G28" s="914" t="s">
        <v>5</v>
      </c>
      <c r="H28" s="62"/>
      <c r="I28" s="918">
        <f>'2.3-2.10 Прочие накладные ФБ'!N15/ths</f>
        <v>0</v>
      </c>
      <c r="J28" s="919">
        <f>'2.3-2.10 Прочие накладные ФБ'!O15/ths</f>
        <v>0</v>
      </c>
      <c r="K28" s="919">
        <f>'2.3-2.10 Прочие накладные ФБ'!P15/ths</f>
        <v>0</v>
      </c>
      <c r="L28" s="926"/>
      <c r="M28" s="930">
        <f>SUM(I28:L28)</f>
        <v>0</v>
      </c>
      <c r="N28" s="919">
        <f>'2.3-2.10 Прочие накладные ВБ'!N15/ths</f>
        <v>0</v>
      </c>
      <c r="O28" s="919">
        <f>'2.3-2.10 Прочие накладные ВБ'!O15/ths</f>
        <v>0</v>
      </c>
      <c r="P28" s="919">
        <f>'2.3-2.10 Прочие накладные ВБ'!P15/ths</f>
        <v>0</v>
      </c>
      <c r="Q28" s="926"/>
      <c r="R28" s="930">
        <f>SUM(N28:Q28)</f>
        <v>0</v>
      </c>
      <c r="S28" s="63"/>
      <c r="T28" s="448"/>
      <c r="V28" s="345"/>
      <c r="W28" s="345"/>
    </row>
    <row r="29" spans="2:29" s="94" customFormat="1" ht="22.5" x14ac:dyDescent="0.25">
      <c r="B29" s="480"/>
      <c r="C29" s="91"/>
      <c r="D29" s="1404" t="s">
        <v>108</v>
      </c>
      <c r="E29" s="1405"/>
      <c r="F29" s="92"/>
      <c r="G29" s="940" t="s">
        <v>109</v>
      </c>
      <c r="H29" s="92"/>
      <c r="I29" s="921">
        <f>'2.3-2.10 Прочие накладные ФБ'!N9</f>
        <v>0</v>
      </c>
      <c r="J29" s="898">
        <f>'2.3-2.10 Прочие накладные ФБ'!O9</f>
        <v>0</v>
      </c>
      <c r="K29" s="898">
        <f>'2.3-2.10 Прочие накладные ФБ'!P9</f>
        <v>0</v>
      </c>
      <c r="L29" s="928"/>
      <c r="M29" s="1406"/>
      <c r="N29" s="898">
        <f>'2.3-2.10 Прочие накладные ВБ'!N9</f>
        <v>0</v>
      </c>
      <c r="O29" s="898">
        <f>'2.3-2.10 Прочие накладные ВБ'!O9</f>
        <v>0</v>
      </c>
      <c r="P29" s="898">
        <f>'2.3-2.10 Прочие накладные ВБ'!P9</f>
        <v>0</v>
      </c>
      <c r="Q29" s="928"/>
      <c r="R29" s="1406"/>
      <c r="S29" s="87"/>
      <c r="T29" s="481"/>
      <c r="V29" s="351"/>
      <c r="W29" s="351"/>
      <c r="Y29" s="88"/>
      <c r="Z29" s="88"/>
      <c r="AA29" s="88"/>
      <c r="AB29" s="88"/>
    </row>
    <row r="30" spans="2:29" s="94" customFormat="1" ht="15" customHeight="1" x14ac:dyDescent="0.25">
      <c r="B30" s="480"/>
      <c r="C30" s="91"/>
      <c r="D30" s="1402" t="s">
        <v>118</v>
      </c>
      <c r="E30" s="1403"/>
      <c r="F30" s="92"/>
      <c r="G30" s="917" t="s">
        <v>34</v>
      </c>
      <c r="H30" s="92"/>
      <c r="I30" s="922">
        <f>'2.3-2.10 Прочие накладные ФБ'!N13</f>
        <v>0</v>
      </c>
      <c r="J30" s="923">
        <f>'2.3-2.10 Прочие накладные ФБ'!O13</f>
        <v>0</v>
      </c>
      <c r="K30" s="923">
        <f>'2.3-2.10 Прочие накладные ФБ'!P13</f>
        <v>0</v>
      </c>
      <c r="L30" s="932"/>
      <c r="M30" s="1407"/>
      <c r="N30" s="923">
        <f>'2.3-2.10 Прочие накладные ВБ'!N13</f>
        <v>0</v>
      </c>
      <c r="O30" s="923">
        <f>'2.3-2.10 Прочие накладные ВБ'!O13</f>
        <v>0</v>
      </c>
      <c r="P30" s="923">
        <f>'2.3-2.10 Прочие накладные ВБ'!P13</f>
        <v>0</v>
      </c>
      <c r="Q30" s="932"/>
      <c r="R30" s="1407"/>
      <c r="S30" s="87"/>
      <c r="T30" s="481"/>
      <c r="V30" s="351"/>
      <c r="W30" s="351"/>
      <c r="Y30" s="88"/>
      <c r="Z30" s="88"/>
      <c r="AA30" s="88"/>
      <c r="AB30" s="88"/>
    </row>
    <row r="31" spans="2:29" ht="15.75" customHeight="1" x14ac:dyDescent="0.25">
      <c r="B31" s="447"/>
      <c r="C31" s="61"/>
      <c r="D31" s="934" t="s">
        <v>376</v>
      </c>
      <c r="E31" s="935" t="s">
        <v>136</v>
      </c>
      <c r="F31" s="62"/>
      <c r="G31" s="914" t="s">
        <v>5</v>
      </c>
      <c r="H31" s="62"/>
      <c r="I31" s="918">
        <f>'2.3-2.10 Прочие накладные ФБ'!N29/ths</f>
        <v>0</v>
      </c>
      <c r="J31" s="919">
        <f>'2.3-2.10 Прочие накладные ФБ'!O29/ths</f>
        <v>0</v>
      </c>
      <c r="K31" s="919">
        <f>'2.3-2.10 Прочие накладные ФБ'!P29/ths</f>
        <v>0</v>
      </c>
      <c r="L31" s="926"/>
      <c r="M31" s="930">
        <f>SUM(I31:L31)</f>
        <v>0</v>
      </c>
      <c r="N31" s="919">
        <f>'2.3-2.10 Прочие накладные ВБ'!N29/ths</f>
        <v>0</v>
      </c>
      <c r="O31" s="919">
        <f>'2.3-2.10 Прочие накладные ВБ'!O29/ths</f>
        <v>0</v>
      </c>
      <c r="P31" s="919">
        <f>'2.3-2.10 Прочие накладные ВБ'!P29/ths</f>
        <v>0</v>
      </c>
      <c r="Q31" s="926"/>
      <c r="R31" s="930">
        <f>SUM(N31:Q31)</f>
        <v>0</v>
      </c>
      <c r="S31" s="63"/>
      <c r="T31" s="448"/>
      <c r="V31" s="345"/>
      <c r="W31" s="345"/>
    </row>
    <row r="32" spans="2:29" s="94" customFormat="1" ht="15" customHeight="1" x14ac:dyDescent="0.25">
      <c r="B32" s="480"/>
      <c r="C32" s="91"/>
      <c r="D32" s="1402" t="s">
        <v>225</v>
      </c>
      <c r="E32" s="1403"/>
      <c r="F32" s="92"/>
      <c r="G32" s="917" t="s">
        <v>4</v>
      </c>
      <c r="H32" s="92"/>
      <c r="I32" s="922">
        <f>'2.3-2.10 Прочие накладные ФБ'!N25</f>
        <v>0</v>
      </c>
      <c r="J32" s="923">
        <f>'2.3-2.10 Прочие накладные ФБ'!O25</f>
        <v>0</v>
      </c>
      <c r="K32" s="923">
        <f>'2.3-2.10 Прочие накладные ФБ'!P25</f>
        <v>0</v>
      </c>
      <c r="L32" s="932"/>
      <c r="M32" s="941"/>
      <c r="N32" s="923">
        <f>'2.3-2.10 Прочие накладные ВБ'!N25</f>
        <v>0</v>
      </c>
      <c r="O32" s="923">
        <f>'2.3-2.10 Прочие накладные ВБ'!O25</f>
        <v>0</v>
      </c>
      <c r="P32" s="923">
        <f>'2.3-2.10 Прочие накладные ВБ'!P25</f>
        <v>0</v>
      </c>
      <c r="Q32" s="932"/>
      <c r="R32" s="941"/>
      <c r="S32" s="87"/>
      <c r="T32" s="481"/>
      <c r="V32" s="351"/>
      <c r="W32" s="351"/>
      <c r="Y32" s="88"/>
      <c r="Z32" s="88"/>
      <c r="AA32" s="88"/>
      <c r="AB32" s="88"/>
    </row>
    <row r="33" spans="2:28" ht="18" customHeight="1" x14ac:dyDescent="0.25">
      <c r="B33" s="447"/>
      <c r="C33" s="61"/>
      <c r="D33" s="942" t="s">
        <v>377</v>
      </c>
      <c r="E33" s="943" t="s">
        <v>130</v>
      </c>
      <c r="F33" s="62"/>
      <c r="G33" s="67" t="s">
        <v>5</v>
      </c>
      <c r="H33" s="62"/>
      <c r="I33" s="846">
        <f>'2.3-2.10 Прочие накладные ФБ'!N41/ths</f>
        <v>0</v>
      </c>
      <c r="J33" s="847">
        <f>'2.3-2.10 Прочие накладные ФБ'!O41/ths</f>
        <v>0</v>
      </c>
      <c r="K33" s="847">
        <f>'2.3-2.10 Прочие накладные ФБ'!P41/ths</f>
        <v>0</v>
      </c>
      <c r="L33" s="944"/>
      <c r="M33" s="68">
        <f>SUM(I33:L33)</f>
        <v>0</v>
      </c>
      <c r="N33" s="847">
        <f>'2.3-2.10 Прочие накладные ВБ'!N41/ths</f>
        <v>0</v>
      </c>
      <c r="O33" s="847">
        <f>'2.3-2.10 Прочие накладные ВБ'!O41/ths</f>
        <v>0</v>
      </c>
      <c r="P33" s="847">
        <f>'2.3-2.10 Прочие накладные ВБ'!P41/ths</f>
        <v>0</v>
      </c>
      <c r="Q33" s="848"/>
      <c r="R33" s="899">
        <f>SUM(N33:P33)</f>
        <v>0</v>
      </c>
      <c r="S33" s="63"/>
      <c r="T33" s="448"/>
      <c r="V33" s="345"/>
      <c r="W33" s="345"/>
    </row>
    <row r="34" spans="2:28" ht="18" customHeight="1" x14ac:dyDescent="0.25">
      <c r="B34" s="447"/>
      <c r="C34" s="61"/>
      <c r="D34" s="945" t="s">
        <v>378</v>
      </c>
      <c r="E34" s="946" t="s">
        <v>129</v>
      </c>
      <c r="F34" s="62"/>
      <c r="G34" s="67" t="s">
        <v>5</v>
      </c>
      <c r="H34" s="62"/>
      <c r="I34" s="846">
        <f>'2.3-2.10 Прочие накладные ФБ'!N48/ths</f>
        <v>0</v>
      </c>
      <c r="J34" s="847">
        <f>'2.3-2.10 Прочие накладные ФБ'!O48/ths</f>
        <v>0</v>
      </c>
      <c r="K34" s="847">
        <f>'2.3-2.10 Прочие накладные ФБ'!P48/ths</f>
        <v>0</v>
      </c>
      <c r="L34" s="944"/>
      <c r="M34" s="68">
        <f>SUM(I34:L34)</f>
        <v>0</v>
      </c>
      <c r="N34" s="847">
        <f>'2.3-2.10 Прочие накладные ВБ'!N48/ths</f>
        <v>0</v>
      </c>
      <c r="O34" s="847">
        <f>'2.3-2.10 Прочие накладные ВБ'!O48/ths</f>
        <v>0</v>
      </c>
      <c r="P34" s="847">
        <f>'2.3-2.10 Прочие накладные ВБ'!P48/ths</f>
        <v>0</v>
      </c>
      <c r="Q34" s="848"/>
      <c r="R34" s="899">
        <f>SUM(N34:P34)</f>
        <v>0</v>
      </c>
      <c r="S34" s="63"/>
      <c r="T34" s="448"/>
      <c r="V34" s="345"/>
      <c r="W34" s="345"/>
    </row>
    <row r="35" spans="2:28" ht="18" customHeight="1" x14ac:dyDescent="0.25">
      <c r="B35" s="447"/>
      <c r="C35" s="61"/>
      <c r="D35" s="934" t="s">
        <v>379</v>
      </c>
      <c r="E35" s="935" t="s">
        <v>101</v>
      </c>
      <c r="F35" s="62"/>
      <c r="G35" s="914" t="s">
        <v>5</v>
      </c>
      <c r="H35" s="62"/>
      <c r="I35" s="918">
        <f>'2.3-2.10 Прочие накладные ФБ'!N80/ths</f>
        <v>0</v>
      </c>
      <c r="J35" s="919">
        <f>'2.3-2.10 Прочие накладные ФБ'!O80/ths</f>
        <v>0</v>
      </c>
      <c r="K35" s="919">
        <f>'2.3-2.10 Прочие накладные ФБ'!P80/ths</f>
        <v>0</v>
      </c>
      <c r="L35" s="926"/>
      <c r="M35" s="930">
        <f>SUM(I35:L35)</f>
        <v>0</v>
      </c>
      <c r="N35" s="919">
        <f>'2.3-2.10 Прочие накладные ВБ'!N80/ths</f>
        <v>0</v>
      </c>
      <c r="O35" s="919">
        <f>'2.3-2.10 Прочие накладные ВБ'!O80/ths</f>
        <v>0</v>
      </c>
      <c r="P35" s="919">
        <f>'2.3-2.10 Прочие накладные ВБ'!P80/ths</f>
        <v>0</v>
      </c>
      <c r="Q35" s="926"/>
      <c r="R35" s="930">
        <f>SUM(N35:Q35)</f>
        <v>0</v>
      </c>
      <c r="S35" s="63"/>
      <c r="T35" s="448"/>
      <c r="V35" s="345"/>
      <c r="W35" s="345"/>
    </row>
    <row r="36" spans="2:28" s="88" customFormat="1" ht="15.75" customHeight="1" x14ac:dyDescent="0.25">
      <c r="B36" s="478"/>
      <c r="C36" s="84"/>
      <c r="D36" s="1398" t="s">
        <v>102</v>
      </c>
      <c r="E36" s="1399"/>
      <c r="F36" s="85"/>
      <c r="G36" s="916" t="s">
        <v>103</v>
      </c>
      <c r="H36" s="85"/>
      <c r="I36" s="921">
        <f>IF(I$35=0,0,'2.3-2.10 Прочие накладные ФБ'!N60)</f>
        <v>0</v>
      </c>
      <c r="J36" s="898">
        <f>IF(J$35=0,0,'2.3-2.10 Прочие накладные ФБ'!O60)</f>
        <v>0</v>
      </c>
      <c r="K36" s="898">
        <f>IF(K$35=0,0,'2.3-2.10 Прочие накладные ФБ'!P60)</f>
        <v>0</v>
      </c>
      <c r="L36" s="928"/>
      <c r="M36" s="86"/>
      <c r="N36" s="898">
        <f>IF(N$35=0,0,'2.3-2.10 Прочие накладные ВБ'!N60)</f>
        <v>0</v>
      </c>
      <c r="O36" s="898">
        <f>IF(O$35=0,0,'2.3-2.10 Прочие накладные ВБ'!O60)</f>
        <v>0</v>
      </c>
      <c r="P36" s="898">
        <f>IF(P$35=0,0,'2.3-2.10 Прочие накладные ВБ'!P60)</f>
        <v>0</v>
      </c>
      <c r="Q36" s="928"/>
      <c r="R36" s="86"/>
      <c r="S36" s="87"/>
      <c r="T36" s="479"/>
      <c r="V36" s="349"/>
      <c r="W36" s="349"/>
    </row>
    <row r="37" spans="2:28" s="88" customFormat="1" ht="15.75" customHeight="1" x14ac:dyDescent="0.25">
      <c r="B37" s="478"/>
      <c r="C37" s="84"/>
      <c r="D37" s="1398" t="s">
        <v>104</v>
      </c>
      <c r="E37" s="1399"/>
      <c r="F37" s="85"/>
      <c r="G37" s="916" t="s">
        <v>4</v>
      </c>
      <c r="H37" s="85"/>
      <c r="I37" s="921">
        <f>IF(I$35=0,0,'2.3-2.10 Прочие накладные ФБ'!N58)</f>
        <v>0</v>
      </c>
      <c r="J37" s="898">
        <f>IF(J$35=0,0,'2.3-2.10 Прочие накладные ФБ'!O58)</f>
        <v>0</v>
      </c>
      <c r="K37" s="898">
        <f>IF(K$35=0,0,'2.3-2.10 Прочие накладные ФБ'!P58)</f>
        <v>0</v>
      </c>
      <c r="L37" s="928"/>
      <c r="M37" s="86"/>
      <c r="N37" s="898">
        <f>IF(N$35=0,0,'2.3-2.10 Прочие накладные ВБ'!N58)</f>
        <v>0</v>
      </c>
      <c r="O37" s="898">
        <f>IF(O$35=0,0,'2.3-2.10 Прочие накладные ВБ'!O58)</f>
        <v>0</v>
      </c>
      <c r="P37" s="898">
        <f>IF(P$35=0,0,'2.3-2.10 Прочие накладные ВБ'!P58)</f>
        <v>0</v>
      </c>
      <c r="Q37" s="928"/>
      <c r="R37" s="86"/>
      <c r="S37" s="87"/>
      <c r="T37" s="479"/>
      <c r="V37" s="349"/>
      <c r="W37" s="349"/>
    </row>
    <row r="38" spans="2:28" s="88" customFormat="1" ht="15.75" customHeight="1" x14ac:dyDescent="0.25">
      <c r="B38" s="478"/>
      <c r="C38" s="84"/>
      <c r="D38" s="1398" t="s">
        <v>105</v>
      </c>
      <c r="E38" s="1399"/>
      <c r="F38" s="85"/>
      <c r="G38" s="916" t="s">
        <v>103</v>
      </c>
      <c r="H38" s="85"/>
      <c r="I38" s="921">
        <f>IF(I$35=0,0,'2.3-2.10 Прочие накладные ФБ'!N75)</f>
        <v>0</v>
      </c>
      <c r="J38" s="898">
        <f>IF(J$35=0,0,'2.3-2.10 Прочие накладные ФБ'!O75)</f>
        <v>0</v>
      </c>
      <c r="K38" s="898">
        <f>IF(K$35=0,0,'2.3-2.10 Прочие накладные ФБ'!P75)</f>
        <v>0</v>
      </c>
      <c r="L38" s="928"/>
      <c r="M38" s="86"/>
      <c r="N38" s="898">
        <f>IF(N$35=0,0,'2.3-2.10 Прочие накладные ВБ'!N75)</f>
        <v>0</v>
      </c>
      <c r="O38" s="898">
        <f>IF(O$35=0,0,'2.3-2.10 Прочие накладные ВБ'!O75)</f>
        <v>0</v>
      </c>
      <c r="P38" s="898">
        <f>IF(P$35=0,0,'2.3-2.10 Прочие накладные ВБ'!P75)</f>
        <v>0</v>
      </c>
      <c r="Q38" s="928"/>
      <c r="R38" s="86"/>
      <c r="S38" s="87"/>
      <c r="T38" s="479"/>
      <c r="V38" s="349"/>
      <c r="W38" s="349"/>
    </row>
    <row r="39" spans="2:28" s="94" customFormat="1" ht="15.75" customHeight="1" x14ac:dyDescent="0.25">
      <c r="B39" s="480"/>
      <c r="C39" s="91"/>
      <c r="D39" s="1402" t="s">
        <v>106</v>
      </c>
      <c r="E39" s="1403"/>
      <c r="F39" s="92"/>
      <c r="G39" s="917" t="s">
        <v>4</v>
      </c>
      <c r="H39" s="92"/>
      <c r="I39" s="922">
        <f>IF(I$35=0,0,'2.3-2.10 Прочие накладные ФБ'!N73)</f>
        <v>0</v>
      </c>
      <c r="J39" s="923">
        <f>IF(J$35=0,0,'2.3-2.10 Прочие накладные ФБ'!O73)</f>
        <v>0</v>
      </c>
      <c r="K39" s="923">
        <f>IF(K$35=0,0,'2.3-2.10 Прочие накладные ФБ'!P73)</f>
        <v>0</v>
      </c>
      <c r="L39" s="932"/>
      <c r="M39" s="93"/>
      <c r="N39" s="923">
        <f>IF(N$35=0,0,'2.3-2.10 Прочие накладные ВБ'!N73)</f>
        <v>0</v>
      </c>
      <c r="O39" s="923">
        <f>IF(O$35=0,0,'2.3-2.10 Прочие накладные ВБ'!O73)</f>
        <v>0</v>
      </c>
      <c r="P39" s="923">
        <f>IF(P$35=0,0,'2.3-2.10 Прочие накладные ВБ'!P73)</f>
        <v>0</v>
      </c>
      <c r="Q39" s="932"/>
      <c r="R39" s="93"/>
      <c r="S39" s="87"/>
      <c r="T39" s="481"/>
      <c r="V39" s="351"/>
      <c r="W39" s="351"/>
      <c r="Y39" s="88"/>
      <c r="Z39" s="88"/>
      <c r="AA39" s="88"/>
      <c r="AB39" s="88"/>
    </row>
    <row r="40" spans="2:28" ht="16.5" customHeight="1" x14ac:dyDescent="0.25">
      <c r="B40" s="447"/>
      <c r="C40" s="61"/>
      <c r="D40" s="942" t="s">
        <v>380</v>
      </c>
      <c r="E40" s="943" t="s">
        <v>110</v>
      </c>
      <c r="F40" s="62"/>
      <c r="G40" s="67" t="s">
        <v>5</v>
      </c>
      <c r="H40" s="62"/>
      <c r="I40" s="846">
        <f>'2.3-2.10 Прочие накладные ФБ'!N94/ths</f>
        <v>0</v>
      </c>
      <c r="J40" s="847">
        <f>'2.3-2.10 Прочие накладные ФБ'!O94/ths</f>
        <v>0</v>
      </c>
      <c r="K40" s="847">
        <f>'2.3-2.10 Прочие накладные ФБ'!P94/ths</f>
        <v>0</v>
      </c>
      <c r="L40" s="944"/>
      <c r="M40" s="68">
        <f>SUM(I40:L40)</f>
        <v>0</v>
      </c>
      <c r="N40" s="847">
        <f>'2.3-2.10 Прочие накладные ВБ'!N94/ths</f>
        <v>0</v>
      </c>
      <c r="O40" s="847">
        <f>'2.3-2.10 Прочие накладные ВБ'!O94/ths</f>
        <v>0</v>
      </c>
      <c r="P40" s="847">
        <f>'2.3-2.10 Прочие накладные ВБ'!P94/ths</f>
        <v>0</v>
      </c>
      <c r="Q40" s="944"/>
      <c r="R40" s="68">
        <f>SUM(N40:Q40)</f>
        <v>0</v>
      </c>
      <c r="S40" s="63"/>
      <c r="T40" s="448"/>
      <c r="V40" s="345"/>
      <c r="W40" s="345"/>
    </row>
    <row r="41" spans="2:28" ht="16.5" customHeight="1" x14ac:dyDescent="0.25">
      <c r="B41" s="447"/>
      <c r="C41" s="61"/>
      <c r="D41" s="942" t="s">
        <v>381</v>
      </c>
      <c r="E41" s="943" t="s">
        <v>111</v>
      </c>
      <c r="F41" s="62"/>
      <c r="G41" s="67" t="s">
        <v>5</v>
      </c>
      <c r="H41" s="62"/>
      <c r="I41" s="846">
        <f>'2.3-2.10 Прочие накладные ФБ'!N102/ths</f>
        <v>0</v>
      </c>
      <c r="J41" s="847">
        <f>'2.3-2.10 Прочие накладные ФБ'!O102/ths</f>
        <v>0</v>
      </c>
      <c r="K41" s="847">
        <f>'2.3-2.10 Прочие накладные ФБ'!P102/ths</f>
        <v>0</v>
      </c>
      <c r="L41" s="944"/>
      <c r="M41" s="68">
        <f>SUM(I41:L41)</f>
        <v>0</v>
      </c>
      <c r="N41" s="847">
        <f>'2.3-2.10 Прочие накладные ВБ'!N102/ths</f>
        <v>0</v>
      </c>
      <c r="O41" s="847">
        <f>'2.3-2.10 Прочие накладные ВБ'!O102/ths</f>
        <v>0</v>
      </c>
      <c r="P41" s="847">
        <f>'2.3-2.10 Прочие накладные ВБ'!P102/ths</f>
        <v>0</v>
      </c>
      <c r="Q41" s="944"/>
      <c r="R41" s="68">
        <f>SUM(N41:Q41)</f>
        <v>0</v>
      </c>
      <c r="S41" s="63"/>
      <c r="T41" s="448"/>
      <c r="V41" s="345"/>
      <c r="W41" s="345"/>
    </row>
    <row r="42" spans="2:28" ht="16.5" customHeight="1" thickBot="1" x14ac:dyDescent="0.3">
      <c r="B42" s="447"/>
      <c r="C42" s="61"/>
      <c r="D42" s="947" t="s">
        <v>131</v>
      </c>
      <c r="E42" s="948" t="s">
        <v>112</v>
      </c>
      <c r="F42" s="62"/>
      <c r="G42" s="157" t="s">
        <v>5</v>
      </c>
      <c r="H42" s="62"/>
      <c r="I42" s="949">
        <f>'2.3-2.10 Прочие накладные ФБ'!N113/ths</f>
        <v>0</v>
      </c>
      <c r="J42" s="950">
        <f>'2.3-2.10 Прочие накладные ФБ'!O113/ths</f>
        <v>0</v>
      </c>
      <c r="K42" s="950">
        <f>'2.3-2.10 Прочие накладные ФБ'!P113/ths</f>
        <v>0</v>
      </c>
      <c r="L42" s="951"/>
      <c r="M42" s="158">
        <f>SUM(I42:L42)</f>
        <v>0</v>
      </c>
      <c r="N42" s="950">
        <f>'2.3-2.10 Прочие накладные ВБ'!N113/ths</f>
        <v>0</v>
      </c>
      <c r="O42" s="950">
        <f>'2.3-2.10 Прочие накладные ВБ'!O113/ths</f>
        <v>0</v>
      </c>
      <c r="P42" s="950">
        <f>'2.3-2.10 Прочие накладные ВБ'!P113/ths</f>
        <v>0</v>
      </c>
      <c r="Q42" s="951"/>
      <c r="R42" s="158">
        <f>SUM(N42:Q42)</f>
        <v>0</v>
      </c>
      <c r="S42" s="63"/>
      <c r="T42" s="448"/>
      <c r="V42" s="345"/>
      <c r="W42" s="345"/>
    </row>
    <row r="43" spans="2:28" s="98" customFormat="1" ht="6" x14ac:dyDescent="0.25">
      <c r="B43" s="441"/>
      <c r="C43" s="101"/>
      <c r="D43" s="102"/>
      <c r="E43" s="102"/>
      <c r="F43" s="102"/>
      <c r="G43" s="102"/>
      <c r="H43" s="102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4"/>
      <c r="T43" s="442"/>
      <c r="V43" s="346"/>
      <c r="W43" s="346"/>
      <c r="Y43" s="100"/>
      <c r="Z43" s="100"/>
      <c r="AA43" s="100"/>
      <c r="AB43" s="100"/>
    </row>
    <row r="44" spans="2:28" s="56" customFormat="1" ht="21.75" customHeight="1" x14ac:dyDescent="0.25">
      <c r="B44" s="449"/>
      <c r="C44" s="51"/>
      <c r="D44" s="908">
        <v>3</v>
      </c>
      <c r="E44" s="909" t="s">
        <v>175</v>
      </c>
      <c r="F44" s="52"/>
      <c r="G44" s="57" t="s">
        <v>5</v>
      </c>
      <c r="H44" s="52"/>
      <c r="I44" s="904">
        <f t="shared" ref="I44:J44" si="4">(I14+I20)*I45</f>
        <v>0</v>
      </c>
      <c r="J44" s="905">
        <f t="shared" si="4"/>
        <v>0</v>
      </c>
      <c r="K44" s="905">
        <f t="shared" ref="K44" si="5">(K14+K20)*K45</f>
        <v>0</v>
      </c>
      <c r="L44" s="906"/>
      <c r="M44" s="58">
        <f>SUM(I44:L44)</f>
        <v>0</v>
      </c>
      <c r="N44" s="905"/>
      <c r="O44" s="905"/>
      <c r="P44" s="905"/>
      <c r="Q44" s="906"/>
      <c r="R44" s="58">
        <f>SUM(N44:Q44)</f>
        <v>0</v>
      </c>
      <c r="S44" s="53"/>
      <c r="T44" s="450"/>
      <c r="V44" s="353"/>
      <c r="W44" s="353"/>
      <c r="Y44" s="66"/>
      <c r="Z44" s="66"/>
      <c r="AA44" s="66"/>
      <c r="AB44" s="66"/>
    </row>
    <row r="45" spans="2:28" s="88" customFormat="1" ht="15.75" customHeight="1" thickBot="1" x14ac:dyDescent="0.3">
      <c r="B45" s="478"/>
      <c r="C45" s="84"/>
      <c r="D45" s="1408" t="s">
        <v>177</v>
      </c>
      <c r="E45" s="1409"/>
      <c r="F45" s="85"/>
      <c r="G45" s="159" t="s">
        <v>23</v>
      </c>
      <c r="H45" s="85"/>
      <c r="I45" s="952"/>
      <c r="J45" s="953"/>
      <c r="K45" s="953"/>
      <c r="L45" s="954"/>
      <c r="M45" s="160"/>
      <c r="N45" s="953"/>
      <c r="O45" s="953"/>
      <c r="P45" s="953"/>
      <c r="Q45" s="955"/>
      <c r="R45" s="956"/>
      <c r="S45" s="87"/>
      <c r="T45" s="479"/>
      <c r="V45" s="349"/>
      <c r="W45" s="349"/>
    </row>
    <row r="46" spans="2:28" s="98" customFormat="1" ht="6" x14ac:dyDescent="0.25">
      <c r="B46" s="441"/>
      <c r="C46" s="101"/>
      <c r="D46" s="102"/>
      <c r="E46" s="102"/>
      <c r="F46" s="102"/>
      <c r="G46" s="102"/>
      <c r="H46" s="102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4"/>
      <c r="T46" s="442"/>
      <c r="V46" s="346"/>
      <c r="W46" s="346"/>
      <c r="Y46" s="100"/>
      <c r="Z46" s="100"/>
      <c r="AA46" s="100"/>
      <c r="AB46" s="100"/>
    </row>
    <row r="47" spans="2:28" s="56" customFormat="1" ht="21.75" customHeight="1" x14ac:dyDescent="0.25">
      <c r="B47" s="449"/>
      <c r="C47" s="51"/>
      <c r="D47" s="908">
        <v>4</v>
      </c>
      <c r="E47" s="909" t="s">
        <v>176</v>
      </c>
      <c r="F47" s="52"/>
      <c r="G47" s="57" t="s">
        <v>5</v>
      </c>
      <c r="H47" s="52"/>
      <c r="I47" s="904">
        <f t="shared" ref="I47:K47" si="6">SUM(I14,I23:I24,I44)*I48</f>
        <v>0</v>
      </c>
      <c r="J47" s="905">
        <f t="shared" si="6"/>
        <v>0</v>
      </c>
      <c r="K47" s="905">
        <f t="shared" si="6"/>
        <v>0</v>
      </c>
      <c r="L47" s="906"/>
      <c r="M47" s="58">
        <f>SUM(I47:L47)</f>
        <v>0</v>
      </c>
      <c r="N47" s="905"/>
      <c r="O47" s="905"/>
      <c r="P47" s="905"/>
      <c r="Q47" s="906"/>
      <c r="R47" s="58">
        <f>SUM(N47:Q47)</f>
        <v>0</v>
      </c>
      <c r="S47" s="53"/>
      <c r="T47" s="450"/>
      <c r="V47" s="353"/>
      <c r="W47" s="353"/>
      <c r="Y47" s="66"/>
      <c r="Z47" s="66"/>
      <c r="AA47" s="66"/>
      <c r="AB47" s="66"/>
    </row>
    <row r="48" spans="2:28" s="88" customFormat="1" ht="15.75" customHeight="1" thickBot="1" x14ac:dyDescent="0.3">
      <c r="B48" s="478"/>
      <c r="C48" s="84"/>
      <c r="D48" s="1408" t="s">
        <v>178</v>
      </c>
      <c r="E48" s="1409"/>
      <c r="F48" s="85"/>
      <c r="G48" s="159" t="s">
        <v>23</v>
      </c>
      <c r="H48" s="85"/>
      <c r="I48" s="952"/>
      <c r="J48" s="953"/>
      <c r="K48" s="953"/>
      <c r="L48" s="954"/>
      <c r="M48" s="160"/>
      <c r="N48" s="953"/>
      <c r="O48" s="953"/>
      <c r="P48" s="953"/>
      <c r="Q48" s="955"/>
      <c r="R48" s="956"/>
      <c r="S48" s="87"/>
      <c r="T48" s="479"/>
      <c r="V48" s="349"/>
      <c r="W48" s="349"/>
    </row>
    <row r="49" spans="2:28" s="98" customFormat="1" ht="6" x14ac:dyDescent="0.25">
      <c r="B49" s="441"/>
      <c r="C49" s="101"/>
      <c r="D49" s="102"/>
      <c r="E49" s="102"/>
      <c r="F49" s="102"/>
      <c r="G49" s="102"/>
      <c r="H49" s="102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4"/>
      <c r="T49" s="442"/>
      <c r="V49" s="346"/>
      <c r="W49" s="346"/>
      <c r="Y49" s="100"/>
      <c r="Z49" s="100"/>
      <c r="AA49" s="100"/>
      <c r="AB49" s="100"/>
    </row>
    <row r="50" spans="2:28" s="56" customFormat="1" ht="21.75" customHeight="1" thickBot="1" x14ac:dyDescent="0.3">
      <c r="B50" s="449"/>
      <c r="C50" s="51"/>
      <c r="D50" s="957">
        <v>5</v>
      </c>
      <c r="E50" s="958" t="s">
        <v>268</v>
      </c>
      <c r="F50" s="52"/>
      <c r="G50" s="161" t="s">
        <v>5</v>
      </c>
      <c r="H50" s="52"/>
      <c r="I50" s="850">
        <f>'5. Услуги работы стор орг ФБ'!P6/ths</f>
        <v>0</v>
      </c>
      <c r="J50" s="851">
        <f>'5. Услуги работы стор орг ФБ'!Q6/ths</f>
        <v>0</v>
      </c>
      <c r="K50" s="851">
        <f>'5. Услуги работы стор орг ФБ'!R6/ths</f>
        <v>0</v>
      </c>
      <c r="L50" s="907"/>
      <c r="M50" s="149">
        <f>SUM(I50:L50)</f>
        <v>0</v>
      </c>
      <c r="N50" s="851">
        <f>'5. Услуги работы стор орг ВБ'!P6/ths</f>
        <v>0</v>
      </c>
      <c r="O50" s="851">
        <f>'5. Услуги работы стор орг ВБ'!Q6/ths</f>
        <v>0</v>
      </c>
      <c r="P50" s="851">
        <f>'5. Услуги работы стор орг ВБ'!R6/ths</f>
        <v>0</v>
      </c>
      <c r="Q50" s="907"/>
      <c r="R50" s="149">
        <f>SUM(N50:Q50)</f>
        <v>0</v>
      </c>
      <c r="S50" s="53"/>
      <c r="T50" s="450"/>
      <c r="V50" s="343" t="s">
        <v>321</v>
      </c>
      <c r="W50" s="343" t="s">
        <v>364</v>
      </c>
      <c r="Y50" s="66"/>
      <c r="Z50" s="66"/>
      <c r="AA50" s="66"/>
      <c r="AB50" s="66"/>
    </row>
    <row r="51" spans="2:28" s="98" customFormat="1" ht="6" x14ac:dyDescent="0.25">
      <c r="B51" s="441"/>
      <c r="C51" s="101"/>
      <c r="D51" s="102"/>
      <c r="E51" s="102"/>
      <c r="F51" s="102"/>
      <c r="G51" s="102"/>
      <c r="H51" s="102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4"/>
      <c r="T51" s="442"/>
      <c r="V51" s="346"/>
      <c r="W51" s="346"/>
      <c r="Y51" s="100"/>
      <c r="Z51" s="100"/>
      <c r="AA51" s="100"/>
      <c r="AB51" s="100"/>
    </row>
    <row r="52" spans="2:28" s="56" customFormat="1" ht="21.75" customHeight="1" thickBot="1" x14ac:dyDescent="0.3">
      <c r="B52" s="449"/>
      <c r="C52" s="51"/>
      <c r="D52" s="957">
        <v>6</v>
      </c>
      <c r="E52" s="958" t="s">
        <v>113</v>
      </c>
      <c r="F52" s="52"/>
      <c r="G52" s="161" t="s">
        <v>5</v>
      </c>
      <c r="H52" s="52"/>
      <c r="I52" s="850">
        <f>SUMIFS('6. Кап. расходы ФБ'!$R:$R,'6. Кап. расходы ФБ'!$E:$E,Расходы!I8)/ths</f>
        <v>0</v>
      </c>
      <c r="J52" s="851">
        <f>SUMIFS('6. Кап. расходы ФБ'!$R:$R,'6. Кап. расходы ФБ'!$E:$E,Расходы!J8)/ths</f>
        <v>0</v>
      </c>
      <c r="K52" s="851">
        <f>SUMIFS('6. Кап. расходы ФБ'!$R:$R,'6. Кап. расходы ФБ'!$E:$E,Расходы!K8)/ths</f>
        <v>0</v>
      </c>
      <c r="L52" s="907"/>
      <c r="M52" s="149">
        <f>SUM(I52:L52)</f>
        <v>0</v>
      </c>
      <c r="N52" s="851">
        <f>SUMIFS('6. Кап. расходы ВБ'!$R:$R,'6. Кап. расходы ВБ'!$E:$E,Расходы!N8)/ths</f>
        <v>0</v>
      </c>
      <c r="O52" s="851">
        <f>SUMIFS('6. Кап. расходы ВБ'!$R:$R,'6. Кап. расходы ВБ'!$E:$E,Расходы!O8)/ths</f>
        <v>0</v>
      </c>
      <c r="P52" s="851">
        <f>SUMIFS('6. Кап. расходы ВБ'!$R:$R,'6. Кап. расходы ВБ'!$E:$E,Расходы!P8)/ths</f>
        <v>0</v>
      </c>
      <c r="Q52" s="907"/>
      <c r="R52" s="149">
        <f>SUM(N52:Q52)</f>
        <v>0</v>
      </c>
      <c r="S52" s="53"/>
      <c r="T52" s="450"/>
      <c r="V52" s="343" t="s">
        <v>322</v>
      </c>
      <c r="W52" s="343" t="s">
        <v>365</v>
      </c>
      <c r="Y52" s="66"/>
      <c r="Z52" s="66"/>
      <c r="AA52" s="66"/>
      <c r="AB52" s="66"/>
    </row>
    <row r="53" spans="2:28" s="104" customFormat="1" ht="6" x14ac:dyDescent="0.25">
      <c r="B53" s="443"/>
      <c r="C53" s="195"/>
      <c r="D53" s="197"/>
      <c r="E53" s="197"/>
      <c r="F53" s="197"/>
      <c r="G53" s="196"/>
      <c r="H53" s="197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198"/>
      <c r="T53" s="444"/>
      <c r="V53" s="352"/>
      <c r="W53" s="352"/>
      <c r="Y53" s="100"/>
      <c r="Z53" s="100"/>
      <c r="AA53" s="100"/>
      <c r="AB53" s="100"/>
    </row>
    <row r="54" spans="2:28" s="56" customFormat="1" ht="21.75" customHeight="1" x14ac:dyDescent="0.25">
      <c r="B54" s="449"/>
      <c r="C54" s="51"/>
      <c r="D54" s="908">
        <v>7</v>
      </c>
      <c r="E54" s="909" t="s">
        <v>292</v>
      </c>
      <c r="F54" s="52"/>
      <c r="G54" s="57" t="s">
        <v>5</v>
      </c>
      <c r="H54" s="52"/>
      <c r="I54" s="904">
        <f>'7. Гранты'!G8/ths</f>
        <v>0</v>
      </c>
      <c r="J54" s="905">
        <f>'7. Гранты'!H8/ths</f>
        <v>0</v>
      </c>
      <c r="K54" s="905">
        <f>'7. Гранты'!I8/ths</f>
        <v>0</v>
      </c>
      <c r="L54" s="906"/>
      <c r="M54" s="961">
        <f>SUM(I54:L54)</f>
        <v>0</v>
      </c>
      <c r="N54" s="905">
        <f>IF(N55="",0,I54*N55/I55)</f>
        <v>0</v>
      </c>
      <c r="O54" s="905">
        <f>IF(O55="",0,J54*O55/J55)</f>
        <v>0</v>
      </c>
      <c r="P54" s="905">
        <f>IF(P55="",0,K54*P55/K55)</f>
        <v>0</v>
      </c>
      <c r="Q54" s="906"/>
      <c r="R54" s="961">
        <f>SUM(N54:Q54)</f>
        <v>0</v>
      </c>
      <c r="S54" s="53"/>
      <c r="T54" s="450"/>
      <c r="V54" s="343" t="s">
        <v>323</v>
      </c>
      <c r="W54" s="353"/>
      <c r="Y54" s="66"/>
      <c r="Z54" s="66"/>
      <c r="AA54" s="66"/>
      <c r="AB54" s="66"/>
    </row>
    <row r="55" spans="2:28" s="88" customFormat="1" ht="30.75" customHeight="1" x14ac:dyDescent="0.25">
      <c r="B55" s="478"/>
      <c r="C55" s="84"/>
      <c r="D55" s="1385" t="s">
        <v>311</v>
      </c>
      <c r="E55" s="1386"/>
      <c r="F55" s="85"/>
      <c r="G55" s="960" t="s">
        <v>23</v>
      </c>
      <c r="H55" s="85"/>
      <c r="I55" s="963" t="str">
        <f>IF(I54=0,"",Предпосылки!H36)</f>
        <v/>
      </c>
      <c r="J55" s="964" t="str">
        <f>IF(J54=0,"",Предпосылки!I36)</f>
        <v/>
      </c>
      <c r="K55" s="964" t="str">
        <f>IF(K54=0,"",Предпосылки!J36)</f>
        <v/>
      </c>
      <c r="L55" s="965"/>
      <c r="M55" s="962"/>
      <c r="N55" s="964" t="str">
        <f t="shared" ref="N55:P55" si="7">IF(I54=0,"",1-I55)</f>
        <v/>
      </c>
      <c r="O55" s="964" t="str">
        <f t="shared" si="7"/>
        <v/>
      </c>
      <c r="P55" s="964" t="str">
        <f t="shared" si="7"/>
        <v/>
      </c>
      <c r="Q55" s="966"/>
      <c r="R55" s="962"/>
      <c r="S55" s="87"/>
      <c r="T55" s="479"/>
      <c r="V55" s="349"/>
      <c r="W55" s="349"/>
    </row>
    <row r="56" spans="2:28" s="88" customFormat="1" ht="29.25" customHeight="1" thickBot="1" x14ac:dyDescent="0.3">
      <c r="B56" s="478"/>
      <c r="C56" s="84"/>
      <c r="D56" s="1387" t="s">
        <v>372</v>
      </c>
      <c r="E56" s="1388"/>
      <c r="F56" s="85"/>
      <c r="G56" s="959" t="s">
        <v>23</v>
      </c>
      <c r="H56" s="85"/>
      <c r="I56" s="967" t="str">
        <f>IF(I54=0,"",1-I54/I12)</f>
        <v/>
      </c>
      <c r="J56" s="968" t="str">
        <f>IF(J54=0,"",1-J54/J12)</f>
        <v/>
      </c>
      <c r="K56" s="968" t="str">
        <f>IF(K54=0,"",1-K54/K12)</f>
        <v/>
      </c>
      <c r="L56" s="969"/>
      <c r="M56" s="156"/>
      <c r="N56" s="900"/>
      <c r="O56" s="900"/>
      <c r="P56" s="900"/>
      <c r="Q56" s="900"/>
      <c r="R56" s="156"/>
      <c r="S56" s="87"/>
      <c r="T56" s="479"/>
      <c r="V56" s="349"/>
      <c r="W56" s="349"/>
    </row>
    <row r="57" spans="2:28" x14ac:dyDescent="0.25">
      <c r="B57" s="447"/>
      <c r="C57" s="69"/>
      <c r="D57" s="70"/>
      <c r="E57" s="70"/>
      <c r="F57" s="70"/>
      <c r="G57" s="72"/>
      <c r="H57" s="70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4"/>
      <c r="T57" s="448"/>
    </row>
    <row r="58" spans="2:28" x14ac:dyDescent="0.25">
      <c r="B58" s="451"/>
      <c r="C58" s="452"/>
      <c r="D58" s="452"/>
      <c r="E58" s="452"/>
      <c r="F58" s="452"/>
      <c r="G58" s="453"/>
      <c r="H58" s="452"/>
      <c r="I58" s="454"/>
      <c r="J58" s="454"/>
      <c r="K58" s="454"/>
      <c r="L58" s="454"/>
      <c r="M58" s="454"/>
      <c r="N58" s="454"/>
      <c r="O58" s="454"/>
      <c r="P58" s="454"/>
      <c r="Q58" s="454"/>
      <c r="R58" s="454"/>
      <c r="S58" s="452"/>
      <c r="T58" s="455"/>
    </row>
  </sheetData>
  <mergeCells count="28">
    <mergeCell ref="D36:E36"/>
    <mergeCell ref="D37:E37"/>
    <mergeCell ref="D38:E38"/>
    <mergeCell ref="D39:E39"/>
    <mergeCell ref="D45:E45"/>
    <mergeCell ref="D4:R4"/>
    <mergeCell ref="D6:D8"/>
    <mergeCell ref="E6:E8"/>
    <mergeCell ref="G6:G8"/>
    <mergeCell ref="I6:R6"/>
    <mergeCell ref="I7:M7"/>
    <mergeCell ref="N7:R7"/>
    <mergeCell ref="D55:E55"/>
    <mergeCell ref="D56:E56"/>
    <mergeCell ref="D21:E21"/>
    <mergeCell ref="D10:E10"/>
    <mergeCell ref="I10:R10"/>
    <mergeCell ref="D12:E12"/>
    <mergeCell ref="D17:E17"/>
    <mergeCell ref="D18:E18"/>
    <mergeCell ref="D25:E25"/>
    <mergeCell ref="D26:E26"/>
    <mergeCell ref="D29:E29"/>
    <mergeCell ref="M29:M30"/>
    <mergeCell ref="R29:R30"/>
    <mergeCell ref="D30:E30"/>
    <mergeCell ref="D48:E48"/>
    <mergeCell ref="D32:E32"/>
  </mergeCells>
  <hyperlinks>
    <hyperlink ref="V20" location="'2.3-2.10 Прочие накладные ФБ'!A1" display="'2.3-2.10 Прочие накладные ФБ'!A1" xr:uid="{00000000-0004-0000-0800-000000000000}"/>
    <hyperlink ref="V23" location="'2.1 ФОТ АУП ФБ'!A1" display="'2.1 ФОТ АУП ФБ" xr:uid="{00000000-0004-0000-0800-000001000000}"/>
    <hyperlink ref="V50" location="'5. Услуги работы стор орг ФБ'!A1" display="'5. Услуги работы стор орг ФБ" xr:uid="{00000000-0004-0000-0800-000002000000}"/>
    <hyperlink ref="V52" location="'6. Кап. расходы ФБ'!A1" display="'6. Кап. расходы ФБ" xr:uid="{00000000-0004-0000-0800-000003000000}"/>
    <hyperlink ref="V54" location="'7. Гранты'!A1" display="'7. Гранты" xr:uid="{00000000-0004-0000-0800-000004000000}"/>
    <hyperlink ref="W20" location="'2.3-2.10 Прочие накладные ВБ'!A1" display="'2.3-2.10 Прочие накладные ВБ" xr:uid="{00000000-0004-0000-0800-000005000000}"/>
    <hyperlink ref="W23" location="'2.1 ФОТ АУП ВБ'!A1" display="'2.1 ФОТ АУП ВБ" xr:uid="{00000000-0004-0000-0800-000006000000}"/>
    <hyperlink ref="W50" location="'5. Услуги работы стор орг ВБ'!A1" display="'5. Услуги работы стор орг ВБ" xr:uid="{00000000-0004-0000-0800-000007000000}"/>
    <hyperlink ref="W52" location="'6. Кап. расходы ВБ'!A1" display="'6. Кап. расходы ВБ" xr:uid="{00000000-0004-0000-0800-000008000000}"/>
    <hyperlink ref="V15" location="'1.1.2 ФОТ производ перс ФБ'!Print_Area" display="1.1.2 ФОТ производ перс ФБ" xr:uid="{00000000-0004-0000-0800-000009000000}"/>
    <hyperlink ref="W15" location="'1.1.2 ФОТ производ перс ВБ'!Print_Area" display="1.1.2 ФОТ производ перс ВБ" xr:uid="{00000000-0004-0000-0800-00000A000000}"/>
  </hyperlinks>
  <pageMargins left="0.25" right="0.25" top="0.75" bottom="0.75" header="0.3" footer="0.3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31</vt:i4>
      </vt:variant>
      <vt:variant>
        <vt:lpstr>Именованные диапазоны</vt:lpstr>
      </vt:variant>
      <vt:variant>
        <vt:i4>30</vt:i4>
      </vt:variant>
    </vt:vector>
  </HeadingPairs>
  <TitlesOfParts>
    <vt:vector size="61" baseType="lpstr">
      <vt:lpstr>Предпосылки</vt:lpstr>
      <vt:lpstr>Основная информация</vt:lpstr>
      <vt:lpstr>Правовые основания</vt:lpstr>
      <vt:lpstr>Функционал</vt:lpstr>
      <vt:lpstr>Работы</vt:lpstr>
      <vt:lpstr>Дорожная карта (кв)</vt:lpstr>
      <vt:lpstr>Персонал</vt:lpstr>
      <vt:lpstr>Трудозатраты</vt:lpstr>
      <vt:lpstr>Расходы</vt:lpstr>
      <vt:lpstr>Фин обеспечение</vt:lpstr>
      <vt:lpstr>Риски проекта</vt:lpstr>
      <vt:lpstr>ФБ &gt;&gt;&gt;</vt:lpstr>
      <vt:lpstr>1.1.1 Трудозат производ перс ФБ</vt:lpstr>
      <vt:lpstr>1.1.2 ФОТ производ перс ФБ</vt:lpstr>
      <vt:lpstr>2.1 ФОТ АУП ФБ</vt:lpstr>
      <vt:lpstr>2.3-2.10 Прочие накладные ФБ</vt:lpstr>
      <vt:lpstr>5. Услуги работы стор орг ФБ</vt:lpstr>
      <vt:lpstr>6. Кап. расходы ФБ</vt:lpstr>
      <vt:lpstr>7. Гранты</vt:lpstr>
      <vt:lpstr>Источники ФБ</vt:lpstr>
      <vt:lpstr>ВБ &gt;&gt;&gt;</vt:lpstr>
      <vt:lpstr>1.1.1 Трудозат производ перс ВБ</vt:lpstr>
      <vt:lpstr>1.1.2 ФОТ производ перс ВБ</vt:lpstr>
      <vt:lpstr>2.1 ФОТ АУП ВБ</vt:lpstr>
      <vt:lpstr>2.3-2.10 Прочие накладные ВБ</vt:lpstr>
      <vt:lpstr>5. Услуги работы стор орг ВБ</vt:lpstr>
      <vt:lpstr>6. Кап. расходы ВБ</vt:lpstr>
      <vt:lpstr>Источники ВБ</vt:lpstr>
      <vt:lpstr>Доходы и риски &gt;&gt;&gt;</vt:lpstr>
      <vt:lpstr>Доходы проекта (детализация)</vt:lpstr>
      <vt:lpstr>Риски проекта (детализация)</vt:lpstr>
      <vt:lpstr>mln</vt:lpstr>
      <vt:lpstr>ths</vt:lpstr>
      <vt:lpstr>'1.1.1 Трудозат производ перс ВБ'!Область_печати</vt:lpstr>
      <vt:lpstr>'1.1.1 Трудозат производ перс ФБ'!Область_печати</vt:lpstr>
      <vt:lpstr>'1.1.2 ФОТ производ перс ВБ'!Область_печати</vt:lpstr>
      <vt:lpstr>'1.1.2 ФОТ производ перс ФБ'!Область_печати</vt:lpstr>
      <vt:lpstr>'2.1 ФОТ АУП ВБ'!Область_печати</vt:lpstr>
      <vt:lpstr>'2.1 ФОТ АУП ФБ'!Область_печати</vt:lpstr>
      <vt:lpstr>'2.3-2.10 Прочие накладные ВБ'!Область_печати</vt:lpstr>
      <vt:lpstr>'2.3-2.10 Прочие накладные ФБ'!Область_печати</vt:lpstr>
      <vt:lpstr>'5. Услуги работы стор орг ВБ'!Область_печати</vt:lpstr>
      <vt:lpstr>'5. Услуги работы стор орг ФБ'!Область_печати</vt:lpstr>
      <vt:lpstr>'6. Кап. расходы ВБ'!Область_печати</vt:lpstr>
      <vt:lpstr>'6. Кап. расходы ФБ'!Область_печати</vt:lpstr>
      <vt:lpstr>'7. Гранты'!Область_печати</vt:lpstr>
      <vt:lpstr>'Дорожная карта (кв)'!Область_печати</vt:lpstr>
      <vt:lpstr>'Доходы проекта (детализация)'!Область_печати</vt:lpstr>
      <vt:lpstr>'Источники ВБ'!Область_печати</vt:lpstr>
      <vt:lpstr>'Источники ФБ'!Область_печати</vt:lpstr>
      <vt:lpstr>'Основная информация'!Область_печати</vt:lpstr>
      <vt:lpstr>Персонал!Область_печати</vt:lpstr>
      <vt:lpstr>'Правовые основания'!Область_печати</vt:lpstr>
      <vt:lpstr>Предпосылки!Область_печати</vt:lpstr>
      <vt:lpstr>Работы!Область_печати</vt:lpstr>
      <vt:lpstr>Расходы!Область_печати</vt:lpstr>
      <vt:lpstr>'Риски проекта'!Область_печати</vt:lpstr>
      <vt:lpstr>'Риски проекта (детализация)'!Область_печати</vt:lpstr>
      <vt:lpstr>Трудозатраты!Область_печати</vt:lpstr>
      <vt:lpstr>'Фин обеспечение'!Область_печати</vt:lpstr>
      <vt:lpstr>Функционал!Область_печати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Зак Даниил Маркович</dc:creator>
  <cp:lastModifiedBy>Асророва Нигина Шарифджоновна</cp:lastModifiedBy>
  <cp:lastPrinted>2021-11-26T11:24:29Z</cp:lastPrinted>
  <dcterms:created xsi:type="dcterms:W3CDTF">2021-06-15T12:26:18Z</dcterms:created>
  <dcterms:modified xsi:type="dcterms:W3CDTF">2025-08-21T13:59:17Z</dcterms:modified>
</cp:coreProperties>
</file>