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https://rockmtnins.sharepoint.com/sites/CIFFscopingstudy/Shared Documents/Partners/RMI_SoW/Cascade/"/>
    </mc:Choice>
  </mc:AlternateContent>
  <xr:revisionPtr revIDLastSave="3312" documentId="8_{3AFD6EFF-33BE-6E42-8179-D8209FB9C942}" xr6:coauthVersionLast="47" xr6:coauthVersionMax="47" xr10:uidLastSave="{EDD50B2E-408A-734A-9BBC-CBA26136331C}"/>
  <bookViews>
    <workbookView xWindow="0" yWindow="500" windowWidth="28800" windowHeight="15540" firstSheet="1" activeTab="8" xr2:uid="{67FBD115-2966-9749-8236-61D214DFF75F}"/>
  </bookViews>
  <sheets>
    <sheet name="C2I (Summary) 2021" sheetId="11" r:id="rId1"/>
    <sheet name="EV in New Sales" sheetId="1" r:id="rId2"/>
    <sheet name="Market Ready EV Models" sheetId="2" r:id="rId3"/>
    <sheet name="FAME2 funds for CI" sheetId="3" r:id="rId4"/>
    <sheet name="PCP Installed" sheetId="4" r:id="rId5"/>
    <sheet name="% of buses that are electric" sheetId="5" r:id="rId6"/>
    <sheet name="Cities with Bus Schemes" sheetId="8" r:id="rId7"/>
    <sheet name="Battery Manuf capacity" sheetId="6" r:id="rId8"/>
    <sheet name="Price diff EV and ICE" sheetId="7" r:id="rId9"/>
    <sheet name="Price diff calcln"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2" l="1"/>
  <c r="D4" i="12"/>
  <c r="D10" i="5"/>
  <c r="B24" i="12"/>
  <c r="C24" i="12" s="1"/>
  <c r="B30" i="12"/>
  <c r="C30" i="12" s="1"/>
  <c r="B29" i="12"/>
  <c r="C29" i="12" s="1"/>
  <c r="B28" i="12"/>
  <c r="C28" i="12" s="1"/>
  <c r="B27" i="12"/>
  <c r="C27" i="12" s="1"/>
  <c r="E7" i="12" s="1"/>
  <c r="B26" i="12"/>
  <c r="C26" i="12" s="1"/>
  <c r="E6" i="12" s="1"/>
  <c r="B25" i="12"/>
  <c r="C25" i="12" s="1"/>
  <c r="E5" i="12" s="1"/>
  <c r="L10" i="12"/>
  <c r="D10" i="12"/>
  <c r="F10" i="12" s="1"/>
  <c r="L9" i="12"/>
  <c r="E9" i="12"/>
  <c r="D9" i="12"/>
  <c r="L8" i="12"/>
  <c r="E8" i="12"/>
  <c r="D8" i="12"/>
  <c r="L7" i="12"/>
  <c r="D7" i="12"/>
  <c r="L6" i="12"/>
  <c r="D6" i="12"/>
  <c r="L5" i="12"/>
  <c r="D5" i="12"/>
  <c r="L4" i="12"/>
  <c r="E4" i="12"/>
  <c r="F5" i="12" l="1"/>
  <c r="N10" i="12"/>
  <c r="F9" i="12"/>
  <c r="N9" i="12" s="1"/>
  <c r="F6" i="12"/>
  <c r="N6" i="12" s="1"/>
  <c r="F7" i="12"/>
  <c r="N7" i="12" s="1"/>
  <c r="F8" i="12"/>
  <c r="N8" i="12"/>
  <c r="N5" i="12"/>
  <c r="N4" i="12"/>
  <c r="G18" i="11"/>
  <c r="D46" i="1"/>
  <c r="D39" i="1"/>
  <c r="G34" i="11"/>
  <c r="D11" i="5" l="1"/>
  <c r="D12" i="5"/>
  <c r="D20" i="1"/>
  <c r="D19" i="1"/>
  <c r="D18" i="1"/>
  <c r="E34" i="11"/>
  <c r="D49" i="1"/>
  <c r="D48" i="1"/>
  <c r="D47" i="1"/>
  <c r="F6" i="1" s="1"/>
  <c r="D41" i="1"/>
  <c r="D5" i="1" s="1"/>
  <c r="D42" i="1"/>
  <c r="D40" i="1"/>
  <c r="F5" i="1" s="1"/>
  <c r="D35" i="1" l="1"/>
  <c r="D34" i="1"/>
  <c r="D33" i="1"/>
  <c r="D30" i="1"/>
  <c r="D4" i="1" s="1"/>
  <c r="D29" i="1"/>
  <c r="D3" i="1" s="1"/>
  <c r="D28" i="1"/>
  <c r="D2" i="1" s="1"/>
  <c r="D25" i="1"/>
  <c r="F4" i="1" s="1"/>
  <c r="D24" i="1"/>
  <c r="F3" i="1" s="1"/>
  <c r="D23" i="1"/>
  <c r="F2" i="1" s="1"/>
  <c r="D17" i="5" l="1"/>
  <c r="F4" i="5" s="1"/>
  <c r="D21" i="5"/>
  <c r="E46" i="11" l="1"/>
  <c r="E29" i="11"/>
  <c r="E23" i="11"/>
  <c r="E24" i="11"/>
  <c r="E22" i="11"/>
  <c r="E18" i="11"/>
  <c r="E13" i="11"/>
  <c r="E14" i="11"/>
  <c r="E12" i="11"/>
  <c r="E5" i="11"/>
  <c r="E6" i="11"/>
  <c r="E7" i="11"/>
  <c r="E8" i="11"/>
  <c r="E4" i="11"/>
  <c r="D18" i="5"/>
  <c r="F5" i="5" s="1"/>
  <c r="E30" i="11" s="1"/>
  <c r="E45" i="11" l="1"/>
  <c r="E44" i="11" l="1"/>
  <c r="E47" i="11"/>
  <c r="E43" i="11"/>
  <c r="E42" i="11"/>
  <c r="E41" i="11"/>
  <c r="D16" i="5"/>
  <c r="F3" i="5" s="1"/>
  <c r="E28"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tc={53B35D21-C81F-DE4B-9883-6501CEED818B}</author>
  </authors>
  <commentList>
    <comment ref="A2" authorId="0" shapeId="0" xr:uid="{53B35D21-C81F-DE4B-9883-6501CEED818B}">
      <text>
        <t>[Threaded comment]
Your version of Excel allows you to read this threaded comment; however, any edits to it will get removed if the file is opened in a newer version of Excel. Learn more: https://go.microsoft.com/fwlink/?linkid=870924
Comment:
    Checking with Shijoy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tc={C1C73FCC-321D-F04B-A466-716BEAC0B25D}</author>
  </authors>
  <commentList>
    <comment ref="A2" authorId="0" shapeId="0" xr:uid="{C1C73FCC-321D-F04B-A466-716BEAC0B25D}">
      <text>
        <t>[Threaded comment]
Your version of Excel allows you to read this threaded comment; however, any edits to it will get removed if the file is opened in a newer version of Excel. Learn more: https://go.microsoft.com/fwlink/?linkid=870924
Comment:
    Checking with Shijoy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tc={D462C6B5-E307-FC42-B09F-D24436531BCE}</author>
    <author>tc={BDCC8E5E-C09A-DA4B-837F-C0B1B64466F6}</author>
    <author>tc={968E7DE7-48EC-394F-8DFE-F133BD16527E}</author>
    <author>tc={D1B2666C-AF86-964C-911C-75175435C08E}</author>
    <author>tc={A9431A4C-F056-E84B-AB1D-322E820D8942}</author>
    <author>tc={ED9CF702-5F03-3241-8806-19A071DB57FB}</author>
  </authors>
  <commentList>
    <comment ref="B4" authorId="0" shapeId="0" xr:uid="{D462C6B5-E307-FC42-B09F-D24436531BCE}">
      <text>
        <t>[Threaded comment]
Your version of Excel allows you to read this threaded comment; however, any edits to it will get removed if the file is opened in a newer version of Excel. Learn more: https://go.microsoft.com/fwlink/?linkid=870924
Comment:
    1.7kwh</t>
      </text>
    </comment>
    <comment ref="B5" authorId="1" shapeId="0" xr:uid="{BDCC8E5E-C09A-DA4B-837F-C0B1B64466F6}">
      <text>
        <t xml:space="preserve">[Threaded comment]
Your version of Excel allows you to read this threaded comment; however, any edits to it will get removed if the file is opened in a newer version of Excel. Learn more: https://go.microsoft.com/fwlink/?linkid=870924
Comment:
    7.37 kwh
</t>
      </text>
    </comment>
    <comment ref="B6" authorId="2" shapeId="0" xr:uid="{968E7DE7-48EC-394F-8DFE-F133BD16527E}">
      <text>
        <t>[Threaded comment]
Your version of Excel allows you to read this threaded comment; however, any edits to it will get removed if the file is opened in a newer version of Excel. Learn more: https://go.microsoft.com/fwlink/?linkid=870924
Comment:
    3.7kwh</t>
      </text>
    </comment>
    <comment ref="B7" authorId="3" shapeId="0" xr:uid="{D1B2666C-AF86-964C-911C-75175435C08E}">
      <text>
        <t xml:space="preserve">[Threaded comment]
Your version of Excel allows you to read this threaded comment; however, any edits to it will get removed if the file is opened in a newer version of Excel. Learn more: https://go.microsoft.com/fwlink/?linkid=870924
Comment:
    8.2 kwh
</t>
      </text>
    </comment>
    <comment ref="B8" authorId="4" shapeId="0" xr:uid="{A9431A4C-F056-E84B-AB1D-322E820D8942}">
      <text>
        <t xml:space="preserve">[Threaded comment]
Your version of Excel allows you to read this threaded comment; however, any edits to it will get removed if the file is opened in a newer version of Excel. Learn more: https://go.microsoft.com/fwlink/?linkid=870924
Comment:
    30.2 kwh
</t>
      </text>
    </comment>
    <comment ref="B9" authorId="5" shapeId="0" xr:uid="{ED9CF702-5F03-3241-8806-19A071DB57FB}">
      <text>
        <t>[Threaded comment]
Your version of Excel allows you to read this threaded comment; however, any edits to it will get removed if the file is opened in a newer version of Excel. Learn more: https://go.microsoft.com/fwlink/?linkid=870924
Comment:
    16.1 kwh</t>
      </text>
    </comment>
  </commentList>
</comments>
</file>

<file path=xl/sharedStrings.xml><?xml version="1.0" encoding="utf-8"?>
<sst xmlns="http://schemas.openxmlformats.org/spreadsheetml/2006/main" count="341" uniqueCount="195">
  <si>
    <r>
      <t> </t>
    </r>
    <r>
      <rPr>
        <b/>
        <sz val="12"/>
        <color theme="1"/>
        <rFont val="Calibri"/>
        <family val="2"/>
        <scheme val="minor"/>
      </rPr>
      <t>2020</t>
    </r>
  </si>
  <si>
    <t>2021-Update</t>
  </si>
  <si>
    <t>Source</t>
  </si>
  <si>
    <t>% of electric vehicles
in
new sales</t>
  </si>
  <si>
    <t>2 wheelers</t>
  </si>
  <si>
    <t>https://vahan.parivahan.gov.in/vahan4dashboard/vahan/view/reportview.xhtml</t>
  </si>
  <si>
    <t>3 wheelers</t>
  </si>
  <si>
    <t>E buses</t>
  </si>
  <si>
    <t xml:space="preserve">Delhi </t>
  </si>
  <si>
    <t>Maharashtra</t>
  </si>
  <si>
    <t># market
ready
EV models</t>
  </si>
  <si>
    <t>4W</t>
  </si>
  <si>
    <t>LCVs</t>
  </si>
  <si>
    <t>https://fame2.heavyindustry.gov.in/ModelUnderFame.aspx</t>
  </si>
  <si>
    <t>Auto rickshaws</t>
  </si>
  <si>
    <t>$ mn cumulative of FAME II funds utilised for charging infrastructure</t>
  </si>
  <si>
    <t> 2020</t>
  </si>
  <si>
    <t>National</t>
  </si>
  <si>
    <t># cumulative public
charging points
Installed</t>
  </si>
  <si>
    <t>Delhi</t>
  </si>
  <si>
    <t xml:space="preserve">DDC </t>
  </si>
  <si>
    <t>https://cef.ceew.in/solutions-factory/tool/electric-mobility/charging-stations</t>
  </si>
  <si>
    <t>% of buses which
are electric</t>
  </si>
  <si>
    <t>DTC, DIMTS, DMRC</t>
  </si>
  <si>
    <t>Pune</t>
  </si>
  <si>
    <t>PMPML</t>
  </si>
  <si>
    <t>Navi Mumbai</t>
  </si>
  <si>
    <t> #cities with bus schemes</t>
  </si>
  <si>
    <t>GWh of pipeline battery
manufacturing
capacity approved</t>
  </si>
  <si>
    <t>% price differential
between
EVs
and ICE
(100% represents
price parity)</t>
  </si>
  <si>
    <t>2-w</t>
  </si>
  <si>
    <t>3-w (autorickshaw)</t>
  </si>
  <si>
    <t>3w e-rick &amp; ICE autorickshaw</t>
  </si>
  <si>
    <t>3 w freight</t>
  </si>
  <si>
    <t>4-w</t>
  </si>
  <si>
    <t>HDVs</t>
  </si>
  <si>
    <t>RMI Analysis</t>
  </si>
  <si>
    <t>E-buses</t>
  </si>
  <si>
    <t> </t>
  </si>
  <si>
    <t>Calendar Year</t>
  </si>
  <si>
    <t>2020 (Updated)</t>
  </si>
  <si>
    <t>3 wheelers*</t>
  </si>
  <si>
    <t>Delhi (aggregate)</t>
  </si>
  <si>
    <t>Maharashtra (aggregate)</t>
  </si>
  <si>
    <t>*3W includes Passenger, Goods and Personal 3W. Doesn’t include low powered e-Rickshaws</t>
  </si>
  <si>
    <t>** Includes Public, Private, Omni and Education Institute Buses</t>
  </si>
  <si>
    <t>Calendar  Year</t>
  </si>
  <si>
    <t>BEV</t>
  </si>
  <si>
    <t>Total</t>
  </si>
  <si>
    <t>%</t>
  </si>
  <si>
    <t>2W</t>
  </si>
  <si>
    <t>3W</t>
  </si>
  <si>
    <t>Buses</t>
  </si>
  <si>
    <t>2021 (Updated)*</t>
  </si>
  <si>
    <t>Market Ready EV Models</t>
  </si>
  <si>
    <t>Models:</t>
  </si>
  <si>
    <t>As per FAME Dashboard- there are 3 cars by Tata (Tigor, Nexon, Xpress) , 1 by Mahindra (Verito) [Please note, there are 17  model variants by Mahindra and Tata approved under FAME-2. We are only considering 4 different models and not 21 different variants of these model]. 
Additionally, In market there are 7 other models- 1 by MG, 1 by Hyundai, 1 by Mercedes, 1 by Jaguar, 1Audi, 1BYD E6, 1 Strom Motors</t>
  </si>
  <si>
    <t>https://fame2.heavyindustry.gov.in/ModelUnderFame.aspx
https://www.cardekho.com/electric-cars</t>
  </si>
  <si>
    <t>https://www.mahindraelectric.com</t>
  </si>
  <si>
    <t>LCVs (L5N)</t>
  </si>
  <si>
    <t>In market, there are 12 LCVs by  Altigreen, Etrio, Euler, Keto Motors, Kinetic, Lohia, Mahindra, MLR Auto, Om Balajee, Omega, Piaggo, and Shigan. Please note, there are 28 FAME approved L5N models . We are only considering 12 models and not different variants of these models</t>
  </si>
  <si>
    <r>
      <rPr>
        <b/>
        <sz val="12"/>
        <color theme="1"/>
        <rFont val="Calibri"/>
        <family val="2"/>
        <scheme val="minor"/>
      </rPr>
      <t>Auto Rickshaws</t>
    </r>
    <r>
      <rPr>
        <sz val="12"/>
        <color theme="1"/>
        <rFont val="Calibri"/>
        <family val="2"/>
        <scheme val="minor"/>
      </rPr>
      <t xml:space="preserve"> (L5M)</t>
    </r>
  </si>
  <si>
    <t>There are 6 L5M autos by Champion Polyplast, Keto Motors, Mahindra, Om Balajee, Piaggoo,  Scooters India. Please note, there are 9 FAME approved models . We are only considering 6 models and not different  variants of these models</t>
  </si>
  <si>
    <t>Not available in public domain. Trying to seek this information from DHI.</t>
  </si>
  <si>
    <t>Sources</t>
  </si>
  <si>
    <t>1000 Crore allocated for Charging Infrastrcture under FAME-2</t>
  </si>
  <si>
    <t>https://pib.gov.in/PressReleasePage.aspx?PRID=1741569</t>
  </si>
  <si>
    <t>2,636 Charging Stations sanctioned under FAME-2 in Jan 2020</t>
  </si>
  <si>
    <t>https://www.google.com/url?sa=t&amp;rct=j&amp;q=&amp;esrc=s&amp;source=web&amp;cd=&amp;ved=2ahUKEwjp_9ra0bzyAhXQV30KHajCCnAQFnoECAQQAQ&amp;url=https%3A%2F%2Ffame2.heavyindustry.gov.in%2FWriteReadData%2FPdf%2FPress%2520Release%2520for%2520Charging%2520Infrastructiure.pdf&amp;usg=AOvVaw27SOHt5MoKA2GA-MHu_Dm8</t>
  </si>
  <si>
    <t>2021 (Current)</t>
  </si>
  <si>
    <t>2021 (Updated)</t>
  </si>
  <si>
    <t>Sources:</t>
  </si>
  <si>
    <t>National (SMEV)</t>
  </si>
  <si>
    <t>As of March 2021</t>
  </si>
  <si>
    <t>https://www.livemint.com/technology/tech-news/magenta-sets-up-largest-public-ev-charging-station-in-maharashtra-11626245643148.html  |
https://www.autocarindia.com/car-news/indias-largest-public-ev-charging-station-opens-in-navi-mumbai-421404  and https://indiaesa.info/resources/ev-101/3924-public-ev-charging-infrastructure-in-india</t>
  </si>
  <si>
    <t>As on 31st Oct 2021</t>
  </si>
  <si>
    <t xml:space="preserve">RMI Analysis | https://play.google.com/store/apps/details?id=com.delhitransport.onedelhi  </t>
  </si>
  <si>
    <t>Maharashtra (CEA)</t>
  </si>
  <si>
    <t xml:space="preserve">As on 30 June 2020. Updated information not available anywhere else. </t>
  </si>
  <si>
    <t>City</t>
  </si>
  <si>
    <t>Total Buses</t>
  </si>
  <si>
    <t>https://www.freepressjournal.in/mumbai/navi-mumbai-nmmt-gets-77-electric-buses-under-centres-fame-india-scheme | 321 e-buses in Mumbai and Navi Mumbai (https://wri-india.org/blog/more-half-all-e-buses-india-found-maharashtra-roads )</t>
  </si>
  <si>
    <t>DDC, DMRC, DMRC recently  closed tender for 150 buses that are Low floor 7 m e-buses with DMRC</t>
  </si>
  <si>
    <t>Pune (2020)</t>
  </si>
  <si>
    <t xml:space="preserve">Delay in e-Bus Deployment due to COVID. Hence, e-bus deployed lesser than what was expected in 2020. </t>
  </si>
  <si>
    <t>PMPML, RMI Analysis, https://wri-india.org/blog/more-half-all-e-buses-india-found-maharashtra-roads</t>
  </si>
  <si>
    <t>In October, 2021, the Government of India invited bids to select manufacturers for setting up production capacities for at least 5 GWh and totaling up to 50 GWh of Advanced Chemistry Cells (ACC) for energy storage under the production-linked incentive (PLI) program. The applications are open until Dec. 31</t>
  </si>
  <si>
    <t>Vehicle Segment</t>
  </si>
  <si>
    <t>HDVs*</t>
  </si>
  <si>
    <t>1. Price differential is not inclusive of any incentives (central or state)</t>
  </si>
  <si>
    <r>
      <t xml:space="preserve">Tender floated - Expect </t>
    </r>
    <r>
      <rPr>
        <b/>
        <sz val="12"/>
        <color rgb="FF000000"/>
        <rFont val="Calibri"/>
        <family val="2"/>
        <scheme val="minor"/>
      </rPr>
      <t>20 GWh</t>
    </r>
    <r>
      <rPr>
        <sz val="12"/>
        <color rgb="FF000000"/>
        <rFont val="Calibri"/>
        <family val="2"/>
        <scheme val="minor"/>
      </rPr>
      <t xml:space="preserve"> to be   commissioned</t>
    </r>
  </si>
  <si>
    <r>
      <t> </t>
    </r>
    <r>
      <rPr>
        <b/>
        <sz val="12"/>
        <color theme="1"/>
        <rFont val="Calibri"/>
        <family val="2"/>
        <scheme val="minor"/>
      </rPr>
      <t>2020*</t>
    </r>
  </si>
  <si>
    <t xml:space="preserve">*2020 numbers for % of EV Sales in new sales updated as per Vahan Dashboard </t>
  </si>
  <si>
    <t>2022 (Updated)*</t>
  </si>
  <si>
    <t>2022 (Updated)</t>
  </si>
  <si>
    <t>2022 (updated)</t>
  </si>
  <si>
    <t xml:space="preserve">A total of 10 bids with a capacity of nearly 130 GWh were received under the scheme, and allotment was made to four bidders – Rajesh Exports (5GWh), Hyundai (20GWh), Ola (20GWh), and Reliance (5GWh). </t>
  </si>
  <si>
    <t>https://pib.gov.in/PressReleasePage.aspx?PRID=1809037</t>
  </si>
  <si>
    <t>Assumptions for 2022</t>
  </si>
  <si>
    <t xml:space="preserve">Navi Mumbai </t>
  </si>
  <si>
    <t>DDC, RMI Analysis</t>
  </si>
  <si>
    <t xml:space="preserve">PMPML, RMI Analysis. </t>
  </si>
  <si>
    <t>No progress on this KPI. There has been a change in approach due to lack of interest by MoHUA. Hence, the indicator may no longer be valid</t>
  </si>
  <si>
    <t>https://www.niti.gov.in/sites/default/files/2021-10/MHI-ProductionLinkedIncentive-PLI-Scheme10252021.pdf</t>
  </si>
  <si>
    <t xml:space="preserve">Pune </t>
  </si>
  <si>
    <t xml:space="preserve">National </t>
  </si>
  <si>
    <t xml:space="preserve">Maharashtra </t>
  </si>
  <si>
    <t>DHI-RMI Database</t>
  </si>
  <si>
    <t>DHI-RMI and DDC Database</t>
  </si>
  <si>
    <t>2022-Update</t>
  </si>
  <si>
    <t>DHI-RMI Database, and DDC</t>
  </si>
  <si>
    <t>DHI, NITI</t>
  </si>
  <si>
    <t>Auto Rickshaws (L5M)</t>
  </si>
  <si>
    <t xml:space="preserve">There are 6 L5M FAME approved models . We are only considering 6 models and not 10 different variants of these models. </t>
  </si>
  <si>
    <t>As per FAME Dashboard- there are 3 cars by Tata (Tigor, Nexon, Xpress) , 1 by Mahindra (Verito) [Please note, there are 17  model variants by Mahindra and Tata approved under FAME-2. We are only considering 4 different models and not 21 different variants of these model]. Additionally, In market there are 10 other models- 1 by MG, 1 by Hyundai, 1 by Mercedes, 1 by Jaguar, 1Audi, 1BYD E6, 1 Strom Motors, 1 Kia, 1 Porsche, 1 BYD</t>
  </si>
  <si>
    <t>https://www.zigwheels.com/newcars/electric-cars; https://fame2.heavyindustries.gov.in/ModelUnderFame.aspx</t>
  </si>
  <si>
    <t>https://fame2.heavyindustries.gov.in/ModelUnderFame.aspx</t>
  </si>
  <si>
    <t>In market, there are 15 FAME approved LCVs.  We are only considering 15 models and not 41 different variants of these models</t>
  </si>
  <si>
    <t>https://fame2.heavyindustries.gov.in/ModelUnderFame.aspx; https://www.zigwheels.com/newcars/electric-cars</t>
  </si>
  <si>
    <t>https://pib.gov.in/PressReleasePage.aspx?PRID=1784161</t>
  </si>
  <si>
    <t>13 chargers installed under FAME-2 so far</t>
  </si>
  <si>
    <t>Not available in public domain.</t>
  </si>
  <si>
    <t>EV vehicle</t>
  </si>
  <si>
    <t>ICE Vehicle</t>
  </si>
  <si>
    <t>Price differential</t>
  </si>
  <si>
    <t>Vehicle segment</t>
  </si>
  <si>
    <t>Model</t>
  </si>
  <si>
    <t>Ex-Showroom price</t>
  </si>
  <si>
    <t>Price Excluding GST</t>
  </si>
  <si>
    <t>FAME incentive</t>
  </si>
  <si>
    <t>Ex-factory price</t>
  </si>
  <si>
    <t>State incentive</t>
  </si>
  <si>
    <t>Other incentives</t>
  </si>
  <si>
    <t>On-road price</t>
  </si>
  <si>
    <t>Ex-Factory Price</t>
  </si>
  <si>
    <t>EV</t>
  </si>
  <si>
    <t>ICE</t>
  </si>
  <si>
    <t>2-Wheeler</t>
  </si>
  <si>
    <t xml:space="preserve">Okinawa Ridge+ </t>
  </si>
  <si>
    <t xml:space="preserve"> Splendor +</t>
  </si>
  <si>
    <t>3-Wheeler</t>
  </si>
  <si>
    <t xml:space="preserve">Mahindra Treo HRT </t>
  </si>
  <si>
    <t>Bajaj Maxima Z</t>
  </si>
  <si>
    <t>https://trucks.cardekho.com/en/trucks/bajaj/maxima</t>
  </si>
  <si>
    <t>E-rikshaw</t>
  </si>
  <si>
    <t xml:space="preserve">Kinetic Safar Smart  </t>
  </si>
  <si>
    <t>Bajaj RE</t>
  </si>
  <si>
    <t>https://trucks.cardekho.com/en/trucks/kinetic/safar-smart/4-seater2000electric</t>
  </si>
  <si>
    <t>LDV - 3 wheeler</t>
  </si>
  <si>
    <t>Kinetic Safar Jumbo Pickup</t>
  </si>
  <si>
    <t xml:space="preserve"> Piaggio Ape extra DLX plus</t>
  </si>
  <si>
    <t>4-Wheeler</t>
  </si>
  <si>
    <t xml:space="preserve">Tata Nexon XM Electric </t>
  </si>
  <si>
    <t>Tata Nexon Petrol XZA</t>
  </si>
  <si>
    <t>LDV - 4 wheeler</t>
  </si>
  <si>
    <t xml:space="preserve">Mahindra e-Supro (electric cargo van)  </t>
  </si>
  <si>
    <t>Mahindra Supro (diesel cargo van).</t>
  </si>
  <si>
    <t>https://trucks.cardekho.com/en/trucks/mahindra/e-supro-cargo-van/specifications</t>
  </si>
  <si>
    <t>Tata Motors Star Bus</t>
  </si>
  <si>
    <t>Tata Starbus LP 810</t>
  </si>
  <si>
    <t>* Price differential is not inclusive of any incentives (central or state)</t>
  </si>
  <si>
    <t>*For HDVs, electric models don't exist in India, so we have modeled the price of HDVs and MDVs if they existed in India (removing engine and transmission from the comparative diesel model and adding electric motor, transmission and batteries to calculate the price of a comparative EV truck). Also, there are no FAME II or state incentives for HDVs and MDVs.</t>
  </si>
  <si>
    <t xml:space="preserve">For FAME-2 Approved Models: </t>
  </si>
  <si>
    <t>Incentive/kwh</t>
  </si>
  <si>
    <t>% of upfront cost that can be incentivised</t>
  </si>
  <si>
    <t>Bus</t>
  </si>
  <si>
    <t>Max Amount that can be incentivised</t>
  </si>
  <si>
    <t>https://www.bikedekho.com/okinawa/ridge</t>
  </si>
  <si>
    <t>https://www.bikedekho.com/hero/splendor/price-in-delhi</t>
  </si>
  <si>
    <t>https://trucks.cardekho.com/en/trucks/mahindra/treo/3-seaterhrt</t>
  </si>
  <si>
    <t>https://trucks.cardekho.com/en/trucks/bajaj/compact-4s</t>
  </si>
  <si>
    <t>https://ecofutureride.com/kinetic-safar-jumbo-electric-cargo/</t>
  </si>
  <si>
    <t>https://www.trucksbuses.com/3-wheeler/Load/Piaggio-Ape-Xtra-LDX-Plus-Diesel/price</t>
  </si>
  <si>
    <t>https://www.carwale.com/tata-cars/nexon-ev/xm/</t>
  </si>
  <si>
    <t>https://www.cardekho.com/overview/Tata_Nexon/Tata_Nexon_XZA_Plus_AMT.htm</t>
  </si>
  <si>
    <t>https://trucks.tractorjunction.com/en/mahindra-truck/supro-cargo-van</t>
  </si>
  <si>
    <t>2. The analysis is as per the market information gathered in June 2022</t>
  </si>
  <si>
    <t>https://wri-india.org/blog/unboxing-barriers-scaling-electric-bus-adoption-india</t>
  </si>
  <si>
    <t>https://cv.91wheels.com/buses/tata/starbus-ev-412m</t>
  </si>
  <si>
    <t xml:space="preserve">Market Research </t>
  </si>
  <si>
    <t>Market Research and WRI</t>
  </si>
  <si>
    <t># cumulative public
charging points*
Installed</t>
  </si>
  <si>
    <t xml:space="preserve">DHI is not comfortable sharing data on spending as the deployment is really low. We suggest removing this indicator as the next indicator captures the progress of charging infrastrcture deployment in the country. </t>
  </si>
  <si>
    <t xml:space="preserve">It's diffcult to get this data from DHI as the deployment is really low. We suggest removing this indicator as the next indicator captures the progress of charging infrastrcture deployment in the country. </t>
  </si>
  <si>
    <t xml:space="preserve">*The Indicator is charging locations and not charging points. There could be multiple charging points at a single location. We have always been reporting locations and not points. </t>
  </si>
  <si>
    <t>UWI</t>
  </si>
  <si>
    <t>With UWI's revised strategy, this indicator will no more be valid</t>
  </si>
  <si>
    <t>2021 (updated)</t>
  </si>
  <si>
    <t>Delhi has 1585 charging stations so far - DDC Database, Switch Delhi Website</t>
  </si>
  <si>
    <t>*These are charging locations and not points. These include chargers installed under FAME-2 and beyond FAME-2 by private players, state governments, etc. It doesn't include battery swapping points</t>
  </si>
  <si>
    <t>Reference Calculations:</t>
  </si>
  <si>
    <t>3. *There is only one e-HDV manufaturer in India i.e. Infraprime Logistics Technologies Pvt Ltd. The price of the model is not available. Hence, we are  retaining our previous calculations, where we modeled the price of HDVs (removing engine and transmission from the comparative diesel model and adding electric motor, transmission and batteries to calculate the price of a comparative EV truck). Also, there are no FAME II or state incentives for HDVs and MDVs yet. Hence, we are sticking to what we had projected for the year 2022</t>
  </si>
  <si>
    <t>Navi Mumbai city, RMI Analysis (50 e-buses in pipeline)</t>
  </si>
  <si>
    <t>Tender floated - Expect 20 GWh to be   commissioned</t>
  </si>
  <si>
    <t>E buses**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</si>
</sst>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000"/>
    <numFmt numFmtId="166" formatCode="0.0"/>
    <numFmt numFmtId="167" formatCode="_(* #,##0.0_);_(* \(#,##0.0\);_(* &quot;-&quot;??_);_(@_)"/>
    <numFmt numFmtId="168" formatCode="_(* #,##0_);_(* \(#,##0\);_(* &quot;-&quot;??_);_(@_)"/>
    <numFmt numFmtId="169" formatCode="_(* #,##0_);_(* \(#,##0\);_(* &quot;-&quot;?_);_(@_)"/>
  </numFmts>
  <fonts count="19" x14ac:knownFonts="1">
    <font>
      <sz val="12"/>
      <color theme="1"/>
      <name val="Calibri"/>
      <family val="2"/>
      <scheme val="minor"/>
    </font>
    <font>
      <sz val="12"/>
      <color theme="1"/>
      <name val="Calibri"/>
      <family val="2"/>
      <scheme val="minor"/>
    </font>
    <font>
      <b/>
      <sz val="12"/>
      <color theme="1"/>
      <name val="Calibri"/>
      <family val="2"/>
      <scheme val="minor"/>
    </font>
    <font>
      <b/>
      <sz val="12"/>
      <color theme="1"/>
      <name val="Arial"/>
      <family val="2"/>
    </font>
    <font>
      <u/>
      <sz val="12"/>
      <color theme="10"/>
      <name val="Calibri"/>
      <family val="2"/>
      <scheme val="minor"/>
    </font>
    <font>
      <sz val="12"/>
      <color rgb="FF000000"/>
      <name val="Calibri"/>
      <family val="2"/>
      <scheme val="minor"/>
    </font>
    <font>
      <b/>
      <sz val="12"/>
      <color rgb="FF000000"/>
      <name val="Calibri"/>
      <family val="2"/>
      <scheme val="minor"/>
    </font>
    <font>
      <b/>
      <i/>
      <sz val="12"/>
      <color theme="1"/>
      <name val="Calibri"/>
      <family val="2"/>
      <scheme val="minor"/>
    </font>
    <font>
      <sz val="12"/>
      <color theme="0" tint="-0.499984740745262"/>
      <name val="Calibri"/>
      <family val="2"/>
      <scheme val="minor"/>
    </font>
    <font>
      <sz val="12"/>
      <color rgb="FF000000"/>
      <name val="Calibri"/>
      <family val="2"/>
      <charset val="1"/>
    </font>
    <font>
      <b/>
      <i/>
      <sz val="12"/>
      <color rgb="FF000000"/>
      <name val="Calibri"/>
      <family val="2"/>
      <scheme val="minor"/>
    </font>
    <font>
      <i/>
      <sz val="12"/>
      <color rgb="FF000000"/>
      <name val="Calibri"/>
      <family val="2"/>
      <scheme val="minor"/>
    </font>
    <font>
      <i/>
      <sz val="12"/>
      <color rgb="FFFF0000"/>
      <name val="Calibri"/>
      <family val="2"/>
      <scheme val="minor"/>
    </font>
    <font>
      <sz val="11"/>
      <color theme="1"/>
      <name val="Calibri"/>
      <family val="2"/>
      <scheme val="minor"/>
    </font>
    <font>
      <u/>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2"/>
      <color rgb="FF000000"/>
      <name val="Calibri"/>
      <family val="2"/>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D9D9D9"/>
        <bgColor indexed="64"/>
      </patternFill>
    </fill>
    <fill>
      <patternFill patternType="solid">
        <fgColor theme="0" tint="-0.14999847407452621"/>
        <bgColor indexed="64"/>
      </patternFill>
    </fill>
    <fill>
      <patternFill patternType="solid">
        <fgColor theme="5"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double">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rgb="FF000000"/>
      </left>
      <right style="thin">
        <color rgb="FF000000"/>
      </right>
      <top/>
      <bottom style="thin">
        <color rgb="FF000000"/>
      </bottom>
      <diagonal/>
    </border>
    <border>
      <left/>
      <right/>
      <top style="medium">
        <color indexed="64"/>
      </top>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cellStyleXfs>
  <cellXfs count="276">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horizontal="right" wrapText="1"/>
    </xf>
    <xf numFmtId="0" fontId="2" fillId="0" borderId="1" xfId="0" applyFont="1" applyBorder="1" applyAlignment="1">
      <alignment horizontal="right" wrapText="1"/>
    </xf>
    <xf numFmtId="0" fontId="3" fillId="0" borderId="1" xfId="0" applyFont="1" applyBorder="1"/>
    <xf numFmtId="0" fontId="2" fillId="0" borderId="1" xfId="0" applyFont="1" applyBorder="1" applyAlignment="1">
      <alignment horizontal="right" vertical="center" wrapText="1"/>
    </xf>
    <xf numFmtId="9" fontId="0" fillId="0" borderId="0" xfId="0" applyNumberFormat="1"/>
    <xf numFmtId="0" fontId="2" fillId="0" borderId="1" xfId="0" applyFont="1" applyBorder="1"/>
    <xf numFmtId="0" fontId="0" fillId="2" borderId="1" xfId="0" applyFill="1" applyBorder="1"/>
    <xf numFmtId="0" fontId="2" fillId="0" borderId="0" xfId="0" applyFont="1"/>
    <xf numFmtId="0" fontId="0" fillId="0" borderId="0" xfId="0" applyAlignment="1">
      <alignment wrapText="1"/>
    </xf>
    <xf numFmtId="0" fontId="0" fillId="0" borderId="1" xfId="0" applyBorder="1" applyAlignment="1">
      <alignment vertical="center"/>
    </xf>
    <xf numFmtId="0" fontId="0" fillId="0" borderId="1" xfId="0" applyBorder="1" applyAlignment="1">
      <alignment horizontal="right" vertical="center"/>
    </xf>
    <xf numFmtId="0" fontId="2" fillId="0" borderId="1" xfId="0" applyFont="1" applyBorder="1" applyAlignment="1">
      <alignment horizontal="right" vertical="center"/>
    </xf>
    <xf numFmtId="0" fontId="0" fillId="0" borderId="1" xfId="0" applyBorder="1" applyAlignment="1">
      <alignment vertical="center" wrapText="1"/>
    </xf>
    <xf numFmtId="0" fontId="2" fillId="0" borderId="1" xfId="0" applyFont="1" applyBorder="1" applyAlignment="1">
      <alignment horizontal="center"/>
    </xf>
    <xf numFmtId="1" fontId="0" fillId="0" borderId="0" xfId="0" applyNumberFormat="1"/>
    <xf numFmtId="9" fontId="0" fillId="0" borderId="1" xfId="0" applyNumberFormat="1" applyBorder="1"/>
    <xf numFmtId="9" fontId="0" fillId="2" borderId="1" xfId="0" applyNumberFormat="1" applyFill="1" applyBorder="1"/>
    <xf numFmtId="0" fontId="0" fillId="0" borderId="1" xfId="0" applyBorder="1" applyAlignment="1">
      <alignment horizontal="right"/>
    </xf>
    <xf numFmtId="0" fontId="2" fillId="0" borderId="9" xfId="0" applyFont="1" applyBorder="1" applyAlignment="1">
      <alignment horizontal="right" vertical="center"/>
    </xf>
    <xf numFmtId="0" fontId="2" fillId="0" borderId="10" xfId="0" applyFont="1" applyBorder="1" applyAlignment="1">
      <alignment horizontal="right" vertical="center"/>
    </xf>
    <xf numFmtId="0" fontId="0" fillId="0" borderId="14" xfId="0" applyBorder="1" applyAlignment="1">
      <alignment horizontal="right"/>
    </xf>
    <xf numFmtId="0" fontId="0" fillId="2" borderId="14" xfId="0" applyFill="1" applyBorder="1" applyAlignment="1">
      <alignment horizontal="right"/>
    </xf>
    <xf numFmtId="0" fontId="0" fillId="0" borderId="15" xfId="0" applyBorder="1" applyAlignment="1">
      <alignment horizontal="right"/>
    </xf>
    <xf numFmtId="0" fontId="2" fillId="0" borderId="1" xfId="0" applyFont="1" applyBorder="1" applyAlignment="1">
      <alignment wrapText="1"/>
    </xf>
    <xf numFmtId="0" fontId="2" fillId="0" borderId="9" xfId="0" applyFont="1" applyBorder="1" applyAlignment="1">
      <alignment horizontal="right"/>
    </xf>
    <xf numFmtId="0" fontId="0" fillId="0" borderId="0" xfId="0" applyAlignment="1">
      <alignment horizontal="right"/>
    </xf>
    <xf numFmtId="9" fontId="0" fillId="2" borderId="1" xfId="0" applyNumberFormat="1" applyFill="1" applyBorder="1" applyAlignment="1">
      <alignment horizontal="right"/>
    </xf>
    <xf numFmtId="0" fontId="0" fillId="0" borderId="10" xfId="0" applyBorder="1" applyAlignment="1">
      <alignment horizontal="right" wrapText="1"/>
    </xf>
    <xf numFmtId="0" fontId="0" fillId="0" borderId="12" xfId="0" applyBorder="1" applyAlignment="1">
      <alignment horizontal="right" wrapText="1"/>
    </xf>
    <xf numFmtId="0" fontId="0" fillId="0" borderId="15" xfId="0" applyBorder="1" applyAlignment="1">
      <alignment horizontal="right" wrapText="1"/>
    </xf>
    <xf numFmtId="0" fontId="0" fillId="0" borderId="12" xfId="0" applyBorder="1" applyAlignment="1">
      <alignment horizontal="right"/>
    </xf>
    <xf numFmtId="0" fontId="0" fillId="0" borderId="1" xfId="0" applyBorder="1" applyAlignment="1">
      <alignment horizontal="right" vertical="center" wrapText="1"/>
    </xf>
    <xf numFmtId="0" fontId="0" fillId="0" borderId="12" xfId="0" applyBorder="1" applyAlignment="1">
      <alignment horizontal="right" vertical="center" wrapText="1"/>
    </xf>
    <xf numFmtId="0" fontId="0" fillId="0" borderId="14" xfId="0" applyBorder="1" applyAlignment="1">
      <alignment horizontal="right" vertical="center" wrapText="1"/>
    </xf>
    <xf numFmtId="0" fontId="0" fillId="0" borderId="15" xfId="0" applyBorder="1" applyAlignment="1">
      <alignment horizontal="right" vertical="center" wrapText="1"/>
    </xf>
    <xf numFmtId="0" fontId="5" fillId="0" borderId="20" xfId="0" applyFont="1" applyBorder="1" applyAlignment="1">
      <alignment horizontal="right"/>
    </xf>
    <xf numFmtId="0" fontId="5" fillId="0" borderId="21" xfId="0" applyFont="1" applyBorder="1" applyAlignment="1">
      <alignment horizontal="right"/>
    </xf>
    <xf numFmtId="9" fontId="0" fillId="0" borderId="1" xfId="0" applyNumberFormat="1" applyBorder="1" applyAlignment="1">
      <alignment horizontal="right"/>
    </xf>
    <xf numFmtId="9" fontId="0" fillId="0" borderId="12" xfId="0" applyNumberFormat="1" applyBorder="1" applyAlignment="1">
      <alignment horizontal="right"/>
    </xf>
    <xf numFmtId="9" fontId="0" fillId="0" borderId="14" xfId="0" applyNumberFormat="1" applyBorder="1" applyAlignment="1">
      <alignment horizontal="right"/>
    </xf>
    <xf numFmtId="9" fontId="0" fillId="0" borderId="15" xfId="0" applyNumberFormat="1" applyBorder="1" applyAlignment="1">
      <alignment horizontal="right"/>
    </xf>
    <xf numFmtId="0" fontId="7" fillId="0" borderId="0" xfId="0" applyFont="1"/>
    <xf numFmtId="0" fontId="4" fillId="0" borderId="0" xfId="2"/>
    <xf numFmtId="0" fontId="8" fillId="0" borderId="0" xfId="0" applyFont="1"/>
    <xf numFmtId="0" fontId="0" fillId="0" borderId="1" xfId="0" applyBorder="1" applyAlignment="1">
      <alignment horizontal="center"/>
    </xf>
    <xf numFmtId="0" fontId="0" fillId="0" borderId="24" xfId="0" applyBorder="1" applyAlignment="1">
      <alignment horizontal="right" wrapText="1"/>
    </xf>
    <xf numFmtId="0" fontId="0" fillId="0" borderId="6" xfId="0" applyBorder="1" applyAlignment="1">
      <alignment horizontal="right" wrapText="1"/>
    </xf>
    <xf numFmtId="0" fontId="0" fillId="0" borderId="25" xfId="0" applyBorder="1" applyAlignment="1">
      <alignment horizontal="right" wrapText="1"/>
    </xf>
    <xf numFmtId="0" fontId="0" fillId="0" borderId="19" xfId="0" applyBorder="1" applyAlignment="1">
      <alignment horizontal="right" wrapText="1"/>
    </xf>
    <xf numFmtId="0" fontId="0" fillId="0" borderId="5" xfId="0" applyBorder="1" applyAlignment="1">
      <alignment horizontal="right" wrapText="1"/>
    </xf>
    <xf numFmtId="0" fontId="0" fillId="0" borderId="26" xfId="0" applyBorder="1" applyAlignment="1">
      <alignment horizontal="right" wrapText="1"/>
    </xf>
    <xf numFmtId="0" fontId="5" fillId="0" borderId="1" xfId="0" applyFont="1" applyBorder="1"/>
    <xf numFmtId="0" fontId="5" fillId="0" borderId="0" xfId="0" applyFont="1"/>
    <xf numFmtId="0" fontId="5" fillId="0" borderId="0" xfId="0" applyFont="1" applyAlignment="1">
      <alignment wrapText="1"/>
    </xf>
    <xf numFmtId="0" fontId="5" fillId="0" borderId="7" xfId="0" applyFont="1" applyBorder="1" applyAlignment="1">
      <alignment wrapText="1"/>
    </xf>
    <xf numFmtId="0" fontId="10" fillId="0" borderId="0" xfId="0" applyFont="1"/>
    <xf numFmtId="0" fontId="5" fillId="0" borderId="4" xfId="0" applyFont="1" applyBorder="1"/>
    <xf numFmtId="10" fontId="5" fillId="0" borderId="0" xfId="0" applyNumberFormat="1" applyFont="1"/>
    <xf numFmtId="9" fontId="5" fillId="0" borderId="0" xfId="0" applyNumberFormat="1" applyFont="1"/>
    <xf numFmtId="0" fontId="10" fillId="0" borderId="0" xfId="0" applyFont="1" applyAlignment="1">
      <alignment horizontal="center"/>
    </xf>
    <xf numFmtId="0" fontId="11" fillId="0" borderId="0" xfId="0" applyFont="1"/>
    <xf numFmtId="0" fontId="11" fillId="0" borderId="0" xfId="0" applyFont="1" applyAlignment="1">
      <alignment horizontal="center"/>
    </xf>
    <xf numFmtId="1" fontId="12" fillId="0" borderId="0" xfId="0" applyNumberFormat="1" applyFont="1" applyAlignment="1">
      <alignment horizontal="center"/>
    </xf>
    <xf numFmtId="0" fontId="12" fillId="0" borderId="0" xfId="0" applyFont="1"/>
    <xf numFmtId="0" fontId="12" fillId="0" borderId="0" xfId="0" applyFont="1" applyAlignment="1">
      <alignment horizontal="center"/>
    </xf>
    <xf numFmtId="0" fontId="6" fillId="0" borderId="1" xfId="0" applyFont="1" applyBorder="1"/>
    <xf numFmtId="0" fontId="6" fillId="0" borderId="5" xfId="0" applyFont="1" applyBorder="1" applyAlignment="1">
      <alignment wrapText="1"/>
    </xf>
    <xf numFmtId="0" fontId="6" fillId="0" borderId="5" xfId="0" applyFont="1" applyBorder="1" applyAlignment="1">
      <alignment horizontal="right" wrapText="1"/>
    </xf>
    <xf numFmtId="0" fontId="6" fillId="0" borderId="0" xfId="0" applyFont="1"/>
    <xf numFmtId="0" fontId="6" fillId="0" borderId="0" xfId="0" applyFont="1" applyAlignment="1">
      <alignment wrapText="1"/>
    </xf>
    <xf numFmtId="0" fontId="6" fillId="0" borderId="7" xfId="0" applyFont="1" applyBorder="1" applyAlignment="1">
      <alignment wrapText="1"/>
    </xf>
    <xf numFmtId="0" fontId="4" fillId="0" borderId="0" xfId="2" applyAlignment="1"/>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applyAlignment="1">
      <alignment horizontal="left" wrapText="1"/>
    </xf>
    <xf numFmtId="165" fontId="0" fillId="0" borderId="0" xfId="0" applyNumberFormat="1"/>
    <xf numFmtId="0" fontId="2" fillId="0" borderId="1" xfId="0" applyFont="1" applyBorder="1" applyAlignment="1">
      <alignment horizontal="right"/>
    </xf>
    <xf numFmtId="0" fontId="2" fillId="0" borderId="1" xfId="0" applyFont="1" applyBorder="1" applyAlignment="1">
      <alignment horizontal="center" wrapText="1"/>
    </xf>
    <xf numFmtId="0" fontId="13" fillId="2" borderId="1" xfId="0" applyFont="1" applyFill="1" applyBorder="1" applyAlignment="1">
      <alignment horizontal="right" vertical="center" wrapText="1"/>
    </xf>
    <xf numFmtId="0" fontId="0" fillId="2" borderId="14" xfId="0" applyFill="1" applyBorder="1" applyAlignment="1">
      <alignment horizontal="left"/>
    </xf>
    <xf numFmtId="9" fontId="0" fillId="2" borderId="14" xfId="0" applyNumberFormat="1" applyFill="1" applyBorder="1" applyAlignment="1">
      <alignment horizontal="right"/>
    </xf>
    <xf numFmtId="46" fontId="0" fillId="0" borderId="0" xfId="0" applyNumberFormat="1"/>
    <xf numFmtId="0" fontId="2" fillId="0" borderId="1" xfId="0" applyFont="1" applyBorder="1" applyAlignment="1">
      <alignment horizontal="left"/>
    </xf>
    <xf numFmtId="0" fontId="5" fillId="0" borderId="0" xfId="0" applyFont="1" applyAlignment="1">
      <alignment horizontal="right"/>
    </xf>
    <xf numFmtId="166" fontId="0" fillId="0" borderId="1" xfId="0" applyNumberFormat="1" applyBorder="1" applyAlignment="1">
      <alignment vertical="center" wrapText="1"/>
    </xf>
    <xf numFmtId="0" fontId="0" fillId="0" borderId="9" xfId="0" applyBorder="1" applyAlignment="1">
      <alignment horizontal="right" vertical="center"/>
    </xf>
    <xf numFmtId="0" fontId="14" fillId="0" borderId="0" xfId="0" applyFont="1"/>
    <xf numFmtId="3" fontId="0" fillId="0" borderId="0" xfId="0" applyNumberFormat="1"/>
    <xf numFmtId="10" fontId="0" fillId="0" borderId="0" xfId="1" applyNumberFormat="1" applyFont="1"/>
    <xf numFmtId="9" fontId="0" fillId="0" borderId="0" xfId="1" applyFont="1"/>
    <xf numFmtId="0" fontId="5" fillId="0" borderId="1" xfId="0" applyFont="1" applyBorder="1" applyAlignment="1">
      <alignment horizontal="right"/>
    </xf>
    <xf numFmtId="3" fontId="0" fillId="0" borderId="1" xfId="0" applyNumberFormat="1" applyBorder="1"/>
    <xf numFmtId="10" fontId="0" fillId="0" borderId="0" xfId="1" applyNumberFormat="1" applyFont="1" applyFill="1" applyBorder="1"/>
    <xf numFmtId="10" fontId="0" fillId="0" borderId="0" xfId="0" applyNumberFormat="1"/>
    <xf numFmtId="10" fontId="0" fillId="0" borderId="0" xfId="1" applyNumberFormat="1" applyFont="1" applyBorder="1"/>
    <xf numFmtId="10" fontId="5" fillId="0" borderId="0" xfId="0" applyNumberFormat="1" applyFont="1" applyAlignment="1">
      <alignment horizontal="right"/>
    </xf>
    <xf numFmtId="0" fontId="5" fillId="0" borderId="29" xfId="0" applyFont="1" applyBorder="1"/>
    <xf numFmtId="0" fontId="0" fillId="0" borderId="29" xfId="0" applyBorder="1"/>
    <xf numFmtId="10" fontId="0" fillId="0" borderId="29" xfId="1" applyNumberFormat="1" applyFont="1" applyFill="1" applyBorder="1"/>
    <xf numFmtId="0" fontId="15" fillId="0" borderId="0" xfId="0" applyFont="1"/>
    <xf numFmtId="0" fontId="5" fillId="4" borderId="20" xfId="0" applyFont="1" applyFill="1" applyBorder="1" applyAlignment="1">
      <alignment horizontal="right" wrapText="1"/>
    </xf>
    <xf numFmtId="0" fontId="2" fillId="0" borderId="1" xfId="0" applyFont="1" applyFill="1" applyBorder="1" applyAlignment="1">
      <alignment vertical="center" wrapText="1"/>
    </xf>
    <xf numFmtId="0" fontId="0" fillId="0" borderId="0" xfId="0" applyBorder="1" applyAlignment="1">
      <alignment horizontal="right" wrapText="1"/>
    </xf>
    <xf numFmtId="0" fontId="2" fillId="0" borderId="0" xfId="0" applyFont="1" applyFill="1" applyBorder="1" applyAlignment="1">
      <alignment wrapText="1"/>
    </xf>
    <xf numFmtId="164" fontId="0" fillId="0" borderId="14" xfId="0" applyNumberFormat="1" applyBorder="1" applyAlignment="1">
      <alignment horizontal="right" wrapText="1"/>
    </xf>
    <xf numFmtId="164" fontId="0" fillId="0" borderId="0" xfId="1" applyNumberFormat="1" applyFont="1" applyFill="1" applyBorder="1" applyAlignment="1">
      <alignment horizontal="right"/>
    </xf>
    <xf numFmtId="0" fontId="0" fillId="0" borderId="0" xfId="0" applyBorder="1" applyAlignment="1">
      <alignment horizontal="right" vertical="center" wrapText="1"/>
    </xf>
    <xf numFmtId="0" fontId="2" fillId="0" borderId="0" xfId="0" applyFont="1" applyFill="1" applyBorder="1" applyAlignment="1">
      <alignment vertical="center" wrapText="1"/>
    </xf>
    <xf numFmtId="0" fontId="0" fillId="0" borderId="0" xfId="0" applyFill="1" applyBorder="1" applyAlignment="1">
      <alignment horizontal="right" vertical="center" wrapText="1"/>
    </xf>
    <xf numFmtId="164" fontId="0" fillId="0" borderId="0" xfId="1" applyNumberFormat="1" applyFont="1" applyFill="1" applyBorder="1" applyAlignment="1">
      <alignment horizontal="right" vertical="center" wrapText="1"/>
    </xf>
    <xf numFmtId="164" fontId="0" fillId="0" borderId="9" xfId="0" applyNumberFormat="1" applyBorder="1" applyAlignment="1">
      <alignment horizontal="right" wrapText="1"/>
    </xf>
    <xf numFmtId="164" fontId="0" fillId="0" borderId="1" xfId="0" applyNumberFormat="1" applyBorder="1" applyAlignment="1">
      <alignment horizontal="right" wrapText="1"/>
    </xf>
    <xf numFmtId="0" fontId="2" fillId="0" borderId="9" xfId="0" applyFont="1" applyFill="1" applyBorder="1" applyAlignment="1">
      <alignment wrapText="1"/>
    </xf>
    <xf numFmtId="0" fontId="2" fillId="0" borderId="1" xfId="0" applyFont="1" applyFill="1" applyBorder="1" applyAlignment="1">
      <alignment wrapText="1"/>
    </xf>
    <xf numFmtId="0" fontId="2" fillId="0" borderId="14" xfId="0" applyFont="1" applyFill="1" applyBorder="1" applyAlignment="1">
      <alignment wrapText="1"/>
    </xf>
    <xf numFmtId="0" fontId="2" fillId="0" borderId="0" xfId="0" applyFont="1" applyFill="1"/>
    <xf numFmtId="0" fontId="2" fillId="0" borderId="9" xfId="0" applyFont="1" applyFill="1" applyBorder="1"/>
    <xf numFmtId="0" fontId="2" fillId="0" borderId="1" xfId="0" applyFont="1" applyFill="1" applyBorder="1"/>
    <xf numFmtId="0" fontId="2" fillId="0" borderId="14" xfId="0" applyFont="1" applyFill="1" applyBorder="1"/>
    <xf numFmtId="0" fontId="3" fillId="0" borderId="1" xfId="0" applyFont="1" applyFill="1" applyBorder="1"/>
    <xf numFmtId="0" fontId="3" fillId="0" borderId="14" xfId="0" applyFont="1" applyFill="1" applyBorder="1"/>
    <xf numFmtId="0" fontId="2" fillId="0" borderId="9" xfId="0" applyFont="1" applyFill="1" applyBorder="1" applyAlignment="1">
      <alignment vertical="center"/>
    </xf>
    <xf numFmtId="0" fontId="2" fillId="0" borderId="14" xfId="0" applyFont="1" applyFill="1" applyBorder="1" applyAlignment="1">
      <alignment vertical="center" wrapText="1"/>
    </xf>
    <xf numFmtId="0" fontId="6" fillId="0" borderId="19" xfId="0" applyFont="1" applyFill="1" applyBorder="1"/>
    <xf numFmtId="0" fontId="6" fillId="0" borderId="20" xfId="0" applyFont="1" applyFill="1" applyBorder="1" applyAlignment="1">
      <alignment wrapText="1"/>
    </xf>
    <xf numFmtId="0" fontId="0" fillId="0" borderId="0" xfId="0" applyAlignment="1">
      <alignment horizontal="left" wrapText="1"/>
    </xf>
    <xf numFmtId="0" fontId="0" fillId="0" borderId="0" xfId="0" applyAlignment="1">
      <alignment horizontal="left" vertical="top" wrapText="1"/>
    </xf>
    <xf numFmtId="0" fontId="0" fillId="0" borderId="1" xfId="0" applyBorder="1" applyAlignment="1">
      <alignment horizontal="center"/>
    </xf>
    <xf numFmtId="10" fontId="5" fillId="0" borderId="7" xfId="0" applyNumberFormat="1" applyFont="1" applyFill="1" applyBorder="1"/>
    <xf numFmtId="164" fontId="5" fillId="0" borderId="7" xfId="0" applyNumberFormat="1" applyFont="1" applyFill="1" applyBorder="1"/>
    <xf numFmtId="0" fontId="6" fillId="0" borderId="5" xfId="0" applyFont="1" applyFill="1" applyBorder="1" applyAlignment="1">
      <alignment horizontal="right" wrapText="1"/>
    </xf>
    <xf numFmtId="164" fontId="5" fillId="0" borderId="7" xfId="0" applyNumberFormat="1" applyFont="1" applyFill="1" applyBorder="1" applyAlignment="1">
      <alignment wrapText="1"/>
    </xf>
    <xf numFmtId="0" fontId="5" fillId="0" borderId="0" xfId="0" applyFont="1" applyFill="1" applyAlignment="1">
      <alignment wrapText="1"/>
    </xf>
    <xf numFmtId="0" fontId="5" fillId="0" borderId="0" xfId="0" applyFont="1" applyFill="1"/>
    <xf numFmtId="0" fontId="0" fillId="0" borderId="0" xfId="0" applyFill="1"/>
    <xf numFmtId="0" fontId="10" fillId="0" borderId="0" xfId="0" applyFont="1" applyFill="1"/>
    <xf numFmtId="0" fontId="11" fillId="0" borderId="0" xfId="0" applyFont="1" applyFill="1"/>
    <xf numFmtId="0" fontId="2" fillId="0" borderId="1" xfId="0" applyFont="1" applyFill="1" applyBorder="1" applyAlignment="1">
      <alignment horizontal="right"/>
    </xf>
    <xf numFmtId="9" fontId="0" fillId="0" borderId="4" xfId="1" applyFont="1" applyFill="1" applyBorder="1" applyAlignment="1">
      <alignment horizontal="right"/>
    </xf>
    <xf numFmtId="164" fontId="0" fillId="0" borderId="1" xfId="1" applyNumberFormat="1" applyFont="1" applyFill="1" applyBorder="1"/>
    <xf numFmtId="0" fontId="2" fillId="0" borderId="1" xfId="0" applyFont="1" applyFill="1" applyBorder="1" applyAlignment="1">
      <alignment horizontal="right" vertical="center" wrapText="1"/>
    </xf>
    <xf numFmtId="164" fontId="0" fillId="0" borderId="1" xfId="1" applyNumberFormat="1" applyFont="1" applyFill="1" applyBorder="1" applyAlignment="1">
      <alignment vertical="center" wrapText="1"/>
    </xf>
    <xf numFmtId="9" fontId="0" fillId="0" borderId="1" xfId="1" applyFont="1" applyFill="1" applyBorder="1" applyAlignment="1">
      <alignment vertical="center" wrapText="1"/>
    </xf>
    <xf numFmtId="0" fontId="0" fillId="0" borderId="0" xfId="0" applyFill="1" applyAlignment="1">
      <alignment wrapText="1"/>
    </xf>
    <xf numFmtId="0" fontId="9" fillId="0" borderId="0" xfId="0" applyFont="1" applyFill="1"/>
    <xf numFmtId="9" fontId="0" fillId="2" borderId="1" xfId="1" applyFont="1" applyFill="1" applyBorder="1"/>
    <xf numFmtId="0" fontId="2" fillId="0" borderId="0" xfId="0" applyFont="1" applyFill="1" applyBorder="1" applyAlignment="1">
      <alignment horizontal="left"/>
    </xf>
    <xf numFmtId="166" fontId="0" fillId="0" borderId="1" xfId="0" applyNumberFormat="1" applyFill="1" applyBorder="1" applyAlignment="1">
      <alignment vertical="center" wrapText="1"/>
    </xf>
    <xf numFmtId="0" fontId="5" fillId="0" borderId="20" xfId="0" applyFont="1" applyFill="1" applyBorder="1" applyAlignment="1">
      <alignment horizontal="right" wrapText="1"/>
    </xf>
    <xf numFmtId="0" fontId="0" fillId="2" borderId="1" xfId="0" applyFill="1" applyBorder="1" applyAlignment="1">
      <alignment wrapText="1"/>
    </xf>
    <xf numFmtId="168" fontId="0" fillId="0" borderId="1" xfId="3" applyNumberFormat="1" applyFont="1" applyFill="1" applyBorder="1"/>
    <xf numFmtId="0" fontId="0" fillId="0" borderId="1" xfId="0" applyFill="1" applyBorder="1"/>
    <xf numFmtId="0" fontId="5" fillId="0" borderId="1" xfId="0" applyFont="1" applyFill="1" applyBorder="1"/>
    <xf numFmtId="3" fontId="0" fillId="2" borderId="1" xfId="0" applyNumberFormat="1" applyFill="1" applyBorder="1"/>
    <xf numFmtId="0" fontId="0" fillId="2" borderId="3" xfId="0" applyFill="1" applyBorder="1"/>
    <xf numFmtId="0" fontId="0" fillId="0" borderId="0" xfId="0" applyFill="1" applyAlignment="1">
      <alignment horizontal="right"/>
    </xf>
    <xf numFmtId="0" fontId="2" fillId="0" borderId="9" xfId="0" applyFont="1" applyFill="1" applyBorder="1" applyAlignment="1">
      <alignment horizontal="right"/>
    </xf>
    <xf numFmtId="0" fontId="0" fillId="0" borderId="1" xfId="0" applyFill="1" applyBorder="1" applyAlignment="1">
      <alignment horizontal="right"/>
    </xf>
    <xf numFmtId="0" fontId="0" fillId="0" borderId="14" xfId="0" applyFill="1" applyBorder="1" applyAlignment="1">
      <alignment horizontal="left"/>
    </xf>
    <xf numFmtId="164" fontId="0" fillId="0" borderId="1" xfId="1" applyNumberFormat="1" applyFont="1" applyFill="1" applyBorder="1" applyAlignment="1">
      <alignment horizontal="right" vertical="center" wrapText="1"/>
    </xf>
    <xf numFmtId="0" fontId="0" fillId="0" borderId="14" xfId="0" applyFill="1" applyBorder="1" applyAlignment="1">
      <alignment horizontal="right"/>
    </xf>
    <xf numFmtId="9" fontId="0" fillId="0" borderId="1" xfId="0" applyNumberFormat="1" applyFill="1" applyBorder="1" applyAlignment="1">
      <alignment horizontal="right"/>
    </xf>
    <xf numFmtId="9" fontId="0" fillId="0" borderId="14" xfId="0" applyNumberFormat="1" applyFill="1" applyBorder="1" applyAlignment="1">
      <alignment horizontal="right"/>
    </xf>
    <xf numFmtId="0" fontId="2" fillId="2" borderId="27" xfId="0" applyFont="1" applyFill="1" applyBorder="1" applyAlignment="1">
      <alignment horizontal="right"/>
    </xf>
    <xf numFmtId="0" fontId="6" fillId="2" borderId="5" xfId="0" applyFont="1" applyFill="1" applyBorder="1" applyAlignment="1">
      <alignment horizontal="right" wrapText="1"/>
    </xf>
    <xf numFmtId="10" fontId="5" fillId="0" borderId="1" xfId="0" applyNumberFormat="1" applyFont="1" applyFill="1" applyBorder="1" applyAlignment="1">
      <alignment horizontal="right"/>
    </xf>
    <xf numFmtId="164" fontId="5" fillId="0" borderId="1" xfId="0" applyNumberFormat="1" applyFont="1" applyFill="1" applyBorder="1" applyAlignment="1">
      <alignment horizontal="right"/>
    </xf>
    <xf numFmtId="10" fontId="5" fillId="0" borderId="1" xfId="0" applyNumberFormat="1" applyFont="1" applyFill="1" applyBorder="1"/>
    <xf numFmtId="9" fontId="0" fillId="0" borderId="23" xfId="1" applyNumberFormat="1" applyFont="1" applyFill="1" applyBorder="1" applyAlignment="1">
      <alignment horizontal="right"/>
    </xf>
    <xf numFmtId="9" fontId="0" fillId="0" borderId="28" xfId="1" applyNumberFormat="1" applyFont="1" applyFill="1" applyBorder="1" applyAlignment="1">
      <alignment horizontal="right"/>
    </xf>
    <xf numFmtId="9" fontId="0" fillId="0" borderId="33" xfId="1" applyNumberFormat="1" applyFont="1" applyFill="1" applyBorder="1" applyAlignment="1">
      <alignment horizontal="right"/>
    </xf>
    <xf numFmtId="0" fontId="16" fillId="0" borderId="1" xfId="0" applyFont="1" applyFill="1" applyBorder="1"/>
    <xf numFmtId="0" fontId="17" fillId="0" borderId="1" xfId="0" applyFont="1" applyBorder="1" applyAlignment="1">
      <alignment horizontal="right"/>
    </xf>
    <xf numFmtId="0" fontId="17" fillId="0" borderId="1" xfId="0" applyFont="1" applyFill="1" applyBorder="1" applyAlignment="1">
      <alignment horizontal="right"/>
    </xf>
    <xf numFmtId="0" fontId="17" fillId="2" borderId="1" xfId="0" applyFont="1" applyFill="1" applyBorder="1" applyAlignment="1">
      <alignment horizontal="right"/>
    </xf>
    <xf numFmtId="0" fontId="16" fillId="0" borderId="14" xfId="0" applyFont="1" applyFill="1" applyBorder="1"/>
    <xf numFmtId="0" fontId="17" fillId="0" borderId="14" xfId="0" applyFont="1" applyBorder="1" applyAlignment="1">
      <alignment horizontal="right"/>
    </xf>
    <xf numFmtId="0" fontId="0" fillId="0" borderId="0" xfId="0" applyFill="1" applyBorder="1" applyAlignment="1">
      <alignment horizontal="left" vertical="center"/>
    </xf>
    <xf numFmtId="0" fontId="0" fillId="0" borderId="0" xfId="0" applyFill="1" applyAlignment="1">
      <alignment horizontal="left" vertical="center"/>
    </xf>
    <xf numFmtId="0" fontId="0" fillId="0" borderId="16" xfId="0" applyFill="1" applyBorder="1" applyAlignment="1">
      <alignment horizontal="left" vertical="center"/>
    </xf>
    <xf numFmtId="0" fontId="0" fillId="0" borderId="16" xfId="0" applyFill="1" applyBorder="1" applyAlignment="1">
      <alignment horizontal="left" vertical="center" wrapText="1"/>
    </xf>
    <xf numFmtId="0" fontId="0" fillId="6" borderId="1" xfId="0" applyFill="1" applyBorder="1"/>
    <xf numFmtId="0" fontId="0" fillId="6" borderId="1" xfId="0" applyFill="1" applyBorder="1" applyAlignment="1">
      <alignment horizontal="center"/>
    </xf>
    <xf numFmtId="0" fontId="0" fillId="6" borderId="1" xfId="0" applyFill="1" applyBorder="1" applyAlignment="1">
      <alignment horizontal="left"/>
    </xf>
    <xf numFmtId="0" fontId="0" fillId="0" borderId="0" xfId="0" applyAlignment="1">
      <alignment horizontal="left"/>
    </xf>
    <xf numFmtId="168" fontId="0" fillId="0" borderId="1" xfId="3" applyNumberFormat="1" applyFont="1" applyBorder="1"/>
    <xf numFmtId="167" fontId="0" fillId="0" borderId="1" xfId="3" applyNumberFormat="1" applyFont="1" applyBorder="1"/>
    <xf numFmtId="0" fontId="4" fillId="0" borderId="1" xfId="2" applyBorder="1"/>
    <xf numFmtId="10" fontId="0" fillId="0" borderId="1" xfId="0" applyNumberFormat="1" applyBorder="1"/>
    <xf numFmtId="0" fontId="0" fillId="3" borderId="0" xfId="0" applyFill="1"/>
    <xf numFmtId="0" fontId="0" fillId="0" borderId="0" xfId="0" applyAlignment="1">
      <alignment horizontal="right" wrapText="1"/>
    </xf>
    <xf numFmtId="0" fontId="0" fillId="0" borderId="1" xfId="0" applyBorder="1" applyAlignment="1">
      <alignment horizontal="left"/>
    </xf>
    <xf numFmtId="169" fontId="0" fillId="0" borderId="1" xfId="0" applyNumberFormat="1" applyBorder="1"/>
    <xf numFmtId="9" fontId="0" fillId="0" borderId="1" xfId="0" applyNumberFormat="1" applyFill="1" applyBorder="1"/>
    <xf numFmtId="167" fontId="0" fillId="0" borderId="1" xfId="3" applyNumberFormat="1" applyFont="1" applyFill="1" applyBorder="1"/>
    <xf numFmtId="10" fontId="0" fillId="0" borderId="1" xfId="0" applyNumberFormat="1" applyFill="1" applyBorder="1"/>
    <xf numFmtId="0" fontId="0" fillId="0" borderId="1" xfId="0" applyFill="1" applyBorder="1" applyAlignment="1">
      <alignment horizontal="right" wrapText="1"/>
    </xf>
    <xf numFmtId="0" fontId="3" fillId="0" borderId="0" xfId="0" applyFont="1" applyFill="1" applyBorder="1"/>
    <xf numFmtId="9" fontId="0" fillId="0" borderId="0" xfId="0" applyNumberFormat="1" applyFill="1" applyBorder="1"/>
    <xf numFmtId="9" fontId="0" fillId="2" borderId="1" xfId="1" applyFont="1" applyFill="1" applyBorder="1" applyAlignment="1">
      <alignment vertical="center" wrapText="1"/>
    </xf>
    <xf numFmtId="9" fontId="0" fillId="2" borderId="30" xfId="1" applyFont="1" applyFill="1" applyBorder="1" applyAlignment="1">
      <alignment horizontal="right" wrapText="1"/>
    </xf>
    <xf numFmtId="9" fontId="0" fillId="2" borderId="31" xfId="1" applyFont="1" applyFill="1" applyBorder="1" applyAlignment="1">
      <alignment horizontal="right" wrapText="1"/>
    </xf>
    <xf numFmtId="9" fontId="0" fillId="2" borderId="32" xfId="1" applyFont="1" applyFill="1" applyBorder="1" applyAlignment="1">
      <alignment horizontal="right" wrapText="1"/>
    </xf>
    <xf numFmtId="9" fontId="5" fillId="2" borderId="7" xfId="1" applyNumberFormat="1" applyFont="1" applyFill="1" applyBorder="1" applyAlignment="1">
      <alignment wrapText="1"/>
    </xf>
    <xf numFmtId="9" fontId="0" fillId="2" borderId="1" xfId="1" applyNumberFormat="1" applyFont="1" applyFill="1" applyBorder="1" applyAlignment="1">
      <alignment horizontal="right" vertical="center" wrapText="1"/>
    </xf>
    <xf numFmtId="164" fontId="0" fillId="0" borderId="14" xfId="1" applyNumberFormat="1" applyFont="1" applyFill="1" applyBorder="1" applyAlignment="1">
      <alignment horizontal="right" vertical="center" wrapText="1"/>
    </xf>
    <xf numFmtId="9" fontId="0" fillId="2" borderId="14" xfId="1" applyNumberFormat="1" applyFont="1" applyFill="1" applyBorder="1" applyAlignment="1">
      <alignment horizontal="right" vertical="center" wrapText="1"/>
    </xf>
    <xf numFmtId="0" fontId="17" fillId="0" borderId="14" xfId="0" applyFont="1" applyFill="1" applyBorder="1" applyAlignment="1">
      <alignment horizontal="right"/>
    </xf>
    <xf numFmtId="0" fontId="17" fillId="2" borderId="14" xfId="0" applyFont="1" applyFill="1" applyBorder="1" applyAlignment="1">
      <alignment horizontal="right"/>
    </xf>
    <xf numFmtId="0" fontId="2" fillId="0" borderId="10" xfId="0" applyFont="1" applyFill="1" applyBorder="1" applyAlignment="1">
      <alignment horizontal="right" vertical="center"/>
    </xf>
    <xf numFmtId="0" fontId="0" fillId="0" borderId="0" xfId="0" applyFont="1" applyFill="1"/>
    <xf numFmtId="0" fontId="17" fillId="0" borderId="12" xfId="0" applyFont="1" applyFill="1" applyBorder="1" applyAlignment="1">
      <alignment horizontal="right"/>
    </xf>
    <xf numFmtId="0" fontId="8" fillId="0" borderId="0" xfId="0" applyFont="1" applyFill="1"/>
    <xf numFmtId="0" fontId="17" fillId="0" borderId="15" xfId="0" applyFont="1" applyFill="1" applyBorder="1" applyAlignment="1">
      <alignment horizontal="right"/>
    </xf>
    <xf numFmtId="0" fontId="4" fillId="0" borderId="0" xfId="2" applyAlignment="1">
      <alignment wrapText="1"/>
    </xf>
    <xf numFmtId="0" fontId="8" fillId="0" borderId="0" xfId="0" applyFont="1" applyAlignment="1">
      <alignment wrapText="1"/>
    </xf>
    <xf numFmtId="0" fontId="0" fillId="6" borderId="1" xfId="0" applyFill="1" applyBorder="1" applyAlignment="1">
      <alignment horizontal="center"/>
    </xf>
    <xf numFmtId="0" fontId="5" fillId="0" borderId="0" xfId="0" applyFont="1" applyFill="1" applyAlignment="1"/>
    <xf numFmtId="0" fontId="5" fillId="0" borderId="0" xfId="0" applyFont="1" applyFill="1" applyAlignment="1">
      <alignment horizontal="right"/>
    </xf>
    <xf numFmtId="3" fontId="0" fillId="0" borderId="0" xfId="0" applyNumberFormat="1" applyFill="1"/>
    <xf numFmtId="0" fontId="5" fillId="0" borderId="1" xfId="0" applyFont="1" applyFill="1" applyBorder="1" applyAlignment="1">
      <alignment horizontal="right"/>
    </xf>
    <xf numFmtId="10" fontId="0" fillId="0" borderId="1" xfId="1" applyNumberFormat="1" applyFont="1" applyFill="1" applyBorder="1"/>
    <xf numFmtId="10" fontId="0" fillId="0" borderId="0" xfId="0" applyNumberFormat="1" applyFill="1"/>
    <xf numFmtId="164" fontId="5" fillId="0" borderId="1" xfId="1" applyNumberFormat="1" applyFont="1" applyFill="1" applyBorder="1"/>
    <xf numFmtId="0" fontId="2" fillId="0" borderId="1" xfId="0" applyFont="1" applyFill="1" applyBorder="1" applyAlignment="1">
      <alignment horizontal="right" wrapText="1"/>
    </xf>
    <xf numFmtId="0" fontId="10" fillId="0" borderId="0" xfId="0" applyFont="1" applyFill="1" applyAlignment="1">
      <alignment horizontal="center"/>
    </xf>
    <xf numFmtId="1" fontId="12" fillId="0" borderId="0" xfId="0" applyNumberFormat="1" applyFont="1" applyFill="1" applyAlignment="1">
      <alignment horizontal="center"/>
    </xf>
    <xf numFmtId="0" fontId="11" fillId="0" borderId="0" xfId="0" applyFont="1" applyFill="1" applyAlignment="1">
      <alignment horizontal="center"/>
    </xf>
    <xf numFmtId="0" fontId="10" fillId="0" borderId="0" xfId="0" applyFont="1" applyFill="1" applyAlignment="1">
      <alignment horizontal="left"/>
    </xf>
    <xf numFmtId="9" fontId="0" fillId="0" borderId="1" xfId="1" applyFont="1" applyFill="1" applyBorder="1"/>
    <xf numFmtId="0" fontId="18" fillId="0" borderId="0" xfId="0" applyFont="1" applyFill="1" applyAlignment="1">
      <alignment wrapText="1"/>
    </xf>
    <xf numFmtId="0" fontId="0" fillId="0" borderId="35" xfId="0" applyBorder="1"/>
    <xf numFmtId="0" fontId="0" fillId="0" borderId="0" xfId="0" applyBorder="1"/>
    <xf numFmtId="9" fontId="0" fillId="0" borderId="0" xfId="0" applyNumberFormat="1" applyBorder="1"/>
    <xf numFmtId="17" fontId="0" fillId="0" borderId="0" xfId="0" applyNumberFormat="1" applyFill="1" applyAlignment="1">
      <alignment horizontal="right"/>
    </xf>
    <xf numFmtId="17" fontId="0" fillId="0" borderId="0" xfId="0" applyNumberFormat="1" applyAlignment="1">
      <alignment horizontal="right"/>
    </xf>
    <xf numFmtId="0" fontId="0" fillId="0" borderId="8" xfId="0" applyFill="1" applyBorder="1" applyAlignment="1">
      <alignment horizontal="left" vertical="center"/>
    </xf>
    <xf numFmtId="0" fontId="2" fillId="0" borderId="27" xfId="0" applyFont="1" applyFill="1" applyBorder="1" applyAlignment="1">
      <alignment wrapText="1"/>
    </xf>
    <xf numFmtId="0" fontId="0" fillId="0" borderId="27" xfId="0" applyBorder="1" applyAlignment="1">
      <alignment horizontal="right" vertical="center"/>
    </xf>
    <xf numFmtId="0" fontId="2" fillId="0" borderId="27" xfId="0" applyFont="1" applyBorder="1" applyAlignment="1">
      <alignment horizontal="right"/>
    </xf>
    <xf numFmtId="0" fontId="2" fillId="0" borderId="36" xfId="0" applyFont="1" applyBorder="1" applyAlignment="1">
      <alignment horizontal="right"/>
    </xf>
    <xf numFmtId="0" fontId="2" fillId="0" borderId="27" xfId="0" applyFont="1" applyBorder="1" applyAlignment="1">
      <alignment horizontal="right" vertical="center"/>
    </xf>
    <xf numFmtId="0" fontId="2" fillId="0" borderId="37" xfId="0" applyFont="1" applyBorder="1" applyAlignment="1">
      <alignment horizontal="right" vertical="center"/>
    </xf>
    <xf numFmtId="9" fontId="0" fillId="0" borderId="38" xfId="1" applyNumberFormat="1" applyFont="1" applyFill="1" applyBorder="1" applyAlignment="1">
      <alignment horizontal="right"/>
    </xf>
    <xf numFmtId="0" fontId="0" fillId="0" borderId="16" xfId="0" applyFill="1" applyBorder="1" applyAlignment="1">
      <alignment horizontal="left" vertical="center" wrapText="1"/>
    </xf>
    <xf numFmtId="0" fontId="0" fillId="0" borderId="18" xfId="0" applyFill="1" applyBorder="1" applyAlignment="1">
      <alignment horizontal="left" vertical="center" wrapText="1"/>
    </xf>
    <xf numFmtId="0" fontId="5" fillId="0" borderId="8" xfId="0" applyFont="1" applyFill="1" applyBorder="1" applyAlignment="1">
      <alignment horizontal="left" vertical="top" wrapText="1"/>
    </xf>
    <xf numFmtId="0" fontId="5" fillId="0" borderId="13" xfId="0" applyFont="1" applyFill="1" applyBorder="1" applyAlignment="1">
      <alignment horizontal="left" vertical="top"/>
    </xf>
    <xf numFmtId="0" fontId="0" fillId="0" borderId="17" xfId="0" applyFill="1" applyBorder="1" applyAlignment="1">
      <alignment horizontal="left" vertical="center" wrapText="1"/>
    </xf>
    <xf numFmtId="0" fontId="0" fillId="0" borderId="17" xfId="0" applyFill="1" applyBorder="1" applyAlignment="1">
      <alignment horizontal="left" vertical="center"/>
    </xf>
    <xf numFmtId="0" fontId="0" fillId="0" borderId="18" xfId="0" applyFill="1" applyBorder="1" applyAlignment="1">
      <alignment horizontal="left" vertical="center"/>
    </xf>
    <xf numFmtId="0" fontId="0" fillId="0" borderId="8" xfId="0" applyFill="1" applyBorder="1" applyAlignment="1">
      <alignment horizontal="left" vertical="center" wrapText="1"/>
    </xf>
    <xf numFmtId="0" fontId="0" fillId="0" borderId="11" xfId="0" applyFill="1" applyBorder="1" applyAlignment="1">
      <alignment horizontal="left" vertical="center" wrapText="1"/>
    </xf>
    <xf numFmtId="0" fontId="0" fillId="0" borderId="13" xfId="0" applyFill="1" applyBorder="1" applyAlignment="1">
      <alignment horizontal="left" vertical="center" wrapText="1"/>
    </xf>
    <xf numFmtId="0" fontId="0" fillId="7" borderId="34" xfId="0" applyFont="1" applyFill="1" applyBorder="1" applyAlignment="1">
      <alignment horizontal="left" vertical="top" wrapText="1"/>
    </xf>
    <xf numFmtId="0" fontId="5" fillId="5" borderId="0" xfId="0" applyFont="1" applyFill="1" applyAlignment="1"/>
    <xf numFmtId="0" fontId="6" fillId="0" borderId="3" xfId="0" applyFont="1" applyBorder="1" applyAlignment="1">
      <alignment horizontal="center" vertical="center" wrapText="1"/>
    </xf>
    <xf numFmtId="0" fontId="6" fillId="0" borderId="22" xfId="0" applyFont="1" applyBorder="1" applyAlignment="1">
      <alignment horizontal="center" vertical="center" wrapText="1"/>
    </xf>
    <xf numFmtId="0" fontId="5" fillId="0" borderId="0" xfId="0" applyFont="1" applyAlignment="1"/>
    <xf numFmtId="0" fontId="10" fillId="0" borderId="0" xfId="0" applyFont="1" applyAlignment="1">
      <alignment horizontal="left"/>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top"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0" fillId="6" borderId="1" xfId="0" applyFill="1" applyBorder="1" applyAlignment="1">
      <alignment horizontal="center"/>
    </xf>
    <xf numFmtId="0" fontId="0" fillId="6" borderId="4" xfId="0" applyFill="1" applyBorder="1" applyAlignment="1">
      <alignment horizontal="center"/>
    </xf>
    <xf numFmtId="0" fontId="13" fillId="0" borderId="1" xfId="0" applyFont="1" applyFill="1" applyBorder="1" applyAlignment="1">
      <alignment horizontal="right" vertical="center" wrapText="1"/>
    </xf>
  </cellXfs>
  <cellStyles count="4">
    <cellStyle name="Comma" xfId="3" builtinId="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hetna Nagpal" id="{382F786F-EC2A-A44D-93A8-FF0F2DE3978C}" userId="S::cnagpal@rmi.org::dcac8b20-ace4-4b31-b4b8-c50d1f168b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1-11-09T11:49:59.12" personId="{382F786F-EC2A-A44D-93A8-FF0F2DE3978C}" id="{53B35D21-C81F-DE4B-9883-6501CEED818B}">
    <text>Checking with Shijoy</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1-11-09T11:49:48.99" personId="{382F786F-EC2A-A44D-93A8-FF0F2DE3978C}" id="{C1C73FCC-321D-F04B-A466-716BEAC0B25D}">
    <text>Checking with Shijoy</text>
  </threadedComment>
</ThreadedComments>
</file>

<file path=xl/threadedComments/threadedComment3.xml><?xml version="1.0" encoding="utf-8"?>
<ThreadedComments xmlns="http://schemas.microsoft.com/office/spreadsheetml/2018/threadedcomments" xmlns:x="http://schemas.openxmlformats.org/spreadsheetml/2006/main">
  <threadedComment ref="B4" dT="2021-07-26T12:37:53.72" personId="{382F786F-EC2A-A44D-93A8-FF0F2DE3978C}" id="{D462C6B5-E307-FC42-B09F-D24436531BCE}">
    <text>1.7kwh</text>
  </threadedComment>
  <threadedComment ref="B5" dT="2021-07-26T09:48:07.99" personId="{382F786F-EC2A-A44D-93A8-FF0F2DE3978C}" id="{BDCC8E5E-C09A-DA4B-837F-C0B1B64466F6}">
    <text xml:space="preserve">7.37 kwh
</text>
  </threadedComment>
  <threadedComment ref="B6" dT="2021-07-26T12:35:37.52" personId="{382F786F-EC2A-A44D-93A8-FF0F2DE3978C}" id="{968E7DE7-48EC-394F-8DFE-F133BD16527E}">
    <text>3.7kwh</text>
  </threadedComment>
  <threadedComment ref="B7" dT="2021-07-26T09:48:15.42" personId="{382F786F-EC2A-A44D-93A8-FF0F2DE3978C}" id="{D1B2666C-AF86-964C-911C-75175435C08E}">
    <text xml:space="preserve">8.2 kwh
</text>
  </threadedComment>
  <threadedComment ref="B8" dT="2021-07-26T09:53:10.46" personId="{382F786F-EC2A-A44D-93A8-FF0F2DE3978C}" id="{A9431A4C-F056-E84B-AB1D-322E820D8942}">
    <text xml:space="preserve">30.2 kwh
</text>
  </threadedComment>
  <threadedComment ref="B9" dT="2021-07-26T12:34:25.67" personId="{382F786F-EC2A-A44D-93A8-FF0F2DE3978C}" id="{ED9CF702-5F03-3241-8806-19A071DB57FB}">
    <text>16.1 kwh</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pib.gov.in/PressReleasePage.aspx?PRID=1784161"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rucks.cardekho.com/en/trucks/mahindra/treo/3-seaterhrt" TargetMode="External"/><Relationship Id="rId4" Type="http://schemas.microsoft.com/office/2017/10/relationships/threadedComment" Target="../threadedComments/threadedComment3.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zigwheels.com/newcars/electric-cars" TargetMode="External"/><Relationship Id="rId2" Type="http://schemas.openxmlformats.org/officeDocument/2006/relationships/hyperlink" Target="https://fame2.heavyindustry.gov.in/ModelUnderFame.aspx" TargetMode="External"/><Relationship Id="rId1" Type="http://schemas.openxmlformats.org/officeDocument/2006/relationships/hyperlink" Target="https://www.cardekho.com/electric-cars"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pib.gov.in/PressReleasePage.aspx?PRID=1784161" TargetMode="External"/><Relationship Id="rId1" Type="http://schemas.openxmlformats.org/officeDocument/2006/relationships/hyperlink" Target="https://www.google.com/url?sa=t&amp;rct=j&amp;q=&amp;esrc=s&amp;source=web&amp;cd=&amp;ved=2ahUKEwjp_9ra0bzyAhXQV30KHajCCnAQFnoECAQQAQ&amp;url=https%3A%2F%2Ffame2.heavyindustry.gov.in%2FWriteReadData%2FPdf%2FPress%2520Release%2520for%2520Charging%2520Infrastructiure.pdf&amp;usg=AOvVaw27SOHt5MoKA2GA-MHu_Dm8"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play.google.com/store/apps/details?id=com.delhitransport.onedelhi" TargetMode="External"/><Relationship Id="rId1" Type="http://schemas.openxmlformats.org/officeDocument/2006/relationships/hyperlink" Target="https://cef.ceew.in/solutions-factory/tool/electric-mobility/charging-stations"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freepressjournal.in/mumbai/navi-mumbai-nmmt-gets-77-electric-buses-under-centres-fame-india-scheme"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niti.gov.in/sites/default/files/2021-10/MHI-ProductionLinkedIncentive-PLI-Scheme10252021.pdf" TargetMode="External"/><Relationship Id="rId1" Type="http://schemas.openxmlformats.org/officeDocument/2006/relationships/hyperlink" Target="https://pib.gov.in/PressReleasePage.aspx?PRID=18090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AD37-F81B-7941-831C-358002E82C83}">
  <dimension ref="A1:O47"/>
  <sheetViews>
    <sheetView zoomScale="125" zoomScaleNormal="100" workbookViewId="0">
      <selection activeCell="G1" sqref="G1"/>
    </sheetView>
  </sheetViews>
  <sheetFormatPr baseColWidth="10" defaultColWidth="11" defaultRowHeight="16" x14ac:dyDescent="0.2"/>
  <cols>
    <col min="1" max="1" width="17.5" style="182" customWidth="1"/>
    <col min="2" max="2" width="14.33203125" style="119" customWidth="1"/>
    <col min="3" max="4" width="10.83203125" style="28"/>
    <col min="5" max="5" width="14.83203125" style="159" customWidth="1"/>
    <col min="6" max="6" width="10.83203125" style="28"/>
    <col min="7" max="7" width="12" style="28" bestFit="1" customWidth="1"/>
    <col min="8" max="8" width="10.83203125" style="28"/>
    <col min="9" max="9" width="4.83203125" customWidth="1"/>
    <col min="10" max="10" width="0.1640625" hidden="1" customWidth="1"/>
    <col min="11" max="11" width="10.83203125" style="46"/>
  </cols>
  <sheetData>
    <row r="1" spans="1:11" x14ac:dyDescent="0.2">
      <c r="E1" s="238">
        <v>44501</v>
      </c>
      <c r="G1" s="239">
        <v>44733</v>
      </c>
    </row>
    <row r="2" spans="1:11" ht="17" thickBot="1" x14ac:dyDescent="0.25">
      <c r="E2" s="238"/>
      <c r="G2" s="239"/>
    </row>
    <row r="3" spans="1:11" ht="16" customHeight="1" thickBot="1" x14ac:dyDescent="0.25">
      <c r="A3" s="240"/>
      <c r="B3" s="241"/>
      <c r="C3" s="242" t="s">
        <v>91</v>
      </c>
      <c r="D3" s="243">
        <v>2021</v>
      </c>
      <c r="E3" s="244" t="s">
        <v>1</v>
      </c>
      <c r="F3" s="245">
        <v>2022</v>
      </c>
      <c r="G3" s="167" t="s">
        <v>109</v>
      </c>
      <c r="H3" s="246">
        <v>2023</v>
      </c>
      <c r="K3" s="46" t="s">
        <v>2</v>
      </c>
    </row>
    <row r="4" spans="1:11" ht="17" x14ac:dyDescent="0.2">
      <c r="A4" s="255" t="s">
        <v>3</v>
      </c>
      <c r="B4" s="116" t="s">
        <v>4</v>
      </c>
      <c r="C4" s="114">
        <v>2.1859295394830816E-3</v>
      </c>
      <c r="D4" s="48">
        <v>1</v>
      </c>
      <c r="E4" s="174">
        <f>'EV in New Sales'!F2</f>
        <v>1.0208492106154805E-2</v>
      </c>
      <c r="F4" s="51">
        <v>3</v>
      </c>
      <c r="G4" s="204">
        <v>3.5388739605826024E-2</v>
      </c>
      <c r="H4" s="30">
        <v>5</v>
      </c>
      <c r="K4" s="46" t="s">
        <v>5</v>
      </c>
    </row>
    <row r="5" spans="1:11" ht="17" x14ac:dyDescent="0.2">
      <c r="A5" s="256"/>
      <c r="B5" s="117" t="s">
        <v>6</v>
      </c>
      <c r="C5" s="115">
        <v>5.5696881409489848E-3</v>
      </c>
      <c r="D5" s="49">
        <v>1.5</v>
      </c>
      <c r="E5" s="172">
        <f>'EV in New Sales'!F3</f>
        <v>2.8986325181870002E-2</v>
      </c>
      <c r="F5" s="52">
        <v>2</v>
      </c>
      <c r="G5" s="205">
        <v>6.546411361907177E-2</v>
      </c>
      <c r="H5" s="31">
        <v>3</v>
      </c>
      <c r="K5" s="46" t="s">
        <v>5</v>
      </c>
    </row>
    <row r="6" spans="1:11" ht="17" x14ac:dyDescent="0.2">
      <c r="A6" s="256"/>
      <c r="B6" s="117" t="s">
        <v>7</v>
      </c>
      <c r="C6" s="115">
        <v>2.2031394737500941E-3</v>
      </c>
      <c r="D6" s="49">
        <v>0.5</v>
      </c>
      <c r="E6" s="172">
        <f>'EV in New Sales'!F4</f>
        <v>7.1895933946097529E-2</v>
      </c>
      <c r="F6" s="52">
        <v>1</v>
      </c>
      <c r="G6" s="205">
        <v>4.8207744636316066E-2</v>
      </c>
      <c r="H6" s="31">
        <v>1.5</v>
      </c>
      <c r="K6" s="46" t="s">
        <v>5</v>
      </c>
    </row>
    <row r="7" spans="1:11" ht="17" x14ac:dyDescent="0.2">
      <c r="A7" s="256"/>
      <c r="B7" s="117" t="s">
        <v>8</v>
      </c>
      <c r="C7" s="115">
        <v>2.9181700985371442E-2</v>
      </c>
      <c r="D7" s="49">
        <v>10</v>
      </c>
      <c r="E7" s="173">
        <f>'EV in New Sales'!F5</f>
        <v>5.0957668900099437E-2</v>
      </c>
      <c r="F7" s="52">
        <v>15</v>
      </c>
      <c r="G7" s="205">
        <v>9.1969374244430371E-2</v>
      </c>
      <c r="H7" s="31">
        <v>21</v>
      </c>
      <c r="K7" s="46" t="s">
        <v>5</v>
      </c>
    </row>
    <row r="8" spans="1:11" ht="18" thickBot="1" x14ac:dyDescent="0.25">
      <c r="A8" s="257"/>
      <c r="B8" s="118" t="s">
        <v>9</v>
      </c>
      <c r="C8" s="108">
        <v>4.0000000000000001E-3</v>
      </c>
      <c r="D8" s="50">
        <v>1</v>
      </c>
      <c r="E8" s="247">
        <f>'EV in New Sales'!F6</f>
        <v>1.2968243031472733E-2</v>
      </c>
      <c r="F8" s="53">
        <v>2</v>
      </c>
      <c r="G8" s="206">
        <v>4.8000000000000001E-2</v>
      </c>
      <c r="H8" s="32">
        <v>5</v>
      </c>
      <c r="K8" s="46" t="s">
        <v>5</v>
      </c>
    </row>
    <row r="9" spans="1:11" x14ac:dyDescent="0.2">
      <c r="A9" s="181" t="s">
        <v>92</v>
      </c>
      <c r="B9" s="107"/>
      <c r="C9" s="106"/>
      <c r="D9" s="106"/>
      <c r="E9" s="109"/>
      <c r="F9" s="106"/>
      <c r="G9" s="106"/>
      <c r="H9" s="106"/>
    </row>
    <row r="10" spans="1:11" ht="5" customHeight="1" thickBot="1" x14ac:dyDescent="0.25"/>
    <row r="11" spans="1:11" ht="18" customHeight="1" x14ac:dyDescent="0.2">
      <c r="A11" s="183"/>
      <c r="B11" s="120"/>
      <c r="C11" s="89" t="s">
        <v>0</v>
      </c>
      <c r="D11" s="27">
        <v>2021</v>
      </c>
      <c r="E11" s="160" t="s">
        <v>1</v>
      </c>
      <c r="F11" s="21">
        <v>2022</v>
      </c>
      <c r="G11" s="27" t="s">
        <v>109</v>
      </c>
      <c r="H11" s="22">
        <v>2023</v>
      </c>
    </row>
    <row r="12" spans="1:11" x14ac:dyDescent="0.2">
      <c r="A12" s="252" t="s">
        <v>10</v>
      </c>
      <c r="B12" s="121" t="s">
        <v>11</v>
      </c>
      <c r="C12" s="20">
        <v>5</v>
      </c>
      <c r="D12" s="20">
        <v>8</v>
      </c>
      <c r="E12" s="161">
        <f>'Market Ready EV Models'!E2</f>
        <v>11</v>
      </c>
      <c r="F12" s="20">
        <v>13</v>
      </c>
      <c r="G12" s="9">
        <v>13</v>
      </c>
      <c r="H12" s="33">
        <v>20</v>
      </c>
      <c r="K12" s="46" t="s">
        <v>118</v>
      </c>
    </row>
    <row r="13" spans="1:11" x14ac:dyDescent="0.2">
      <c r="A13" s="252"/>
      <c r="B13" s="121" t="s">
        <v>12</v>
      </c>
      <c r="C13" s="20">
        <v>3</v>
      </c>
      <c r="D13" s="20">
        <v>7</v>
      </c>
      <c r="E13" s="161">
        <f>'Market Ready EV Models'!E3</f>
        <v>12</v>
      </c>
      <c r="F13" s="20">
        <v>11</v>
      </c>
      <c r="G13" s="9">
        <v>15</v>
      </c>
      <c r="H13" s="33">
        <v>15</v>
      </c>
      <c r="K13" s="46" t="s">
        <v>116</v>
      </c>
    </row>
    <row r="14" spans="1:11" ht="17" thickBot="1" x14ac:dyDescent="0.25">
      <c r="A14" s="249"/>
      <c r="B14" s="122" t="s">
        <v>14</v>
      </c>
      <c r="C14" s="23">
        <v>4</v>
      </c>
      <c r="D14" s="23">
        <v>6</v>
      </c>
      <c r="E14" s="23">
        <f>'Market Ready EV Models'!E4</f>
        <v>6</v>
      </c>
      <c r="F14" s="23">
        <v>8</v>
      </c>
      <c r="G14" s="9">
        <v>6</v>
      </c>
      <c r="H14" s="25">
        <v>10</v>
      </c>
      <c r="K14" s="46" t="s">
        <v>116</v>
      </c>
    </row>
    <row r="15" spans="1:11" ht="3" customHeight="1" x14ac:dyDescent="0.2"/>
    <row r="16" spans="1:11" ht="3" customHeight="1" thickBot="1" x14ac:dyDescent="0.25"/>
    <row r="17" spans="1:12" x14ac:dyDescent="0.2">
      <c r="A17" s="248" t="s">
        <v>15</v>
      </c>
      <c r="B17" s="120" t="s">
        <v>16</v>
      </c>
      <c r="C17" s="89" t="s">
        <v>0</v>
      </c>
      <c r="D17" s="27">
        <v>2021</v>
      </c>
      <c r="E17" s="160" t="s">
        <v>1</v>
      </c>
      <c r="F17" s="21">
        <v>2022</v>
      </c>
      <c r="G17" s="27" t="s">
        <v>109</v>
      </c>
      <c r="H17" s="22">
        <v>2023</v>
      </c>
    </row>
    <row r="18" spans="1:12" ht="31" customHeight="1" thickBot="1" x14ac:dyDescent="0.25">
      <c r="A18" s="249"/>
      <c r="B18" s="122" t="s">
        <v>17</v>
      </c>
      <c r="C18" s="23">
        <v>0</v>
      </c>
      <c r="D18" s="23">
        <v>27.3</v>
      </c>
      <c r="E18" s="162" t="str">
        <f>'FAME2 funds for CI'!D2</f>
        <v>Not available in public domain. Trying to seek this information from DHI.</v>
      </c>
      <c r="F18" s="23">
        <v>95.7</v>
      </c>
      <c r="G18" s="83" t="str">
        <f>'FAME2 funds for CI'!F2</f>
        <v>Not available in public domain.</v>
      </c>
      <c r="H18" s="25">
        <v>130</v>
      </c>
      <c r="K18" s="45" t="s">
        <v>119</v>
      </c>
      <c r="L18" s="46"/>
    </row>
    <row r="19" spans="1:12" s="11" customFormat="1" ht="31" customHeight="1" x14ac:dyDescent="0.2">
      <c r="A19" s="258" t="s">
        <v>183</v>
      </c>
      <c r="B19" s="258"/>
      <c r="C19" s="258"/>
      <c r="D19" s="258"/>
      <c r="E19" s="258"/>
      <c r="F19" s="258"/>
      <c r="G19" s="258"/>
      <c r="H19" s="258"/>
      <c r="K19" s="218"/>
      <c r="L19" s="219"/>
    </row>
    <row r="20" spans="1:12" ht="4" customHeight="1" thickBot="1" x14ac:dyDescent="0.25"/>
    <row r="21" spans="1:12" x14ac:dyDescent="0.2">
      <c r="A21" s="184"/>
      <c r="B21" s="120"/>
      <c r="C21" s="89" t="s">
        <v>0</v>
      </c>
      <c r="D21" s="27">
        <v>2021</v>
      </c>
      <c r="E21" s="160" t="s">
        <v>1</v>
      </c>
      <c r="F21" s="21">
        <v>2022</v>
      </c>
      <c r="G21" s="160" t="s">
        <v>109</v>
      </c>
      <c r="H21" s="213">
        <v>2023</v>
      </c>
      <c r="I21" s="138"/>
      <c r="J21" s="138"/>
      <c r="K21" s="214"/>
      <c r="L21" s="138"/>
    </row>
    <row r="22" spans="1:12" x14ac:dyDescent="0.2">
      <c r="A22" s="252" t="s">
        <v>181</v>
      </c>
      <c r="B22" s="175" t="s">
        <v>17</v>
      </c>
      <c r="C22" s="176">
        <v>318</v>
      </c>
      <c r="D22" s="176">
        <v>845</v>
      </c>
      <c r="E22" s="177">
        <f>'PCP Installed'!E2</f>
        <v>1800</v>
      </c>
      <c r="F22" s="176">
        <v>1899</v>
      </c>
      <c r="G22" s="178">
        <v>7450</v>
      </c>
      <c r="H22" s="215">
        <v>2954</v>
      </c>
      <c r="I22" s="138"/>
      <c r="J22" s="138"/>
      <c r="K22" s="216" t="s">
        <v>110</v>
      </c>
      <c r="L22" s="138"/>
    </row>
    <row r="23" spans="1:12" x14ac:dyDescent="0.2">
      <c r="A23" s="252"/>
      <c r="B23" s="175" t="s">
        <v>19</v>
      </c>
      <c r="C23" s="176">
        <v>90</v>
      </c>
      <c r="D23" s="176">
        <v>240</v>
      </c>
      <c r="E23" s="177">
        <f>'PCP Installed'!E3</f>
        <v>292</v>
      </c>
      <c r="F23" s="176">
        <v>400</v>
      </c>
      <c r="G23" s="178">
        <v>1585</v>
      </c>
      <c r="H23" s="215">
        <v>600</v>
      </c>
      <c r="I23" s="138"/>
      <c r="J23" s="138"/>
      <c r="K23" s="216" t="s">
        <v>20</v>
      </c>
      <c r="L23" s="138"/>
    </row>
    <row r="24" spans="1:12" ht="17" thickBot="1" x14ac:dyDescent="0.25">
      <c r="A24" s="249"/>
      <c r="B24" s="179" t="s">
        <v>9</v>
      </c>
      <c r="C24" s="180">
        <v>14</v>
      </c>
      <c r="D24" s="180">
        <v>57</v>
      </c>
      <c r="E24" s="211">
        <f>'PCP Installed'!E4</f>
        <v>72</v>
      </c>
      <c r="F24" s="180">
        <v>143</v>
      </c>
      <c r="G24" s="212">
        <v>1059</v>
      </c>
      <c r="H24" s="217">
        <v>229</v>
      </c>
      <c r="I24" s="138"/>
      <c r="J24" s="138"/>
      <c r="K24" s="216" t="s">
        <v>110</v>
      </c>
      <c r="L24" s="138"/>
    </row>
    <row r="25" spans="1:12" x14ac:dyDescent="0.2">
      <c r="A25" s="258" t="s">
        <v>184</v>
      </c>
      <c r="B25" s="258"/>
      <c r="C25" s="258"/>
      <c r="D25" s="258"/>
      <c r="E25" s="258"/>
      <c r="F25" s="258"/>
      <c r="G25" s="258"/>
      <c r="H25" s="258"/>
      <c r="I25" s="138"/>
      <c r="J25" s="138"/>
      <c r="K25" s="216"/>
      <c r="L25" s="138"/>
    </row>
    <row r="26" spans="1:12" ht="4" customHeight="1" thickBot="1" x14ac:dyDescent="0.25"/>
    <row r="27" spans="1:12" x14ac:dyDescent="0.2">
      <c r="A27" s="183"/>
      <c r="B27" s="125"/>
      <c r="C27" s="89" t="s">
        <v>0</v>
      </c>
      <c r="D27" s="27">
        <v>2021</v>
      </c>
      <c r="E27" s="160" t="s">
        <v>1</v>
      </c>
      <c r="F27" s="21">
        <v>2022</v>
      </c>
      <c r="G27" s="27" t="s">
        <v>109</v>
      </c>
      <c r="H27" s="22">
        <v>2023</v>
      </c>
    </row>
    <row r="28" spans="1:12" ht="17" x14ac:dyDescent="0.2">
      <c r="A28" s="252" t="s">
        <v>22</v>
      </c>
      <c r="B28" s="105" t="s">
        <v>19</v>
      </c>
      <c r="C28" s="34">
        <v>0</v>
      </c>
      <c r="D28" s="34">
        <v>5</v>
      </c>
      <c r="E28" s="163">
        <f>'% of buses that are electric'!F3</f>
        <v>1.1707317073170732E-2</v>
      </c>
      <c r="F28" s="34">
        <v>25</v>
      </c>
      <c r="G28" s="208">
        <v>0.08</v>
      </c>
      <c r="H28" s="35">
        <v>40</v>
      </c>
      <c r="K28" s="46" t="s">
        <v>23</v>
      </c>
    </row>
    <row r="29" spans="1:12" ht="17" x14ac:dyDescent="0.2">
      <c r="A29" s="252"/>
      <c r="B29" s="105" t="s">
        <v>24</v>
      </c>
      <c r="C29" s="34">
        <v>5.8</v>
      </c>
      <c r="D29" s="34">
        <v>30</v>
      </c>
      <c r="E29" s="163">
        <f>'% of buses that are electric'!F4</f>
        <v>6.6342326404245908E-2</v>
      </c>
      <c r="F29" s="34">
        <v>40</v>
      </c>
      <c r="G29" s="208">
        <v>0.19</v>
      </c>
      <c r="H29" s="35">
        <v>50</v>
      </c>
      <c r="K29" s="46" t="s">
        <v>25</v>
      </c>
    </row>
    <row r="30" spans="1:12" ht="18" thickBot="1" x14ac:dyDescent="0.25">
      <c r="A30" s="249"/>
      <c r="B30" s="126" t="s">
        <v>26</v>
      </c>
      <c r="C30" s="36">
        <v>1</v>
      </c>
      <c r="D30" s="36">
        <v>10</v>
      </c>
      <c r="E30" s="209">
        <f>'% of buses that are electric'!F5</f>
        <v>0.18804920913884007</v>
      </c>
      <c r="F30" s="36">
        <v>15</v>
      </c>
      <c r="G30" s="210">
        <v>0.31746031746031744</v>
      </c>
      <c r="H30" s="37">
        <v>25</v>
      </c>
      <c r="K30" s="46" t="s">
        <v>26</v>
      </c>
    </row>
    <row r="31" spans="1:12" ht="5" customHeight="1" x14ac:dyDescent="0.2">
      <c r="A31" s="181"/>
      <c r="B31" s="111"/>
      <c r="C31" s="112"/>
      <c r="D31" s="112"/>
      <c r="E31" s="113"/>
      <c r="F31" s="110"/>
      <c r="G31" s="110"/>
      <c r="H31" s="110"/>
    </row>
    <row r="32" spans="1:12" ht="4" customHeight="1" thickBot="1" x14ac:dyDescent="0.25"/>
    <row r="33" spans="1:15" x14ac:dyDescent="0.2">
      <c r="A33" s="248" t="s">
        <v>27</v>
      </c>
      <c r="B33" s="120"/>
      <c r="C33" s="89" t="s">
        <v>0</v>
      </c>
      <c r="D33" s="27">
        <v>2021</v>
      </c>
      <c r="E33" s="160" t="s">
        <v>1</v>
      </c>
      <c r="F33" s="21">
        <v>2022</v>
      </c>
      <c r="G33" s="27" t="s">
        <v>109</v>
      </c>
      <c r="H33" s="22">
        <v>2023</v>
      </c>
    </row>
    <row r="34" spans="1:15" ht="17" thickBot="1" x14ac:dyDescent="0.25">
      <c r="A34" s="249"/>
      <c r="B34" s="122" t="s">
        <v>17</v>
      </c>
      <c r="C34" s="23">
        <v>0</v>
      </c>
      <c r="D34" s="23">
        <v>0</v>
      </c>
      <c r="E34" s="164">
        <f>'Cities with Bus Schemes'!C3</f>
        <v>0</v>
      </c>
      <c r="F34" s="23">
        <v>5</v>
      </c>
      <c r="G34" s="24">
        <f>'Cities with Bus Schemes'!E3</f>
        <v>0</v>
      </c>
      <c r="H34" s="25">
        <v>30</v>
      </c>
      <c r="K34" s="46" t="s">
        <v>185</v>
      </c>
    </row>
    <row r="35" spans="1:15" x14ac:dyDescent="0.2">
      <c r="A35" s="258" t="s">
        <v>186</v>
      </c>
      <c r="B35" s="258"/>
      <c r="C35" s="258"/>
      <c r="D35" s="258"/>
      <c r="E35" s="258"/>
      <c r="F35" s="258"/>
      <c r="G35" s="258"/>
      <c r="H35" s="258"/>
    </row>
    <row r="36" spans="1:15" ht="3" customHeight="1" thickBot="1" x14ac:dyDescent="0.25"/>
    <row r="37" spans="1:15" x14ac:dyDescent="0.2">
      <c r="A37" s="250" t="s">
        <v>28</v>
      </c>
      <c r="B37" s="127"/>
      <c r="C37" s="89" t="s">
        <v>0</v>
      </c>
      <c r="D37" s="27">
        <v>2021</v>
      </c>
      <c r="E37" s="160" t="s">
        <v>1</v>
      </c>
      <c r="F37" s="21">
        <v>2022</v>
      </c>
      <c r="G37" s="27" t="s">
        <v>109</v>
      </c>
      <c r="H37" s="22">
        <v>2023</v>
      </c>
    </row>
    <row r="38" spans="1:15" ht="69" thickBot="1" x14ac:dyDescent="0.25">
      <c r="A38" s="251"/>
      <c r="B38" s="128" t="s">
        <v>17</v>
      </c>
      <c r="C38" s="38">
        <v>0</v>
      </c>
      <c r="D38" s="38">
        <v>1</v>
      </c>
      <c r="E38" s="152" t="s">
        <v>90</v>
      </c>
      <c r="F38" s="38">
        <v>5</v>
      </c>
      <c r="G38" s="104">
        <v>50</v>
      </c>
      <c r="H38" s="39">
        <v>10</v>
      </c>
      <c r="K38" s="46" t="s">
        <v>111</v>
      </c>
    </row>
    <row r="39" spans="1:15" ht="5" customHeight="1" thickBot="1" x14ac:dyDescent="0.25"/>
    <row r="40" spans="1:15" x14ac:dyDescent="0.2">
      <c r="A40" s="183"/>
      <c r="B40" s="120"/>
      <c r="C40" s="89" t="s">
        <v>0</v>
      </c>
      <c r="D40" s="27">
        <v>2021</v>
      </c>
      <c r="E40" s="160" t="s">
        <v>1</v>
      </c>
      <c r="F40" s="21">
        <v>2022</v>
      </c>
      <c r="G40" s="27" t="s">
        <v>109</v>
      </c>
      <c r="H40" s="22">
        <v>2023</v>
      </c>
    </row>
    <row r="41" spans="1:15" x14ac:dyDescent="0.2">
      <c r="A41" s="252" t="s">
        <v>29</v>
      </c>
      <c r="B41" s="123" t="s">
        <v>30</v>
      </c>
      <c r="C41" s="40">
        <v>1.66</v>
      </c>
      <c r="D41" s="40">
        <v>1.61</v>
      </c>
      <c r="E41" s="165">
        <f>'Price diff EV and ICE'!E2</f>
        <v>1.6384593107442804</v>
      </c>
      <c r="F41" s="40">
        <v>1.56</v>
      </c>
      <c r="G41" s="29">
        <v>1.6089741794671168</v>
      </c>
      <c r="H41" s="41">
        <v>1.51</v>
      </c>
      <c r="K41" s="46" t="s">
        <v>179</v>
      </c>
      <c r="O41" s="93"/>
    </row>
    <row r="42" spans="1:15" x14ac:dyDescent="0.2">
      <c r="A42" s="253"/>
      <c r="B42" s="123" t="s">
        <v>31</v>
      </c>
      <c r="C42" s="40">
        <v>2.2400000000000002</v>
      </c>
      <c r="D42" s="40">
        <v>2.17</v>
      </c>
      <c r="E42" s="165">
        <f>'Price diff EV and ICE'!E3</f>
        <v>2.068031586503948</v>
      </c>
      <c r="F42" s="40">
        <v>2.09</v>
      </c>
      <c r="G42" s="29">
        <v>1.393100529100529</v>
      </c>
      <c r="H42" s="41">
        <v>2.0099999999999998</v>
      </c>
      <c r="K42" s="46" t="s">
        <v>179</v>
      </c>
      <c r="O42" s="93"/>
    </row>
    <row r="43" spans="1:15" x14ac:dyDescent="0.2">
      <c r="A43" s="253"/>
      <c r="B43" s="123" t="s">
        <v>32</v>
      </c>
      <c r="C43" s="40">
        <v>1.1299999999999999</v>
      </c>
      <c r="D43" s="40">
        <v>1.0900000000000001</v>
      </c>
      <c r="E43" s="165">
        <f>'Price diff EV and ICE'!E4</f>
        <v>1.1340818377602297</v>
      </c>
      <c r="F43" s="40">
        <v>1.05</v>
      </c>
      <c r="G43" s="29">
        <v>0.96035015197568385</v>
      </c>
      <c r="H43" s="41">
        <v>1</v>
      </c>
      <c r="K43" s="46" t="s">
        <v>179</v>
      </c>
      <c r="O43" s="93"/>
    </row>
    <row r="44" spans="1:15" x14ac:dyDescent="0.2">
      <c r="A44" s="253"/>
      <c r="B44" s="123" t="s">
        <v>33</v>
      </c>
      <c r="C44" s="40">
        <v>1.43</v>
      </c>
      <c r="D44" s="40">
        <v>1.37</v>
      </c>
      <c r="E44" s="165">
        <f>'Price diff EV and ICE'!E5</f>
        <v>1.3863229502327248</v>
      </c>
      <c r="F44" s="40">
        <v>1.31</v>
      </c>
      <c r="G44" s="29">
        <v>1.2715927750410509</v>
      </c>
      <c r="H44" s="41">
        <v>1.25</v>
      </c>
      <c r="K44" s="46" t="s">
        <v>179</v>
      </c>
      <c r="O44" s="93"/>
    </row>
    <row r="45" spans="1:15" x14ac:dyDescent="0.2">
      <c r="A45" s="253"/>
      <c r="B45" s="123" t="s">
        <v>34</v>
      </c>
      <c r="C45" s="40">
        <v>2.16</v>
      </c>
      <c r="D45" s="40">
        <v>2.11</v>
      </c>
      <c r="E45" s="165">
        <f>'Price diff EV and ICE'!E6</f>
        <v>2.0994700460829492</v>
      </c>
      <c r="F45" s="40">
        <v>2.0499999999999998</v>
      </c>
      <c r="G45" s="29">
        <v>2.0244377457404981</v>
      </c>
      <c r="H45" s="41">
        <v>2</v>
      </c>
      <c r="K45" s="46" t="s">
        <v>179</v>
      </c>
      <c r="O45" s="93"/>
    </row>
    <row r="46" spans="1:15" x14ac:dyDescent="0.2">
      <c r="A46" s="253"/>
      <c r="B46" s="123" t="s">
        <v>35</v>
      </c>
      <c r="C46" s="40">
        <v>4.07</v>
      </c>
      <c r="D46" s="40">
        <v>3.8</v>
      </c>
      <c r="E46" s="165">
        <f>'Price diff EV and ICE'!E7</f>
        <v>3.8</v>
      </c>
      <c r="F46" s="40">
        <v>3.53</v>
      </c>
      <c r="G46" s="29">
        <v>3.53</v>
      </c>
      <c r="H46" s="41">
        <v>3.27</v>
      </c>
      <c r="K46" s="46" t="s">
        <v>36</v>
      </c>
      <c r="O46" s="93"/>
    </row>
    <row r="47" spans="1:15" ht="17" thickBot="1" x14ac:dyDescent="0.25">
      <c r="A47" s="254"/>
      <c r="B47" s="124" t="s">
        <v>37</v>
      </c>
      <c r="C47" s="42">
        <v>4.26</v>
      </c>
      <c r="D47" s="42">
        <v>4.12</v>
      </c>
      <c r="E47" s="166">
        <f>'Price diff EV and ICE'!E8</f>
        <v>4.1142857142857139</v>
      </c>
      <c r="F47" s="42">
        <v>3.95</v>
      </c>
      <c r="G47" s="84">
        <v>3.77</v>
      </c>
      <c r="H47" s="43">
        <v>3.79</v>
      </c>
      <c r="K47" s="46" t="s">
        <v>180</v>
      </c>
      <c r="O47" s="93"/>
    </row>
  </sheetData>
  <mergeCells count="11">
    <mergeCell ref="A33:A34"/>
    <mergeCell ref="A37:A38"/>
    <mergeCell ref="A41:A47"/>
    <mergeCell ref="A4:A8"/>
    <mergeCell ref="A12:A14"/>
    <mergeCell ref="A17:A18"/>
    <mergeCell ref="A22:A24"/>
    <mergeCell ref="A28:A30"/>
    <mergeCell ref="A19:H19"/>
    <mergeCell ref="A25:H25"/>
    <mergeCell ref="A35:H35"/>
  </mergeCells>
  <hyperlinks>
    <hyperlink ref="K18" r:id="rId1" xr:uid="{069F5FBB-F09B-AF4E-81D1-1BB340C964B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3F5B-C4FF-D44B-BCFE-36CBEBEC0EEB}">
  <dimension ref="A1:S30"/>
  <sheetViews>
    <sheetView zoomScale="125" workbookViewId="0">
      <selection activeCell="K22" sqref="K22"/>
    </sheetView>
  </sheetViews>
  <sheetFormatPr baseColWidth="10" defaultColWidth="10.83203125" defaultRowHeight="16" x14ac:dyDescent="0.2"/>
  <cols>
    <col min="1" max="1" width="13.83203125" customWidth="1"/>
    <col min="2" max="2" width="20" customWidth="1"/>
    <col min="3" max="3" width="14.83203125" customWidth="1"/>
    <col min="4" max="4" width="16.33203125" customWidth="1"/>
    <col min="5" max="5" width="14" customWidth="1"/>
    <col min="6" max="6" width="15" customWidth="1"/>
    <col min="7" max="7" width="13.33203125" hidden="1" customWidth="1"/>
    <col min="8" max="8" width="14.5" hidden="1" customWidth="1"/>
    <col min="9" max="9" width="12.33203125" hidden="1" customWidth="1"/>
    <col min="10" max="10" width="17.5" customWidth="1"/>
    <col min="11" max="12" width="13.1640625" customWidth="1"/>
    <col min="13" max="13" width="11.1640625" hidden="1" customWidth="1"/>
    <col min="14" max="14" width="9.33203125" customWidth="1"/>
    <col min="15" max="15" width="9.6640625" customWidth="1"/>
    <col min="16" max="16" width="7.5" customWidth="1"/>
  </cols>
  <sheetData>
    <row r="1" spans="1:17" x14ac:dyDescent="0.2">
      <c r="A1" s="272">
        <v>2022</v>
      </c>
      <c r="B1" s="272"/>
      <c r="C1" s="272"/>
      <c r="D1" s="272"/>
      <c r="E1" s="272"/>
      <c r="F1" s="272"/>
      <c r="G1" s="272"/>
      <c r="H1" s="272"/>
      <c r="I1" s="272"/>
      <c r="J1" s="272"/>
      <c r="K1" s="272"/>
      <c r="L1" s="272"/>
      <c r="M1" s="272"/>
      <c r="N1" s="272"/>
      <c r="O1" s="1"/>
      <c r="P1" s="1"/>
      <c r="Q1" s="235"/>
    </row>
    <row r="2" spans="1:17" x14ac:dyDescent="0.2">
      <c r="A2" s="185"/>
      <c r="B2" s="273" t="s">
        <v>122</v>
      </c>
      <c r="C2" s="273"/>
      <c r="D2" s="273"/>
      <c r="E2" s="273"/>
      <c r="F2" s="273"/>
      <c r="G2" s="273"/>
      <c r="H2" s="273"/>
      <c r="I2" s="273"/>
      <c r="J2" s="273" t="s">
        <v>123</v>
      </c>
      <c r="K2" s="273"/>
      <c r="L2" s="186"/>
      <c r="M2" s="185"/>
      <c r="N2" s="220"/>
      <c r="O2" s="274" t="s">
        <v>2</v>
      </c>
      <c r="P2" s="274"/>
    </row>
    <row r="3" spans="1:17" s="188" customFormat="1" x14ac:dyDescent="0.2">
      <c r="A3" s="187" t="s">
        <v>125</v>
      </c>
      <c r="B3" s="187" t="s">
        <v>126</v>
      </c>
      <c r="C3" s="187" t="s">
        <v>127</v>
      </c>
      <c r="D3" s="187" t="s">
        <v>128</v>
      </c>
      <c r="E3" s="187" t="s">
        <v>129</v>
      </c>
      <c r="F3" s="187" t="s">
        <v>130</v>
      </c>
      <c r="G3" s="187" t="s">
        <v>131</v>
      </c>
      <c r="H3" s="187" t="s">
        <v>132</v>
      </c>
      <c r="I3" s="187" t="s">
        <v>133</v>
      </c>
      <c r="J3" s="187" t="s">
        <v>126</v>
      </c>
      <c r="K3" s="187" t="s">
        <v>127</v>
      </c>
      <c r="L3" s="187" t="s">
        <v>134</v>
      </c>
      <c r="M3" s="187" t="s">
        <v>133</v>
      </c>
      <c r="N3" s="187" t="s">
        <v>124</v>
      </c>
      <c r="O3" s="185" t="s">
        <v>135</v>
      </c>
      <c r="P3" s="185" t="s">
        <v>136</v>
      </c>
    </row>
    <row r="4" spans="1:17" x14ac:dyDescent="0.2">
      <c r="A4" s="1" t="s">
        <v>137</v>
      </c>
      <c r="B4" s="1" t="s">
        <v>138</v>
      </c>
      <c r="C4" s="189">
        <v>64797</v>
      </c>
      <c r="D4" s="189">
        <f>C4/1.05</f>
        <v>61711.428571428565</v>
      </c>
      <c r="E4" s="189">
        <f>1.7*15000</f>
        <v>25500</v>
      </c>
      <c r="F4" s="190">
        <f>D4+E4</f>
        <v>87211.428571428565</v>
      </c>
      <c r="G4" s="1"/>
      <c r="H4" s="1"/>
      <c r="I4" s="1"/>
      <c r="J4" s="1" t="s">
        <v>139</v>
      </c>
      <c r="K4" s="189">
        <v>69380</v>
      </c>
      <c r="L4" s="189">
        <f>K4/1.28</f>
        <v>54203.125</v>
      </c>
      <c r="M4" s="1"/>
      <c r="N4" s="19">
        <f>F4/L4</f>
        <v>1.6089741794671168</v>
      </c>
      <c r="O4" s="1" t="s">
        <v>167</v>
      </c>
      <c r="P4" s="1" t="s">
        <v>168</v>
      </c>
    </row>
    <row r="5" spans="1:17" x14ac:dyDescent="0.2">
      <c r="A5" s="1" t="s">
        <v>140</v>
      </c>
      <c r="B5" s="1" t="s">
        <v>141</v>
      </c>
      <c r="C5" s="189">
        <v>187000</v>
      </c>
      <c r="D5" s="189">
        <f>C5/1.05</f>
        <v>178095.23809523808</v>
      </c>
      <c r="E5" s="189">
        <f>C25</f>
        <v>37400</v>
      </c>
      <c r="F5" s="190">
        <f>D5+E5</f>
        <v>215495.23809523808</v>
      </c>
      <c r="G5" s="1"/>
      <c r="H5" s="1"/>
      <c r="I5" s="1"/>
      <c r="J5" s="1" t="s">
        <v>142</v>
      </c>
      <c r="K5" s="189">
        <v>198000</v>
      </c>
      <c r="L5" s="189">
        <f>K5/1.28</f>
        <v>154687.5</v>
      </c>
      <c r="M5" s="1"/>
      <c r="N5" s="19">
        <f>F5/L5</f>
        <v>1.393100529100529</v>
      </c>
      <c r="O5" s="191" t="s">
        <v>169</v>
      </c>
      <c r="P5" s="191" t="s">
        <v>143</v>
      </c>
    </row>
    <row r="6" spans="1:17" x14ac:dyDescent="0.2">
      <c r="A6" s="1" t="s">
        <v>144</v>
      </c>
      <c r="B6" s="1" t="s">
        <v>145</v>
      </c>
      <c r="C6" s="189">
        <v>153000</v>
      </c>
      <c r="D6" s="189">
        <f>C6/1.05</f>
        <v>145714.28571428571</v>
      </c>
      <c r="E6" s="189">
        <f>C26</f>
        <v>30600</v>
      </c>
      <c r="F6" s="190">
        <f>D6+E6</f>
        <v>176314.28571428571</v>
      </c>
      <c r="G6" s="1"/>
      <c r="H6" s="1"/>
      <c r="I6" s="1"/>
      <c r="J6" s="1" t="s">
        <v>146</v>
      </c>
      <c r="K6" s="189">
        <v>235000</v>
      </c>
      <c r="L6" s="189">
        <f>K6/1.28</f>
        <v>183593.75</v>
      </c>
      <c r="M6" s="1"/>
      <c r="N6" s="19">
        <f t="shared" ref="N6:N8" si="0">F6/L6</f>
        <v>0.96035015197568385</v>
      </c>
      <c r="O6" s="1" t="s">
        <v>147</v>
      </c>
      <c r="P6" s="1" t="s">
        <v>170</v>
      </c>
    </row>
    <row r="7" spans="1:17" x14ac:dyDescent="0.2">
      <c r="A7" s="1" t="s">
        <v>148</v>
      </c>
      <c r="B7" s="1" t="s">
        <v>149</v>
      </c>
      <c r="C7" s="189">
        <v>250000</v>
      </c>
      <c r="D7" s="189">
        <f t="shared" ref="D7:D10" si="1">C7/1.05</f>
        <v>238095.23809523808</v>
      </c>
      <c r="E7" s="189">
        <f>C27</f>
        <v>50000</v>
      </c>
      <c r="F7" s="190">
        <f>D7+E7</f>
        <v>288095.23809523811</v>
      </c>
      <c r="G7" s="1"/>
      <c r="H7" s="1"/>
      <c r="I7" s="1"/>
      <c r="J7" s="1" t="s">
        <v>150</v>
      </c>
      <c r="K7" s="189">
        <v>290000</v>
      </c>
      <c r="L7" s="189">
        <f t="shared" ref="L7:L10" si="2">K7/1.28</f>
        <v>226562.5</v>
      </c>
      <c r="M7" s="1"/>
      <c r="N7" s="19">
        <f t="shared" si="0"/>
        <v>1.2715927750410509</v>
      </c>
      <c r="O7" s="191" t="s">
        <v>171</v>
      </c>
      <c r="P7" s="191" t="s">
        <v>172</v>
      </c>
    </row>
    <row r="8" spans="1:17" x14ac:dyDescent="0.2">
      <c r="A8" s="1" t="s">
        <v>151</v>
      </c>
      <c r="B8" s="1" t="s">
        <v>152</v>
      </c>
      <c r="C8" s="189">
        <v>1479000</v>
      </c>
      <c r="D8" s="189">
        <f>C8/1.05</f>
        <v>1408571.4285714284</v>
      </c>
      <c r="E8" s="189">
        <f>30.2*10000</f>
        <v>302000</v>
      </c>
      <c r="F8" s="190">
        <f>D8+E8</f>
        <v>1710571.4285714284</v>
      </c>
      <c r="G8" s="1"/>
      <c r="H8" s="1"/>
      <c r="I8" s="1"/>
      <c r="J8" s="1" t="s">
        <v>153</v>
      </c>
      <c r="K8" s="189">
        <v>1090000</v>
      </c>
      <c r="L8" s="189">
        <f>K8/1.29</f>
        <v>844961.24031007744</v>
      </c>
      <c r="M8" s="1"/>
      <c r="N8" s="19">
        <f t="shared" si="0"/>
        <v>2.0244377457404981</v>
      </c>
      <c r="O8" s="191" t="s">
        <v>173</v>
      </c>
      <c r="P8" s="1" t="s">
        <v>174</v>
      </c>
    </row>
    <row r="9" spans="1:17" s="138" customFormat="1" x14ac:dyDescent="0.2">
      <c r="A9" s="155" t="s">
        <v>154</v>
      </c>
      <c r="B9" s="197" t="s">
        <v>155</v>
      </c>
      <c r="C9" s="154">
        <v>875000</v>
      </c>
      <c r="D9" s="154">
        <f t="shared" si="1"/>
        <v>833333.33333333326</v>
      </c>
      <c r="E9" s="154">
        <f>16.1*10000</f>
        <v>161000</v>
      </c>
      <c r="F9" s="198">
        <f t="shared" ref="F9" si="3">D9-E9</f>
        <v>672333.33333333326</v>
      </c>
      <c r="G9" s="197"/>
      <c r="H9" s="197"/>
      <c r="I9" s="199"/>
      <c r="J9" s="155" t="s">
        <v>156</v>
      </c>
      <c r="K9" s="154">
        <v>565000</v>
      </c>
      <c r="L9" s="154">
        <f t="shared" si="2"/>
        <v>441406.25</v>
      </c>
      <c r="M9" s="155"/>
      <c r="N9" s="197">
        <f>F9/L9</f>
        <v>1.5231622418879054</v>
      </c>
      <c r="O9" s="155" t="s">
        <v>157</v>
      </c>
      <c r="P9" s="155" t="s">
        <v>175</v>
      </c>
    </row>
    <row r="10" spans="1:17" x14ac:dyDescent="0.2">
      <c r="A10" s="1" t="s">
        <v>52</v>
      </c>
      <c r="B10" s="18" t="s">
        <v>158</v>
      </c>
      <c r="C10" s="189">
        <v>22000000</v>
      </c>
      <c r="D10" s="189">
        <f t="shared" si="1"/>
        <v>20952380.952380951</v>
      </c>
      <c r="E10" s="189">
        <v>5000000</v>
      </c>
      <c r="F10" s="190">
        <f>D10+E10</f>
        <v>25952380.952380951</v>
      </c>
      <c r="G10" s="18"/>
      <c r="H10" s="18"/>
      <c r="I10" s="192"/>
      <c r="J10" s="1" t="s">
        <v>159</v>
      </c>
      <c r="K10" s="189">
        <v>8800000</v>
      </c>
      <c r="L10" s="189">
        <f t="shared" si="2"/>
        <v>6875000</v>
      </c>
      <c r="M10" s="1"/>
      <c r="N10" s="19">
        <f>F10/L10</f>
        <v>3.774891774891775</v>
      </c>
      <c r="O10" s="1" t="s">
        <v>178</v>
      </c>
      <c r="P10" s="1" t="s">
        <v>177</v>
      </c>
    </row>
    <row r="11" spans="1:17" x14ac:dyDescent="0.2">
      <c r="A11" t="s">
        <v>160</v>
      </c>
      <c r="B11" s="7"/>
      <c r="C11" s="7"/>
      <c r="D11" s="7"/>
      <c r="E11" s="7"/>
      <c r="F11" s="7"/>
      <c r="G11" s="7"/>
      <c r="H11" s="7"/>
      <c r="I11" s="97"/>
    </row>
    <row r="12" spans="1:17" x14ac:dyDescent="0.2">
      <c r="A12" t="s">
        <v>161</v>
      </c>
    </row>
    <row r="14" spans="1:17" x14ac:dyDescent="0.2">
      <c r="M14" s="193"/>
    </row>
    <row r="15" spans="1:17" x14ac:dyDescent="0.2">
      <c r="A15" t="s">
        <v>162</v>
      </c>
      <c r="M15" s="193"/>
    </row>
    <row r="16" spans="1:17" x14ac:dyDescent="0.2">
      <c r="E16" s="236"/>
      <c r="F16" s="236"/>
      <c r="G16" s="236"/>
      <c r="H16" s="236"/>
      <c r="I16" s="236"/>
      <c r="J16" s="236"/>
      <c r="K16" s="236"/>
    </row>
    <row r="17" spans="1:19" x14ac:dyDescent="0.2">
      <c r="A17" s="1" t="s">
        <v>87</v>
      </c>
      <c r="B17" s="1" t="s">
        <v>163</v>
      </c>
      <c r="C17" s="1" t="s">
        <v>164</v>
      </c>
      <c r="E17" s="236"/>
      <c r="F17" s="236"/>
      <c r="G17" s="236"/>
      <c r="H17" s="236"/>
      <c r="I17" s="236"/>
      <c r="J17" s="236"/>
      <c r="K17" s="236"/>
      <c r="N17" s="201"/>
      <c r="O17" s="202"/>
      <c r="P17" s="202"/>
      <c r="Q17" s="202"/>
    </row>
    <row r="18" spans="1:19" x14ac:dyDescent="0.2">
      <c r="A18" s="1" t="s">
        <v>50</v>
      </c>
      <c r="B18" s="189">
        <v>20000</v>
      </c>
      <c r="C18" s="18">
        <v>0.4</v>
      </c>
      <c r="E18" s="236"/>
      <c r="F18" s="236"/>
      <c r="G18" s="236"/>
      <c r="H18" s="236"/>
      <c r="I18" s="236"/>
      <c r="J18" s="237"/>
      <c r="K18" s="236"/>
      <c r="N18" s="201"/>
      <c r="O18" s="202"/>
      <c r="P18" s="202"/>
      <c r="Q18" s="202"/>
      <c r="R18" s="194"/>
      <c r="S18" s="194"/>
    </row>
    <row r="19" spans="1:19" ht="16" customHeight="1" x14ac:dyDescent="0.2">
      <c r="A19" s="1" t="s">
        <v>51</v>
      </c>
      <c r="B19" s="189">
        <v>10000</v>
      </c>
      <c r="C19" s="18">
        <v>0.2</v>
      </c>
      <c r="E19" s="236"/>
      <c r="F19" s="236"/>
      <c r="G19" s="236"/>
      <c r="H19" s="236"/>
      <c r="I19" s="236"/>
      <c r="J19" s="237"/>
      <c r="K19" s="236"/>
      <c r="N19" s="201"/>
      <c r="O19" s="202"/>
      <c r="P19" s="202"/>
      <c r="Q19" s="202"/>
      <c r="R19" s="7"/>
      <c r="S19" s="7"/>
    </row>
    <row r="20" spans="1:19" x14ac:dyDescent="0.2">
      <c r="A20" s="1" t="s">
        <v>11</v>
      </c>
      <c r="B20" s="189">
        <v>10000</v>
      </c>
      <c r="C20" s="18">
        <v>0.2</v>
      </c>
      <c r="E20" s="236"/>
      <c r="F20" s="236"/>
      <c r="G20" s="236"/>
      <c r="H20" s="236"/>
      <c r="I20" s="236"/>
      <c r="J20" s="237"/>
      <c r="K20" s="236"/>
      <c r="N20" s="201"/>
      <c r="O20" s="202"/>
      <c r="P20" s="202"/>
      <c r="Q20" s="202"/>
      <c r="R20" s="7"/>
      <c r="S20" s="7"/>
    </row>
    <row r="21" spans="1:19" x14ac:dyDescent="0.2">
      <c r="A21" s="1" t="s">
        <v>165</v>
      </c>
      <c r="B21" s="189">
        <v>20000</v>
      </c>
      <c r="C21" s="18">
        <v>0.4</v>
      </c>
      <c r="E21" s="236"/>
      <c r="F21" s="236"/>
      <c r="G21" s="236"/>
      <c r="H21" s="236"/>
      <c r="I21" s="236"/>
      <c r="J21" s="237"/>
      <c r="K21" s="236"/>
      <c r="N21" s="201"/>
      <c r="O21" s="202"/>
      <c r="P21" s="202"/>
      <c r="Q21" s="202"/>
      <c r="R21" s="7"/>
      <c r="S21" s="7"/>
    </row>
    <row r="22" spans="1:19" x14ac:dyDescent="0.2">
      <c r="B22" s="17"/>
      <c r="E22" s="236"/>
      <c r="F22" s="236"/>
      <c r="G22" s="236"/>
      <c r="H22" s="236"/>
      <c r="I22" s="236"/>
      <c r="J22" s="236"/>
      <c r="K22" s="236"/>
      <c r="N22" s="201"/>
      <c r="O22" s="202"/>
      <c r="P22" s="202"/>
      <c r="Q22" s="202"/>
      <c r="R22" s="7"/>
      <c r="S22" s="7"/>
    </row>
    <row r="23" spans="1:19" x14ac:dyDescent="0.2">
      <c r="A23" s="1"/>
      <c r="B23" s="195" t="s">
        <v>127</v>
      </c>
      <c r="C23" s="1" t="s">
        <v>166</v>
      </c>
      <c r="N23" s="201"/>
      <c r="O23" s="202"/>
      <c r="P23" s="202"/>
      <c r="Q23" s="202"/>
      <c r="R23" s="7"/>
      <c r="S23" s="7"/>
    </row>
    <row r="24" spans="1:19" x14ac:dyDescent="0.2">
      <c r="A24" s="1" t="s">
        <v>137</v>
      </c>
      <c r="B24" s="189">
        <f t="shared" ref="B24:B29" si="4">C4</f>
        <v>64797</v>
      </c>
      <c r="C24" s="196">
        <f>B24*0.4</f>
        <v>25918.800000000003</v>
      </c>
      <c r="O24" s="7"/>
      <c r="P24" s="7"/>
      <c r="Q24" s="7"/>
      <c r="R24" s="7"/>
      <c r="S24" s="7"/>
    </row>
    <row r="25" spans="1:19" x14ac:dyDescent="0.2">
      <c r="A25" s="1" t="s">
        <v>140</v>
      </c>
      <c r="B25" s="189">
        <f t="shared" si="4"/>
        <v>187000</v>
      </c>
      <c r="C25" s="196">
        <f>B25*0.2</f>
        <v>37400</v>
      </c>
      <c r="O25" s="7"/>
      <c r="P25" s="7"/>
      <c r="Q25" s="7"/>
      <c r="R25" s="7"/>
      <c r="S25" s="7"/>
    </row>
    <row r="26" spans="1:19" x14ac:dyDescent="0.2">
      <c r="A26" s="1" t="s">
        <v>144</v>
      </c>
      <c r="B26" s="189">
        <f t="shared" si="4"/>
        <v>153000</v>
      </c>
      <c r="C26" s="196">
        <f t="shared" ref="C26:C29" si="5">B26*0.2</f>
        <v>30600</v>
      </c>
    </row>
    <row r="27" spans="1:19" x14ac:dyDescent="0.2">
      <c r="A27" s="1" t="s">
        <v>148</v>
      </c>
      <c r="B27" s="189">
        <f t="shared" si="4"/>
        <v>250000</v>
      </c>
      <c r="C27" s="196">
        <f t="shared" si="5"/>
        <v>50000</v>
      </c>
    </row>
    <row r="28" spans="1:19" x14ac:dyDescent="0.2">
      <c r="A28" s="1" t="s">
        <v>151</v>
      </c>
      <c r="B28" s="189">
        <f t="shared" si="4"/>
        <v>1479000</v>
      </c>
      <c r="C28" s="196">
        <f t="shared" si="5"/>
        <v>295800</v>
      </c>
    </row>
    <row r="29" spans="1:19" x14ac:dyDescent="0.2">
      <c r="A29" s="1" t="s">
        <v>154</v>
      </c>
      <c r="B29" s="189">
        <f t="shared" si="4"/>
        <v>875000</v>
      </c>
      <c r="C29" s="196">
        <f t="shared" si="5"/>
        <v>175000</v>
      </c>
    </row>
    <row r="30" spans="1:19" x14ac:dyDescent="0.2">
      <c r="A30" s="1" t="s">
        <v>52</v>
      </c>
      <c r="B30" s="189">
        <f t="shared" ref="B30" si="6">C10</f>
        <v>22000000</v>
      </c>
      <c r="C30" s="196">
        <f t="shared" ref="C30" si="7">B30*0.4</f>
        <v>8800000</v>
      </c>
    </row>
  </sheetData>
  <mergeCells count="4">
    <mergeCell ref="A1:N1"/>
    <mergeCell ref="B2:I2"/>
    <mergeCell ref="J2:K2"/>
    <mergeCell ref="O2:P2"/>
  </mergeCells>
  <hyperlinks>
    <hyperlink ref="O5" r:id="rId1" xr:uid="{6EA6DF66-0231-794C-A76E-4C5D579A2AA7}"/>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C8B71-BA7F-D24E-B114-DF749B673D60}">
  <dimension ref="A1:Q54"/>
  <sheetViews>
    <sheetView zoomScale="117" zoomScaleNormal="100" workbookViewId="0">
      <selection activeCell="A8" sqref="A8"/>
    </sheetView>
  </sheetViews>
  <sheetFormatPr baseColWidth="10" defaultColWidth="11" defaultRowHeight="16" x14ac:dyDescent="0.2"/>
  <cols>
    <col min="1" max="1" width="10.83203125" customWidth="1"/>
    <col min="3" max="3" width="14.83203125" customWidth="1"/>
    <col min="4" max="4" width="12.6640625" style="138" customWidth="1"/>
    <col min="5" max="5" width="10.33203125" customWidth="1"/>
    <col min="6" max="6" width="12.33203125" style="138" customWidth="1"/>
    <col min="8" max="8" width="11.5" style="138" customWidth="1"/>
  </cols>
  <sheetData>
    <row r="1" spans="1:17" s="10" customFormat="1" ht="34" x14ac:dyDescent="0.2">
      <c r="A1" s="68" t="s">
        <v>38</v>
      </c>
      <c r="B1" s="69" t="s">
        <v>39</v>
      </c>
      <c r="C1" s="70">
        <v>2020</v>
      </c>
      <c r="D1" s="134" t="s">
        <v>40</v>
      </c>
      <c r="E1" s="70">
        <v>2021</v>
      </c>
      <c r="F1" s="134" t="s">
        <v>70</v>
      </c>
      <c r="G1" s="70">
        <v>2022</v>
      </c>
      <c r="H1" s="168" t="s">
        <v>94</v>
      </c>
      <c r="I1" s="70">
        <v>2023</v>
      </c>
      <c r="J1" s="71"/>
      <c r="K1" s="71"/>
      <c r="L1" s="71"/>
      <c r="M1" s="71"/>
      <c r="N1" s="71"/>
      <c r="O1" s="71"/>
      <c r="P1" s="72"/>
      <c r="Q1" s="72"/>
    </row>
    <row r="2" spans="1:17" ht="17" x14ac:dyDescent="0.2">
      <c r="A2" s="260" t="s">
        <v>3</v>
      </c>
      <c r="B2" s="73" t="s">
        <v>4</v>
      </c>
      <c r="C2" s="57">
        <v>1.2</v>
      </c>
      <c r="D2" s="132">
        <f>D28</f>
        <v>2.1859295394830816E-3</v>
      </c>
      <c r="E2" s="57">
        <v>2</v>
      </c>
      <c r="F2" s="133">
        <f>D23</f>
        <v>1.0208492106154805E-2</v>
      </c>
      <c r="G2" s="57">
        <v>3</v>
      </c>
      <c r="H2" s="207">
        <v>3.5388739605826024E-2</v>
      </c>
      <c r="I2" s="57">
        <v>5</v>
      </c>
      <c r="J2" s="55"/>
      <c r="K2" s="55"/>
      <c r="L2" s="55"/>
      <c r="M2" s="55"/>
      <c r="N2" s="55"/>
      <c r="O2" s="55"/>
      <c r="P2" s="56"/>
      <c r="Q2" s="56"/>
    </row>
    <row r="3" spans="1:17" ht="34" x14ac:dyDescent="0.2">
      <c r="A3" s="260"/>
      <c r="B3" s="73" t="s">
        <v>41</v>
      </c>
      <c r="C3" s="57">
        <v>0.8</v>
      </c>
      <c r="D3" s="132">
        <f>D29</f>
        <v>5.5696881409489848E-3</v>
      </c>
      <c r="E3" s="57">
        <v>1.5</v>
      </c>
      <c r="F3" s="133">
        <f>D24</f>
        <v>2.8986325181870002E-2</v>
      </c>
      <c r="G3" s="57">
        <v>2</v>
      </c>
      <c r="H3" s="207">
        <v>6.546411361907177E-2</v>
      </c>
      <c r="I3" s="57">
        <v>3</v>
      </c>
      <c r="J3" s="55"/>
      <c r="K3" s="55"/>
      <c r="L3" s="55"/>
      <c r="M3" s="55"/>
      <c r="N3" s="55"/>
      <c r="O3" s="55"/>
      <c r="P3" s="56"/>
      <c r="Q3" s="56"/>
    </row>
    <row r="4" spans="1:17" ht="17" x14ac:dyDescent="0.2">
      <c r="A4" s="260"/>
      <c r="B4" s="73" t="s">
        <v>194</v>
      </c>
      <c r="C4" s="57">
        <v>0.3</v>
      </c>
      <c r="D4" s="132">
        <f>D30</f>
        <v>2.2031394737500941E-3</v>
      </c>
      <c r="E4" s="57">
        <v>0.5</v>
      </c>
      <c r="F4" s="133">
        <f>D25</f>
        <v>7.1895933946097529E-2</v>
      </c>
      <c r="G4" s="57">
        <v>1</v>
      </c>
      <c r="H4" s="207">
        <v>4.8207744636316066E-2</v>
      </c>
      <c r="I4" s="57">
        <v>1.5</v>
      </c>
      <c r="J4" s="55"/>
      <c r="K4" s="58"/>
      <c r="L4" s="58"/>
      <c r="M4" s="55"/>
      <c r="N4" s="55"/>
      <c r="O4" s="55"/>
      <c r="P4" s="56"/>
      <c r="Q4" s="56"/>
    </row>
    <row r="5" spans="1:17" ht="34" customHeight="1" x14ac:dyDescent="0.2">
      <c r="A5" s="260"/>
      <c r="B5" s="73" t="s">
        <v>42</v>
      </c>
      <c r="C5" s="57">
        <v>5</v>
      </c>
      <c r="D5" s="132">
        <f>D41</f>
        <v>2.9181700985371442E-2</v>
      </c>
      <c r="E5" s="57">
        <v>10</v>
      </c>
      <c r="F5" s="135">
        <f>D40</f>
        <v>5.0957668900099437E-2</v>
      </c>
      <c r="G5" s="57">
        <v>15</v>
      </c>
      <c r="H5" s="207">
        <v>9.1969374244430371E-2</v>
      </c>
      <c r="I5" s="57">
        <v>21</v>
      </c>
      <c r="J5" s="55"/>
      <c r="K5" s="55"/>
      <c r="L5" s="55"/>
      <c r="M5" s="55"/>
      <c r="N5" s="55"/>
      <c r="O5" s="55"/>
      <c r="P5" s="56"/>
      <c r="Q5" s="56"/>
    </row>
    <row r="6" spans="1:17" ht="51" x14ac:dyDescent="0.2">
      <c r="A6" s="261"/>
      <c r="B6" s="73" t="s">
        <v>43</v>
      </c>
      <c r="C6" s="57">
        <v>0.4</v>
      </c>
      <c r="D6" s="133">
        <v>4.0000000000000001E-3</v>
      </c>
      <c r="E6" s="57">
        <v>1</v>
      </c>
      <c r="F6" s="135">
        <f>D47</f>
        <v>1.2968243031472733E-2</v>
      </c>
      <c r="G6" s="57">
        <v>2</v>
      </c>
      <c r="H6" s="207">
        <v>4.8000000000000001E-2</v>
      </c>
      <c r="I6" s="57">
        <v>5</v>
      </c>
      <c r="J6" s="55"/>
      <c r="K6" s="55"/>
      <c r="L6" s="55"/>
      <c r="M6" s="55"/>
      <c r="N6" s="55"/>
      <c r="O6" s="55"/>
      <c r="P6" s="56"/>
      <c r="Q6" s="56"/>
    </row>
    <row r="7" spans="1:17" x14ac:dyDescent="0.2">
      <c r="A7" s="55"/>
      <c r="B7" s="55"/>
      <c r="C7" s="56"/>
      <c r="D7" s="136"/>
      <c r="E7" s="56"/>
      <c r="F7" s="136"/>
      <c r="G7" s="56"/>
      <c r="H7" s="136"/>
      <c r="I7" s="56"/>
      <c r="J7" s="56"/>
      <c r="K7" s="55"/>
      <c r="L7" s="55"/>
      <c r="M7" s="55"/>
      <c r="N7" s="55"/>
      <c r="O7" s="55"/>
      <c r="P7" s="55"/>
      <c r="Q7" s="55"/>
    </row>
    <row r="8" spans="1:17" x14ac:dyDescent="0.2">
      <c r="A8" s="55"/>
      <c r="B8" s="55"/>
      <c r="C8" s="56"/>
      <c r="D8" s="136"/>
      <c r="E8" s="56"/>
      <c r="F8" s="136"/>
      <c r="G8" s="56"/>
      <c r="H8" s="136"/>
      <c r="I8" s="56"/>
      <c r="J8" s="56"/>
      <c r="K8" s="55"/>
      <c r="L8" s="55"/>
      <c r="M8" s="55"/>
      <c r="N8" s="55"/>
      <c r="O8" s="55"/>
      <c r="P8" s="55"/>
      <c r="Q8" s="55"/>
    </row>
    <row r="9" spans="1:17" x14ac:dyDescent="0.2">
      <c r="A9" s="262" t="s">
        <v>44</v>
      </c>
      <c r="B9" s="262"/>
      <c r="C9" s="262"/>
      <c r="D9" s="262"/>
      <c r="E9" s="262"/>
      <c r="F9" s="262"/>
      <c r="G9" s="262"/>
      <c r="H9" s="221"/>
      <c r="I9" s="56"/>
      <c r="J9" s="56"/>
      <c r="K9" s="55"/>
      <c r="L9" s="55"/>
      <c r="M9" s="55"/>
      <c r="N9" s="55"/>
      <c r="O9" s="55"/>
      <c r="P9" s="55"/>
      <c r="Q9" s="55"/>
    </row>
    <row r="10" spans="1:17" x14ac:dyDescent="0.2">
      <c r="A10" s="55" t="s">
        <v>45</v>
      </c>
      <c r="B10" s="55"/>
      <c r="C10" s="55"/>
      <c r="D10" s="137"/>
      <c r="E10" s="55"/>
      <c r="F10" s="137"/>
      <c r="G10" s="55"/>
      <c r="H10" s="137"/>
      <c r="I10" s="56"/>
      <c r="J10" s="56"/>
      <c r="K10" s="55"/>
      <c r="L10" s="55"/>
      <c r="M10" s="55"/>
      <c r="N10" s="55"/>
      <c r="O10" s="55"/>
      <c r="P10" s="55"/>
      <c r="Q10" s="55"/>
    </row>
    <row r="11" spans="1:17" x14ac:dyDescent="0.2">
      <c r="A11" s="262"/>
      <c r="B11" s="262"/>
      <c r="C11" s="56"/>
      <c r="D11" s="136"/>
      <c r="E11" s="56"/>
      <c r="F11" s="136"/>
      <c r="G11" s="56"/>
      <c r="H11" s="136"/>
      <c r="I11" s="56"/>
      <c r="J11" s="56"/>
      <c r="K11" s="55"/>
      <c r="L11" s="55"/>
      <c r="M11" s="55"/>
      <c r="N11" s="55"/>
      <c r="O11" s="55"/>
      <c r="P11" s="55"/>
      <c r="Q11" s="55"/>
    </row>
    <row r="12" spans="1:17" ht="15" hidden="1" customHeight="1" x14ac:dyDescent="0.2">
      <c r="I12" s="56"/>
      <c r="J12" s="56"/>
      <c r="K12" s="55"/>
      <c r="L12" s="55"/>
      <c r="M12" s="55"/>
      <c r="N12" s="55"/>
      <c r="O12" s="55"/>
      <c r="P12" s="55"/>
      <c r="Q12" s="55"/>
    </row>
    <row r="13" spans="1:17" x14ac:dyDescent="0.2">
      <c r="A13" s="55"/>
      <c r="B13" s="55"/>
      <c r="C13" s="56"/>
      <c r="D13" s="136"/>
      <c r="E13" s="56"/>
      <c r="F13" s="139" t="s">
        <v>2</v>
      </c>
      <c r="G13" s="56"/>
      <c r="H13" s="136"/>
      <c r="I13" s="56"/>
      <c r="J13" s="56"/>
      <c r="K13" s="55"/>
      <c r="L13" s="55"/>
      <c r="M13" s="55"/>
      <c r="N13" s="55"/>
      <c r="O13" s="55"/>
      <c r="P13" s="55"/>
      <c r="Q13" s="55"/>
    </row>
    <row r="14" spans="1:17" x14ac:dyDescent="0.2">
      <c r="A14" s="259" t="s">
        <v>46</v>
      </c>
      <c r="B14" s="259"/>
      <c r="C14" s="259"/>
      <c r="D14" s="259"/>
      <c r="E14" s="56"/>
      <c r="F14" s="262" t="s">
        <v>5</v>
      </c>
      <c r="G14" s="262"/>
      <c r="H14" s="262"/>
      <c r="I14" s="262"/>
      <c r="J14" s="262"/>
      <c r="K14" s="262"/>
      <c r="L14" s="262"/>
      <c r="M14" s="55"/>
      <c r="N14" s="55"/>
      <c r="O14" s="55"/>
      <c r="P14" s="55"/>
      <c r="Q14" s="55"/>
    </row>
    <row r="15" spans="1:17" x14ac:dyDescent="0.2">
      <c r="A15" s="55"/>
      <c r="B15" s="55"/>
      <c r="C15" s="55"/>
      <c r="D15" s="137"/>
      <c r="E15" s="56"/>
      <c r="M15" s="55"/>
      <c r="N15" s="55"/>
      <c r="O15" s="55"/>
      <c r="P15" s="55"/>
      <c r="Q15" s="55"/>
    </row>
    <row r="16" spans="1:17" x14ac:dyDescent="0.2">
      <c r="A16" s="58" t="s">
        <v>17</v>
      </c>
      <c r="B16" s="55"/>
      <c r="C16" s="55"/>
      <c r="D16" s="137"/>
      <c r="E16" s="55"/>
      <c r="M16" s="55"/>
      <c r="N16" s="55"/>
      <c r="O16" s="55"/>
      <c r="P16" s="55"/>
      <c r="Q16" s="55"/>
    </row>
    <row r="17" spans="1:17" x14ac:dyDescent="0.2">
      <c r="A17" s="54">
        <v>2022</v>
      </c>
      <c r="B17" s="94" t="s">
        <v>47</v>
      </c>
      <c r="C17" s="94" t="s">
        <v>48</v>
      </c>
      <c r="D17" s="224" t="s">
        <v>49</v>
      </c>
      <c r="E17" s="55"/>
      <c r="M17" s="55"/>
      <c r="N17" s="55"/>
      <c r="O17" s="55"/>
      <c r="P17" s="55"/>
      <c r="Q17" s="55"/>
    </row>
    <row r="18" spans="1:17" x14ac:dyDescent="0.2">
      <c r="A18" s="54" t="s">
        <v>50</v>
      </c>
      <c r="B18" s="95">
        <v>222874</v>
      </c>
      <c r="C18" s="95">
        <v>6297879</v>
      </c>
      <c r="D18" s="225">
        <f>B18/C18</f>
        <v>3.5388739605826024E-2</v>
      </c>
      <c r="E18" s="55"/>
      <c r="M18" s="55"/>
      <c r="N18" s="55"/>
      <c r="O18" s="55"/>
      <c r="P18" s="55"/>
      <c r="Q18" s="55"/>
    </row>
    <row r="19" spans="1:17" x14ac:dyDescent="0.2">
      <c r="A19" s="54" t="s">
        <v>51</v>
      </c>
      <c r="B19" s="1">
        <v>8260</v>
      </c>
      <c r="C19" s="1">
        <v>126176</v>
      </c>
      <c r="D19" s="225">
        <f>B19/C19</f>
        <v>6.546411361907177E-2</v>
      </c>
      <c r="E19" s="55"/>
      <c r="M19" s="55"/>
      <c r="N19" s="55"/>
      <c r="O19" s="55"/>
      <c r="P19" s="55"/>
      <c r="Q19" s="55"/>
    </row>
    <row r="20" spans="1:17" ht="17" thickBot="1" x14ac:dyDescent="0.25">
      <c r="A20" s="100" t="s">
        <v>52</v>
      </c>
      <c r="B20" s="101">
        <v>737</v>
      </c>
      <c r="C20" s="101">
        <v>15288</v>
      </c>
      <c r="D20" s="102">
        <f>B20/C20</f>
        <v>4.8207744636316066E-2</v>
      </c>
      <c r="E20" s="55"/>
      <c r="M20" s="55"/>
      <c r="N20" s="55"/>
      <c r="O20" s="55"/>
      <c r="P20" s="55"/>
      <c r="Q20" s="55"/>
    </row>
    <row r="21" spans="1:17" ht="17" thickTop="1" x14ac:dyDescent="0.2">
      <c r="A21" s="58"/>
      <c r="B21" s="55"/>
      <c r="C21" s="55"/>
      <c r="D21" s="137"/>
      <c r="E21" s="55"/>
      <c r="M21" s="55"/>
      <c r="N21" s="55"/>
      <c r="O21" s="55"/>
      <c r="P21" s="55"/>
      <c r="Q21" s="55"/>
    </row>
    <row r="22" spans="1:17" x14ac:dyDescent="0.2">
      <c r="A22" s="54">
        <v>2021</v>
      </c>
      <c r="B22" s="94" t="s">
        <v>47</v>
      </c>
      <c r="C22" s="94" t="s">
        <v>48</v>
      </c>
      <c r="D22" s="224" t="s">
        <v>49</v>
      </c>
      <c r="E22" s="55"/>
      <c r="F22" s="137"/>
      <c r="G22" s="87"/>
      <c r="H22" s="222"/>
      <c r="I22" s="87"/>
      <c r="J22" s="87"/>
      <c r="K22" s="55"/>
      <c r="L22" s="55"/>
      <c r="M22" s="55"/>
      <c r="N22" s="55"/>
      <c r="O22" s="55"/>
      <c r="P22" s="55"/>
      <c r="Q22" s="55"/>
    </row>
    <row r="23" spans="1:17" x14ac:dyDescent="0.2">
      <c r="A23" s="54" t="s">
        <v>50</v>
      </c>
      <c r="B23" s="95">
        <v>102740</v>
      </c>
      <c r="C23" s="95">
        <v>10064170</v>
      </c>
      <c r="D23" s="225">
        <f>B23/C23</f>
        <v>1.0208492106154805E-2</v>
      </c>
      <c r="E23" s="55"/>
      <c r="F23" s="137"/>
      <c r="G23" s="91"/>
      <c r="H23" s="223"/>
      <c r="I23" s="91"/>
      <c r="J23" s="98"/>
      <c r="K23" s="55"/>
      <c r="L23" s="91"/>
      <c r="M23" s="91"/>
      <c r="N23" s="92"/>
      <c r="O23" s="55"/>
      <c r="P23" s="55"/>
      <c r="Q23" s="55"/>
    </row>
    <row r="24" spans="1:17" x14ac:dyDescent="0.2">
      <c r="A24" s="54" t="s">
        <v>51</v>
      </c>
      <c r="B24" s="1">
        <v>5136</v>
      </c>
      <c r="C24" s="1">
        <v>177187</v>
      </c>
      <c r="D24" s="225">
        <f>B24/C24</f>
        <v>2.8986325181870002E-2</v>
      </c>
      <c r="E24" s="55"/>
      <c r="F24" s="137"/>
      <c r="J24" s="98"/>
      <c r="K24" s="55"/>
      <c r="N24" s="92"/>
      <c r="O24" s="55"/>
      <c r="P24" s="55"/>
      <c r="Q24" s="55"/>
    </row>
    <row r="25" spans="1:17" ht="17" thickBot="1" x14ac:dyDescent="0.25">
      <c r="A25" s="100" t="s">
        <v>52</v>
      </c>
      <c r="B25" s="101">
        <v>923</v>
      </c>
      <c r="C25" s="101">
        <v>12838</v>
      </c>
      <c r="D25" s="102">
        <f>B25/C25</f>
        <v>7.1895933946097529E-2</v>
      </c>
      <c r="E25" s="55"/>
      <c r="F25" s="140"/>
      <c r="J25" s="96"/>
      <c r="K25" s="55"/>
      <c r="L25" s="55"/>
      <c r="M25" s="55"/>
      <c r="N25" s="55"/>
      <c r="O25" s="55"/>
      <c r="P25" s="55"/>
      <c r="Q25" s="55"/>
    </row>
    <row r="26" spans="1:17" ht="17" thickTop="1" x14ac:dyDescent="0.2">
      <c r="D26" s="226"/>
      <c r="E26" s="55"/>
      <c r="J26" s="97"/>
      <c r="K26" s="55"/>
      <c r="L26" s="55"/>
      <c r="M26" s="55"/>
      <c r="N26" s="55"/>
      <c r="O26" s="55"/>
      <c r="P26" s="55"/>
      <c r="Q26" s="55"/>
    </row>
    <row r="27" spans="1:17" x14ac:dyDescent="0.2">
      <c r="A27" s="54">
        <v>2020</v>
      </c>
      <c r="B27" s="94" t="s">
        <v>47</v>
      </c>
      <c r="C27" s="94" t="s">
        <v>48</v>
      </c>
      <c r="D27" s="169" t="s">
        <v>49</v>
      </c>
      <c r="E27" s="55"/>
      <c r="F27" s="137"/>
      <c r="G27" s="87"/>
      <c r="H27" s="222"/>
      <c r="I27" s="87"/>
      <c r="J27" s="99"/>
      <c r="K27" s="55"/>
      <c r="L27" s="55"/>
      <c r="M27" s="55"/>
      <c r="N27" s="55"/>
      <c r="O27" s="55"/>
      <c r="P27" s="55"/>
      <c r="Q27" s="55"/>
    </row>
    <row r="28" spans="1:17" x14ac:dyDescent="0.2">
      <c r="A28" s="54" t="s">
        <v>50</v>
      </c>
      <c r="B28" s="95">
        <v>27270</v>
      </c>
      <c r="C28" s="95">
        <v>12475242</v>
      </c>
      <c r="D28" s="225">
        <f>B28/C28</f>
        <v>2.1859295394830816E-3</v>
      </c>
      <c r="E28" s="55"/>
      <c r="F28" s="137"/>
      <c r="G28" s="91"/>
      <c r="H28" s="223"/>
      <c r="I28" s="91"/>
      <c r="J28" s="98"/>
      <c r="K28" s="55"/>
      <c r="L28" s="55"/>
      <c r="M28" s="55"/>
      <c r="N28" s="55"/>
      <c r="O28" s="55"/>
      <c r="P28" s="55"/>
      <c r="Q28" s="55"/>
    </row>
    <row r="29" spans="1:17" x14ac:dyDescent="0.2">
      <c r="A29" s="54" t="s">
        <v>51</v>
      </c>
      <c r="B29" s="1">
        <v>1537</v>
      </c>
      <c r="C29" s="1">
        <v>275958</v>
      </c>
      <c r="D29" s="225">
        <f>B29/C29</f>
        <v>5.5696881409489848E-3</v>
      </c>
      <c r="E29" s="55"/>
      <c r="F29" s="137"/>
      <c r="J29" s="98"/>
      <c r="K29" s="55"/>
      <c r="L29" s="55"/>
      <c r="M29" s="55"/>
      <c r="N29" s="55"/>
      <c r="O29" s="55"/>
      <c r="P29" s="55"/>
      <c r="Q29" s="55"/>
    </row>
    <row r="30" spans="1:17" ht="17" thickBot="1" x14ac:dyDescent="0.25">
      <c r="A30" s="100" t="s">
        <v>52</v>
      </c>
      <c r="B30" s="101">
        <v>88</v>
      </c>
      <c r="C30" s="101">
        <v>39943</v>
      </c>
      <c r="D30" s="102">
        <f>B30/C30</f>
        <v>2.2031394737500941E-3</v>
      </c>
      <c r="E30" s="55"/>
      <c r="F30" s="137"/>
      <c r="J30" s="96"/>
      <c r="K30" s="55"/>
      <c r="L30" s="55"/>
      <c r="M30" s="55"/>
      <c r="N30" s="55"/>
      <c r="O30" s="55"/>
      <c r="P30" s="55"/>
      <c r="Q30" s="55"/>
    </row>
    <row r="31" spans="1:17" ht="17" thickTop="1" x14ac:dyDescent="0.2">
      <c r="D31" s="226"/>
      <c r="E31" s="55"/>
      <c r="J31" s="97"/>
      <c r="K31" s="55"/>
      <c r="L31" s="55"/>
      <c r="M31" s="55"/>
      <c r="N31" s="55"/>
      <c r="O31" s="55"/>
      <c r="P31" s="55"/>
      <c r="Q31" s="55"/>
    </row>
    <row r="32" spans="1:17" x14ac:dyDescent="0.2">
      <c r="A32" s="54">
        <v>2019</v>
      </c>
      <c r="B32" s="94" t="s">
        <v>47</v>
      </c>
      <c r="C32" s="94" t="s">
        <v>48</v>
      </c>
      <c r="D32" s="169" t="s">
        <v>49</v>
      </c>
      <c r="E32" s="55"/>
      <c r="F32" s="137"/>
      <c r="G32" s="87"/>
      <c r="H32" s="222"/>
      <c r="I32" s="87"/>
      <c r="J32" s="99"/>
      <c r="K32" s="55"/>
      <c r="L32" s="55"/>
      <c r="M32" s="55"/>
      <c r="N32" s="55"/>
      <c r="O32" s="55"/>
      <c r="P32" s="55"/>
      <c r="Q32" s="55"/>
    </row>
    <row r="33" spans="1:17" x14ac:dyDescent="0.2">
      <c r="A33" s="54" t="s">
        <v>50</v>
      </c>
      <c r="B33" s="95">
        <v>27723</v>
      </c>
      <c r="C33" s="95">
        <v>16494215</v>
      </c>
      <c r="D33" s="225">
        <f>B33/C33</f>
        <v>1.6807711067183251E-3</v>
      </c>
      <c r="E33" s="55"/>
      <c r="F33" s="137"/>
      <c r="G33" s="91"/>
      <c r="H33" s="223"/>
      <c r="I33" s="91"/>
      <c r="J33" s="98"/>
      <c r="K33" s="55"/>
      <c r="L33" s="55"/>
      <c r="M33" s="55"/>
      <c r="N33" s="55"/>
      <c r="O33" s="55"/>
      <c r="P33" s="55"/>
      <c r="Q33" s="55"/>
    </row>
    <row r="34" spans="1:17" x14ac:dyDescent="0.2">
      <c r="A34" s="54" t="s">
        <v>51</v>
      </c>
      <c r="B34" s="1">
        <v>1470</v>
      </c>
      <c r="C34" s="1">
        <v>551573</v>
      </c>
      <c r="D34" s="225">
        <f>B34/C34</f>
        <v>2.6651050722207217E-3</v>
      </c>
      <c r="E34" s="55"/>
      <c r="F34" s="137"/>
      <c r="J34" s="98"/>
      <c r="K34" s="55"/>
      <c r="L34" s="55"/>
      <c r="M34" s="55"/>
      <c r="N34" s="55"/>
      <c r="O34" s="55"/>
      <c r="P34" s="55"/>
      <c r="Q34" s="55"/>
    </row>
    <row r="35" spans="1:17" ht="17" thickBot="1" x14ac:dyDescent="0.25">
      <c r="A35" s="100" t="s">
        <v>52</v>
      </c>
      <c r="B35" s="101">
        <v>464</v>
      </c>
      <c r="C35" s="101">
        <v>79038</v>
      </c>
      <c r="D35" s="102">
        <f>B35/C35</f>
        <v>5.8705938915458384E-3</v>
      </c>
      <c r="E35" s="55"/>
      <c r="F35" s="137"/>
      <c r="J35" s="96"/>
      <c r="K35" s="55"/>
      <c r="L35" s="55"/>
      <c r="M35" s="55"/>
      <c r="N35" s="55"/>
      <c r="O35" s="55"/>
      <c r="P35" s="55"/>
      <c r="Q35" s="55"/>
    </row>
    <row r="36" spans="1:17" ht="17" thickTop="1" x14ac:dyDescent="0.2">
      <c r="A36" s="55"/>
      <c r="B36" s="87"/>
      <c r="C36" s="87"/>
      <c r="D36" s="222"/>
      <c r="E36" s="55"/>
      <c r="K36" s="55"/>
      <c r="L36" s="55"/>
      <c r="M36" s="55"/>
      <c r="N36" s="55"/>
      <c r="O36" s="55"/>
      <c r="P36" s="55"/>
      <c r="Q36" s="55"/>
    </row>
    <row r="37" spans="1:17" x14ac:dyDescent="0.2">
      <c r="A37" s="58" t="s">
        <v>19</v>
      </c>
      <c r="B37" s="87"/>
      <c r="C37" s="87"/>
      <c r="D37" s="222"/>
      <c r="E37" s="55"/>
      <c r="K37" s="55"/>
      <c r="L37" s="55"/>
      <c r="M37" s="55"/>
      <c r="N37" s="55"/>
      <c r="O37" s="55"/>
      <c r="P37" s="55"/>
      <c r="Q37" s="55"/>
    </row>
    <row r="38" spans="1:17" x14ac:dyDescent="0.2">
      <c r="A38" s="54" t="s">
        <v>38</v>
      </c>
      <c r="B38" s="94" t="s">
        <v>47</v>
      </c>
      <c r="C38" s="94" t="s">
        <v>48</v>
      </c>
      <c r="D38" s="224" t="s">
        <v>49</v>
      </c>
      <c r="E38" s="55"/>
      <c r="K38" s="55"/>
      <c r="L38" s="55"/>
      <c r="M38" s="55"/>
      <c r="N38" s="55"/>
      <c r="O38" s="55"/>
      <c r="P38" s="55"/>
      <c r="Q38" s="55"/>
    </row>
    <row r="39" spans="1:17" x14ac:dyDescent="0.2">
      <c r="A39" s="54">
        <v>2022</v>
      </c>
      <c r="B39" s="94">
        <v>23964</v>
      </c>
      <c r="C39" s="55">
        <v>260565</v>
      </c>
      <c r="D39" s="169">
        <f>B39/C39</f>
        <v>9.1969374244430371E-2</v>
      </c>
      <c r="E39" s="55"/>
      <c r="K39" s="55"/>
      <c r="L39" s="55"/>
      <c r="M39" s="55"/>
      <c r="N39" s="55"/>
      <c r="O39" s="55"/>
      <c r="Q39" s="55"/>
    </row>
    <row r="40" spans="1:17" x14ac:dyDescent="0.2">
      <c r="A40" s="54">
        <v>2021</v>
      </c>
      <c r="B40" s="1">
        <v>19576</v>
      </c>
      <c r="C40" s="1">
        <v>384162</v>
      </c>
      <c r="D40" s="169">
        <f>B40/C40</f>
        <v>5.0957668900099437E-2</v>
      </c>
      <c r="E40" s="55"/>
      <c r="K40" s="55"/>
      <c r="L40" s="55"/>
      <c r="M40" s="55"/>
      <c r="N40" s="55"/>
      <c r="O40" s="55"/>
      <c r="P40" s="55"/>
      <c r="Q40" s="55"/>
    </row>
    <row r="41" spans="1:17" x14ac:dyDescent="0.2">
      <c r="A41" s="54">
        <v>2020</v>
      </c>
      <c r="B41" s="94">
        <v>12382</v>
      </c>
      <c r="C41" s="55">
        <v>424307</v>
      </c>
      <c r="D41" s="169">
        <f>B41/C41</f>
        <v>2.9181700985371442E-2</v>
      </c>
      <c r="E41" s="55"/>
      <c r="K41" s="55"/>
      <c r="L41" s="55"/>
      <c r="M41" s="55"/>
      <c r="N41" s="55"/>
      <c r="O41" s="55"/>
      <c r="Q41" s="55"/>
    </row>
    <row r="42" spans="1:17" x14ac:dyDescent="0.2">
      <c r="A42" s="54">
        <v>2019</v>
      </c>
      <c r="B42" s="94">
        <v>23223</v>
      </c>
      <c r="C42" s="94">
        <v>641968</v>
      </c>
      <c r="D42" s="170">
        <f>B42/C42</f>
        <v>3.6174700296587994E-2</v>
      </c>
      <c r="E42" s="55"/>
      <c r="K42" s="55"/>
      <c r="L42" s="55"/>
      <c r="M42" s="55"/>
      <c r="N42" s="55"/>
      <c r="O42" s="55"/>
      <c r="P42" s="55"/>
      <c r="Q42" s="55"/>
    </row>
    <row r="43" spans="1:17" x14ac:dyDescent="0.2">
      <c r="A43" s="55"/>
      <c r="B43" s="55"/>
      <c r="C43" s="55"/>
      <c r="D43" s="137"/>
      <c r="E43" s="55"/>
      <c r="K43" s="55"/>
      <c r="L43" s="55"/>
      <c r="M43" s="55"/>
      <c r="N43" s="55"/>
      <c r="O43" s="55"/>
      <c r="P43" s="55"/>
      <c r="Q43" s="55"/>
    </row>
    <row r="44" spans="1:17" x14ac:dyDescent="0.2">
      <c r="A44" s="58" t="s">
        <v>9</v>
      </c>
      <c r="B44" s="55"/>
      <c r="C44" s="55"/>
      <c r="D44" s="137"/>
      <c r="E44" s="55"/>
      <c r="K44" s="55"/>
      <c r="L44" s="55"/>
      <c r="M44" s="55"/>
      <c r="N44" s="55"/>
      <c r="O44" s="55"/>
      <c r="P44" s="55"/>
      <c r="Q44" s="55"/>
    </row>
    <row r="45" spans="1:17" x14ac:dyDescent="0.2">
      <c r="A45" s="54" t="s">
        <v>38</v>
      </c>
      <c r="B45" s="54" t="s">
        <v>47</v>
      </c>
      <c r="C45" s="54" t="s">
        <v>48</v>
      </c>
      <c r="D45" s="156" t="s">
        <v>49</v>
      </c>
      <c r="E45" s="55"/>
      <c r="K45" s="55"/>
      <c r="L45" s="55"/>
      <c r="M45" s="55"/>
      <c r="N45" s="55"/>
      <c r="O45" s="55"/>
      <c r="P45" s="55"/>
      <c r="Q45" s="55"/>
    </row>
    <row r="46" spans="1:17" x14ac:dyDescent="0.2">
      <c r="A46" s="59">
        <v>2022</v>
      </c>
      <c r="B46" s="54">
        <v>50127</v>
      </c>
      <c r="C46" s="54">
        <v>1047108</v>
      </c>
      <c r="D46" s="227">
        <f>B46/C46</f>
        <v>4.7871852760173736E-2</v>
      </c>
      <c r="E46" s="55"/>
      <c r="K46" s="55"/>
      <c r="L46" s="55"/>
      <c r="M46" s="55"/>
      <c r="N46" s="55"/>
      <c r="O46" s="55"/>
      <c r="Q46" s="55"/>
    </row>
    <row r="47" spans="1:17" x14ac:dyDescent="0.2">
      <c r="A47" s="59">
        <v>2021</v>
      </c>
      <c r="B47" s="54">
        <v>20440</v>
      </c>
      <c r="C47" s="54">
        <v>1576158</v>
      </c>
      <c r="D47" s="171">
        <f>B47/C47</f>
        <v>1.2968243031472733E-2</v>
      </c>
      <c r="E47" s="55"/>
      <c r="K47" s="55"/>
      <c r="L47" s="55"/>
      <c r="M47" s="55"/>
      <c r="N47" s="55"/>
      <c r="O47" s="55"/>
      <c r="P47" s="55"/>
      <c r="Q47" s="55"/>
    </row>
    <row r="48" spans="1:17" x14ac:dyDescent="0.2">
      <c r="A48" s="59">
        <v>2020</v>
      </c>
      <c r="B48" s="54">
        <v>7143</v>
      </c>
      <c r="C48" s="54">
        <v>1775713</v>
      </c>
      <c r="D48" s="171">
        <f>B48/C48</f>
        <v>4.0226095095322271E-3</v>
      </c>
      <c r="E48" s="55"/>
      <c r="K48" s="55"/>
      <c r="L48" s="55"/>
      <c r="M48" s="55"/>
      <c r="N48" s="55"/>
      <c r="O48" s="55"/>
      <c r="P48" s="55"/>
      <c r="Q48" s="55"/>
    </row>
    <row r="49" spans="1:17" x14ac:dyDescent="0.2">
      <c r="A49" s="59">
        <v>2019</v>
      </c>
      <c r="B49" s="54">
        <v>7321</v>
      </c>
      <c r="C49" s="54">
        <v>2310100</v>
      </c>
      <c r="D49" s="171">
        <f>B49/C49</f>
        <v>3.1691268776243451E-3</v>
      </c>
      <c r="E49" s="55"/>
      <c r="K49" s="55"/>
      <c r="L49" s="55"/>
      <c r="M49" s="55"/>
      <c r="N49" s="55"/>
      <c r="O49" s="55"/>
      <c r="P49" s="55"/>
      <c r="Q49" s="55"/>
    </row>
    <row r="50" spans="1:17" x14ac:dyDescent="0.2">
      <c r="A50" s="55"/>
      <c r="B50" s="55"/>
      <c r="C50" s="55"/>
      <c r="D50" s="137"/>
      <c r="E50" s="55"/>
      <c r="F50" s="137"/>
      <c r="G50" s="55"/>
      <c r="H50" s="137"/>
      <c r="I50" s="55"/>
      <c r="J50" s="55"/>
      <c r="K50" s="55"/>
      <c r="L50" s="55"/>
      <c r="M50" s="55"/>
      <c r="N50" s="55"/>
      <c r="O50" s="55"/>
      <c r="P50" s="55"/>
      <c r="Q50" s="55"/>
    </row>
    <row r="51" spans="1:17" x14ac:dyDescent="0.2">
      <c r="A51" s="55"/>
      <c r="B51" s="55"/>
      <c r="C51" s="55"/>
      <c r="D51" s="137"/>
      <c r="E51" s="55"/>
      <c r="F51" s="137"/>
      <c r="G51" s="55"/>
      <c r="H51" s="137"/>
      <c r="I51" s="55"/>
      <c r="J51" s="55"/>
      <c r="K51" s="55"/>
      <c r="L51" s="55"/>
      <c r="M51" s="55"/>
      <c r="N51" s="55"/>
      <c r="O51" s="55"/>
      <c r="P51" s="55"/>
      <c r="Q51" s="55"/>
    </row>
    <row r="52" spans="1:17" x14ac:dyDescent="0.2">
      <c r="A52" s="55"/>
      <c r="B52" s="55"/>
      <c r="C52" s="55"/>
      <c r="D52" s="137"/>
      <c r="E52" s="55"/>
      <c r="F52" s="137"/>
      <c r="G52" s="55"/>
      <c r="H52" s="137"/>
      <c r="I52" s="55"/>
      <c r="J52" s="55"/>
      <c r="K52" s="55"/>
      <c r="L52" s="55"/>
      <c r="M52" s="55"/>
      <c r="N52" s="55"/>
      <c r="O52" s="55"/>
      <c r="P52" s="55"/>
      <c r="Q52" s="55"/>
    </row>
    <row r="53" spans="1:17" x14ac:dyDescent="0.2">
      <c r="A53" s="55"/>
      <c r="B53" s="55"/>
      <c r="C53" s="55"/>
      <c r="D53" s="137"/>
      <c r="E53" s="55"/>
      <c r="F53" s="137"/>
      <c r="G53" s="55"/>
      <c r="H53" s="137"/>
      <c r="I53" s="55"/>
      <c r="J53" s="55"/>
      <c r="K53" s="55"/>
      <c r="L53" s="55"/>
      <c r="M53" s="55"/>
      <c r="N53" s="55"/>
      <c r="O53" s="55"/>
      <c r="P53" s="55"/>
      <c r="Q53" s="55"/>
    </row>
    <row r="54" spans="1:17" x14ac:dyDescent="0.2">
      <c r="A54" s="55"/>
      <c r="B54" s="60"/>
      <c r="C54" s="61"/>
      <c r="D54" s="137"/>
      <c r="E54" s="55"/>
      <c r="F54" s="137"/>
      <c r="G54" s="55"/>
      <c r="H54" s="137"/>
      <c r="I54" s="55"/>
      <c r="J54" s="55"/>
      <c r="K54" s="55"/>
      <c r="L54" s="55"/>
      <c r="M54" s="55"/>
      <c r="N54" s="55"/>
      <c r="O54" s="55"/>
      <c r="P54" s="55"/>
      <c r="Q54" s="55"/>
    </row>
  </sheetData>
  <mergeCells count="5">
    <mergeCell ref="A14:D14"/>
    <mergeCell ref="A2:A6"/>
    <mergeCell ref="A9:G9"/>
    <mergeCell ref="A11:B11"/>
    <mergeCell ref="F14:L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8BAB1-5413-AF4E-A7C3-550E78F1C3CF}">
  <dimension ref="A1:S31"/>
  <sheetViews>
    <sheetView topLeftCell="A5" zoomScale="137" workbookViewId="0">
      <selection activeCell="G17" sqref="G17"/>
    </sheetView>
  </sheetViews>
  <sheetFormatPr baseColWidth="10" defaultColWidth="10.83203125" defaultRowHeight="16" x14ac:dyDescent="0.2"/>
  <cols>
    <col min="7" max="7" width="10.83203125" style="138"/>
    <col min="12" max="12" width="4" customWidth="1"/>
  </cols>
  <sheetData>
    <row r="1" spans="1:19" s="10" customFormat="1" ht="34" x14ac:dyDescent="0.2">
      <c r="B1" s="8"/>
      <c r="C1" s="4">
        <v>2020</v>
      </c>
      <c r="D1" s="4">
        <v>2021</v>
      </c>
      <c r="E1" s="4" t="s">
        <v>53</v>
      </c>
      <c r="F1" s="4">
        <v>2022</v>
      </c>
      <c r="G1" s="228" t="s">
        <v>93</v>
      </c>
      <c r="H1" s="4">
        <v>2023</v>
      </c>
    </row>
    <row r="2" spans="1:19" x14ac:dyDescent="0.2">
      <c r="A2" s="264" t="s">
        <v>54</v>
      </c>
      <c r="B2" s="8" t="s">
        <v>11</v>
      </c>
      <c r="C2" s="1">
        <v>5</v>
      </c>
      <c r="D2" s="1">
        <v>8</v>
      </c>
      <c r="E2" s="155">
        <v>11</v>
      </c>
      <c r="F2" s="1">
        <v>13</v>
      </c>
      <c r="G2" s="155">
        <v>13</v>
      </c>
      <c r="H2" s="1">
        <v>20</v>
      </c>
    </row>
    <row r="3" spans="1:19" x14ac:dyDescent="0.2">
      <c r="A3" s="265"/>
      <c r="B3" s="8" t="s">
        <v>12</v>
      </c>
      <c r="C3" s="1">
        <v>3</v>
      </c>
      <c r="D3" s="1">
        <v>7</v>
      </c>
      <c r="E3" s="155">
        <v>12</v>
      </c>
      <c r="F3" s="1">
        <v>11</v>
      </c>
      <c r="G3" s="155">
        <v>15</v>
      </c>
      <c r="H3" s="1">
        <v>15</v>
      </c>
    </row>
    <row r="4" spans="1:19" x14ac:dyDescent="0.2">
      <c r="A4" s="266"/>
      <c r="B4" s="8" t="s">
        <v>14</v>
      </c>
      <c r="C4" s="1">
        <v>4</v>
      </c>
      <c r="D4" s="1">
        <v>6</v>
      </c>
      <c r="E4" s="155">
        <v>6</v>
      </c>
      <c r="F4" s="1">
        <v>8</v>
      </c>
      <c r="G4" s="155">
        <v>6</v>
      </c>
      <c r="H4" s="1">
        <v>10</v>
      </c>
    </row>
    <row r="6" spans="1:19" x14ac:dyDescent="0.2">
      <c r="N6" s="44"/>
    </row>
    <row r="7" spans="1:19" x14ac:dyDescent="0.2">
      <c r="A7" s="44" t="s">
        <v>55</v>
      </c>
      <c r="N7" s="44"/>
      <c r="P7" s="44" t="s">
        <v>2</v>
      </c>
    </row>
    <row r="8" spans="1:19" x14ac:dyDescent="0.2">
      <c r="A8" s="44">
        <v>2022</v>
      </c>
    </row>
    <row r="9" spans="1:19" ht="52" customHeight="1" x14ac:dyDescent="0.2">
      <c r="A9" s="10" t="s">
        <v>11</v>
      </c>
      <c r="B9" s="267" t="s">
        <v>114</v>
      </c>
      <c r="C9" s="267"/>
      <c r="D9" s="267"/>
      <c r="E9" s="267"/>
      <c r="F9" s="267"/>
      <c r="G9" s="267"/>
      <c r="H9" s="267"/>
      <c r="I9" s="267"/>
      <c r="J9" s="267"/>
      <c r="K9" s="267"/>
      <c r="L9" s="267"/>
      <c r="M9" s="267"/>
      <c r="N9" s="267"/>
      <c r="O9" s="267"/>
      <c r="P9" s="45" t="s">
        <v>115</v>
      </c>
    </row>
    <row r="10" spans="1:19" x14ac:dyDescent="0.2">
      <c r="A10" s="10" t="s">
        <v>59</v>
      </c>
      <c r="B10" s="268" t="s">
        <v>117</v>
      </c>
      <c r="C10" s="268"/>
      <c r="D10" s="268"/>
      <c r="E10" s="268"/>
      <c r="F10" s="268"/>
      <c r="G10" s="268"/>
      <c r="H10" s="268"/>
      <c r="I10" s="268"/>
      <c r="J10" s="268"/>
      <c r="K10" s="268"/>
      <c r="L10" s="268"/>
      <c r="M10" s="268"/>
      <c r="N10" s="268"/>
      <c r="O10" s="268"/>
      <c r="P10" t="s">
        <v>116</v>
      </c>
    </row>
    <row r="11" spans="1:19" x14ac:dyDescent="0.2">
      <c r="A11" s="10" t="s">
        <v>112</v>
      </c>
      <c r="B11" s="268" t="s">
        <v>113</v>
      </c>
      <c r="C11" s="268"/>
      <c r="D11" s="268"/>
      <c r="E11" s="268"/>
      <c r="F11" s="268"/>
      <c r="G11" s="268"/>
      <c r="H11" s="268"/>
      <c r="I11" s="268"/>
      <c r="J11" s="268"/>
      <c r="K11" s="268"/>
      <c r="L11" s="268"/>
      <c r="M11" s="268"/>
      <c r="N11" s="268"/>
      <c r="O11" s="268"/>
      <c r="P11" t="s">
        <v>116</v>
      </c>
    </row>
    <row r="13" spans="1:19" x14ac:dyDescent="0.2">
      <c r="A13" s="44">
        <v>2021</v>
      </c>
      <c r="N13" s="44"/>
      <c r="P13" s="44"/>
    </row>
    <row r="14" spans="1:19" ht="50" customHeight="1" x14ac:dyDescent="0.2">
      <c r="A14" s="10" t="s">
        <v>11</v>
      </c>
      <c r="B14" s="267" t="s">
        <v>56</v>
      </c>
      <c r="C14" s="267"/>
      <c r="D14" s="267"/>
      <c r="E14" s="267"/>
      <c r="F14" s="267"/>
      <c r="G14" s="267"/>
      <c r="H14" s="267"/>
      <c r="I14" s="267"/>
      <c r="J14" s="267"/>
      <c r="K14" s="267"/>
      <c r="L14" s="267"/>
      <c r="M14" s="267"/>
      <c r="N14" s="267"/>
      <c r="O14" s="267"/>
      <c r="P14" s="74" t="s">
        <v>57</v>
      </c>
      <c r="S14" t="s">
        <v>58</v>
      </c>
    </row>
    <row r="15" spans="1:19" ht="33" customHeight="1" x14ac:dyDescent="0.2">
      <c r="A15" s="10" t="s">
        <v>59</v>
      </c>
      <c r="B15" s="268" t="s">
        <v>60</v>
      </c>
      <c r="C15" s="268"/>
      <c r="D15" s="268"/>
      <c r="E15" s="268"/>
      <c r="F15" s="268"/>
      <c r="G15" s="268"/>
      <c r="H15" s="268"/>
      <c r="I15" s="268"/>
      <c r="J15" s="268"/>
      <c r="K15" s="268"/>
      <c r="L15" s="268"/>
      <c r="M15" s="268"/>
      <c r="N15" s="268"/>
      <c r="O15" s="268"/>
      <c r="P15" s="74" t="s">
        <v>13</v>
      </c>
    </row>
    <row r="16" spans="1:19" ht="35" customHeight="1" x14ac:dyDescent="0.2">
      <c r="A16" t="s">
        <v>61</v>
      </c>
      <c r="B16" s="268" t="s">
        <v>62</v>
      </c>
      <c r="C16" s="268"/>
      <c r="D16" s="268"/>
      <c r="E16" s="268"/>
      <c r="F16" s="268"/>
      <c r="G16" s="268"/>
      <c r="H16" s="268"/>
      <c r="I16" s="268"/>
      <c r="J16" s="268"/>
      <c r="K16" s="268"/>
      <c r="L16" s="268"/>
      <c r="M16" s="268"/>
      <c r="N16" s="268"/>
      <c r="O16" s="268"/>
      <c r="P16" t="s">
        <v>13</v>
      </c>
    </row>
    <row r="17" spans="2:9" x14ac:dyDescent="0.2">
      <c r="B17" s="58"/>
      <c r="C17" s="62"/>
      <c r="D17" s="62"/>
      <c r="E17" s="62"/>
      <c r="F17" s="62"/>
      <c r="G17" s="229"/>
      <c r="H17" s="58"/>
      <c r="I17" s="58"/>
    </row>
    <row r="18" spans="2:9" x14ac:dyDescent="0.2">
      <c r="B18" s="63"/>
      <c r="C18" s="64"/>
      <c r="D18" s="65"/>
      <c r="E18" s="65"/>
      <c r="F18" s="65"/>
      <c r="G18" s="230"/>
      <c r="H18" s="63"/>
      <c r="I18" s="63"/>
    </row>
    <row r="19" spans="2:9" x14ac:dyDescent="0.2">
      <c r="B19" s="63"/>
      <c r="C19" s="64"/>
      <c r="D19" s="65"/>
      <c r="E19" s="65"/>
      <c r="F19" s="65"/>
      <c r="G19" s="230"/>
      <c r="H19" s="63"/>
      <c r="I19" s="63"/>
    </row>
    <row r="20" spans="2:9" x14ac:dyDescent="0.2">
      <c r="B20" s="63"/>
      <c r="C20" s="64"/>
      <c r="D20" s="64"/>
      <c r="E20" s="64"/>
      <c r="F20" s="64"/>
      <c r="G20" s="231"/>
      <c r="H20" s="63"/>
      <c r="I20" s="63"/>
    </row>
    <row r="21" spans="2:9" x14ac:dyDescent="0.2">
      <c r="B21" s="263"/>
      <c r="C21" s="263"/>
      <c r="D21" s="263"/>
      <c r="E21" s="263"/>
      <c r="F21" s="263"/>
      <c r="G21" s="232"/>
      <c r="H21" s="63"/>
      <c r="I21" s="63"/>
    </row>
    <row r="22" spans="2:9" x14ac:dyDescent="0.2">
      <c r="B22" s="63"/>
      <c r="C22" s="64"/>
      <c r="D22" s="65"/>
      <c r="E22" s="65"/>
      <c r="F22" s="65"/>
      <c r="G22" s="230"/>
      <c r="H22" s="63"/>
      <c r="I22" s="63"/>
    </row>
    <row r="23" spans="2:9" x14ac:dyDescent="0.2">
      <c r="B23" s="63"/>
      <c r="C23" s="64"/>
      <c r="D23" s="65"/>
      <c r="E23" s="65"/>
      <c r="F23" s="65"/>
      <c r="G23" s="230"/>
      <c r="H23" s="63"/>
      <c r="I23" s="63"/>
    </row>
    <row r="24" spans="2:9" x14ac:dyDescent="0.2">
      <c r="B24" s="66"/>
      <c r="C24" s="67"/>
      <c r="D24" s="65"/>
      <c r="E24" s="65"/>
      <c r="F24" s="65"/>
      <c r="G24" s="230"/>
      <c r="H24" s="63"/>
      <c r="I24" s="63"/>
    </row>
    <row r="25" spans="2:9" x14ac:dyDescent="0.2">
      <c r="B25" s="66"/>
      <c r="C25" s="67"/>
      <c r="D25" s="65"/>
      <c r="E25" s="65"/>
      <c r="F25" s="65"/>
      <c r="G25" s="230"/>
      <c r="H25" s="63"/>
      <c r="I25" s="63"/>
    </row>
    <row r="26" spans="2:9" x14ac:dyDescent="0.2">
      <c r="B26" s="63"/>
      <c r="C26" s="63"/>
      <c r="D26" s="63"/>
      <c r="E26" s="63"/>
      <c r="F26" s="63"/>
      <c r="G26" s="140"/>
      <c r="H26" s="63"/>
      <c r="I26" s="63"/>
    </row>
    <row r="27" spans="2:9" x14ac:dyDescent="0.2">
      <c r="B27" s="63"/>
      <c r="C27" s="63"/>
      <c r="D27" s="63"/>
      <c r="E27" s="63"/>
      <c r="F27" s="63"/>
      <c r="G27" s="140"/>
      <c r="H27" s="63"/>
      <c r="I27" s="63"/>
    </row>
    <row r="28" spans="2:9" x14ac:dyDescent="0.2">
      <c r="B28" s="63"/>
      <c r="C28" s="63"/>
      <c r="D28" s="63"/>
      <c r="E28" s="63"/>
      <c r="F28" s="63"/>
      <c r="G28" s="140"/>
      <c r="H28" s="63"/>
      <c r="I28" s="63"/>
    </row>
    <row r="29" spans="2:9" x14ac:dyDescent="0.2">
      <c r="B29" s="63"/>
      <c r="C29" s="63"/>
      <c r="D29" s="63"/>
      <c r="E29" s="63"/>
      <c r="F29" s="63"/>
      <c r="G29" s="140"/>
      <c r="H29" s="63"/>
      <c r="I29" s="63"/>
    </row>
    <row r="30" spans="2:9" ht="6" customHeight="1" x14ac:dyDescent="0.2">
      <c r="B30" s="63"/>
      <c r="C30" s="63"/>
      <c r="D30" s="63"/>
      <c r="E30" s="63"/>
      <c r="F30" s="63"/>
      <c r="G30" s="140"/>
      <c r="H30" s="63"/>
      <c r="I30" s="63"/>
    </row>
    <row r="31" spans="2:9" x14ac:dyDescent="0.2">
      <c r="B31" s="63"/>
      <c r="C31" s="63"/>
      <c r="D31" s="63"/>
      <c r="E31" s="63"/>
      <c r="F31" s="63"/>
      <c r="G31" s="140"/>
      <c r="H31" s="63"/>
      <c r="I31" s="63"/>
    </row>
  </sheetData>
  <mergeCells count="8">
    <mergeCell ref="B21:F21"/>
    <mergeCell ref="A2:A4"/>
    <mergeCell ref="B14:O14"/>
    <mergeCell ref="B15:O15"/>
    <mergeCell ref="B16:O16"/>
    <mergeCell ref="B9:O9"/>
    <mergeCell ref="B10:O10"/>
    <mergeCell ref="B11:O11"/>
  </mergeCells>
  <hyperlinks>
    <hyperlink ref="P14" r:id="rId1" display="https://www.cardekho.com/electric-cars" xr:uid="{669D4B5B-39EC-AC4D-9FFC-E972D82548A6}"/>
    <hyperlink ref="P15" r:id="rId2" xr:uid="{5F5A57E5-85DC-714B-BA03-949AAB25A434}"/>
    <hyperlink ref="P9" r:id="rId3" display="https://www.zigwheels.com/newcars/electric-cars" xr:uid="{E0C2B550-9A90-2843-9257-BDF97C050B3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0B6F5-E82D-3649-A787-FDC332C396D7}">
  <dimension ref="A1:P10"/>
  <sheetViews>
    <sheetView zoomScale="125" workbookViewId="0">
      <selection activeCell="D2" sqref="D2"/>
    </sheetView>
  </sheetViews>
  <sheetFormatPr baseColWidth="10" defaultColWidth="11" defaultRowHeight="16" x14ac:dyDescent="0.2"/>
  <cols>
    <col min="1" max="1" width="13.83203125" customWidth="1"/>
    <col min="4" max="4" width="12.33203125" customWidth="1"/>
  </cols>
  <sheetData>
    <row r="1" spans="1:16" s="11" customFormat="1" ht="34" x14ac:dyDescent="0.2">
      <c r="A1" s="2"/>
      <c r="B1" s="26">
        <v>2020</v>
      </c>
      <c r="C1" s="26">
        <v>2021</v>
      </c>
      <c r="D1" s="4" t="s">
        <v>187</v>
      </c>
      <c r="E1" s="26">
        <v>2022</v>
      </c>
      <c r="F1" s="4" t="s">
        <v>95</v>
      </c>
      <c r="G1" s="26">
        <v>2023</v>
      </c>
    </row>
    <row r="2" spans="1:16" ht="94" customHeight="1" x14ac:dyDescent="0.2">
      <c r="A2" s="81" t="s">
        <v>15</v>
      </c>
      <c r="B2" s="1">
        <v>0</v>
      </c>
      <c r="C2" s="1">
        <v>27.3</v>
      </c>
      <c r="D2" s="275" t="s">
        <v>63</v>
      </c>
      <c r="E2" s="1">
        <v>95.7</v>
      </c>
      <c r="F2" s="82" t="s">
        <v>121</v>
      </c>
      <c r="G2" s="1">
        <v>130</v>
      </c>
    </row>
    <row r="4" spans="1:16" x14ac:dyDescent="0.2">
      <c r="J4" s="58" t="s">
        <v>64</v>
      </c>
    </row>
    <row r="5" spans="1:16" x14ac:dyDescent="0.2">
      <c r="A5" t="s">
        <v>65</v>
      </c>
      <c r="J5" t="s">
        <v>66</v>
      </c>
    </row>
    <row r="6" spans="1:16" x14ac:dyDescent="0.2">
      <c r="A6" t="s">
        <v>67</v>
      </c>
      <c r="J6" s="45" t="s">
        <v>68</v>
      </c>
    </row>
    <row r="7" spans="1:16" x14ac:dyDescent="0.2">
      <c r="A7" t="s">
        <v>120</v>
      </c>
      <c r="J7" s="45" t="s">
        <v>119</v>
      </c>
    </row>
    <row r="8" spans="1:16" x14ac:dyDescent="0.2">
      <c r="A8" s="75" t="s">
        <v>182</v>
      </c>
      <c r="B8" s="55"/>
      <c r="C8" s="74"/>
    </row>
    <row r="9" spans="1:16" s="11" customFormat="1" x14ac:dyDescent="0.2">
      <c r="B9" s="76"/>
      <c r="C9" s="77"/>
      <c r="D9" s="77"/>
      <c r="E9" s="78"/>
      <c r="F9" s="129"/>
      <c r="G9" s="78"/>
      <c r="H9" s="78"/>
      <c r="I9" s="78"/>
      <c r="J9" s="78"/>
      <c r="K9" s="78"/>
      <c r="L9" s="78"/>
      <c r="M9" s="78"/>
      <c r="N9" s="78"/>
      <c r="O9" s="78"/>
      <c r="P9" s="74"/>
    </row>
    <row r="10" spans="1:16" x14ac:dyDescent="0.2">
      <c r="C10" s="79"/>
    </row>
  </sheetData>
  <hyperlinks>
    <hyperlink ref="J6" r:id="rId1" display="https://www.google.com/url?sa=t&amp;rct=j&amp;q=&amp;esrc=s&amp;source=web&amp;cd=&amp;ved=2ahUKEwjp_9ra0bzyAhXQV30KHajCCnAQFnoECAQQAQ&amp;url=https%3A%2F%2Ffame2.heavyindustry.gov.in%2FWriteReadData%2FPdf%2FPress%2520Release%2520for%2520Charging%2520Infrastructiure.pdf&amp;usg=AOvVaw27SOHt5MoKA2GA-MHu_Dm8" xr:uid="{BBF5E9E9-B13F-664A-AE0A-E93C3490E69A}"/>
    <hyperlink ref="J7" r:id="rId2" xr:uid="{0F410AEB-FCF5-BB42-8B43-47E8DE1BF973}"/>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1056-B10F-2F40-ADCB-135BABCDBF6C}">
  <dimension ref="A1:K16"/>
  <sheetViews>
    <sheetView zoomScale="143" workbookViewId="0">
      <selection activeCell="E11" sqref="E11"/>
    </sheetView>
  </sheetViews>
  <sheetFormatPr baseColWidth="10" defaultColWidth="11" defaultRowHeight="16" x14ac:dyDescent="0.2"/>
  <cols>
    <col min="1" max="1" width="16.33203125" customWidth="1"/>
    <col min="2" max="2" width="21" customWidth="1"/>
  </cols>
  <sheetData>
    <row r="1" spans="1:11" ht="35" customHeight="1" x14ac:dyDescent="0.2">
      <c r="A1" s="2"/>
      <c r="B1" s="1"/>
      <c r="C1" s="20" t="s">
        <v>0</v>
      </c>
      <c r="D1" s="4" t="s">
        <v>69</v>
      </c>
      <c r="E1" s="4" t="s">
        <v>70</v>
      </c>
      <c r="F1" s="80">
        <v>2022</v>
      </c>
      <c r="G1" s="4" t="s">
        <v>94</v>
      </c>
      <c r="H1" s="80">
        <v>2023</v>
      </c>
    </row>
    <row r="2" spans="1:11" ht="37" customHeight="1" x14ac:dyDescent="0.2">
      <c r="A2" s="269" t="s">
        <v>18</v>
      </c>
      <c r="B2" s="8" t="s">
        <v>17</v>
      </c>
      <c r="C2" s="1">
        <v>318</v>
      </c>
      <c r="D2" s="1">
        <v>845</v>
      </c>
      <c r="E2" s="154">
        <v>1800</v>
      </c>
      <c r="F2" s="1">
        <v>1899</v>
      </c>
      <c r="G2" s="157">
        <v>7450</v>
      </c>
      <c r="H2" s="1">
        <v>2954</v>
      </c>
    </row>
    <row r="3" spans="1:11" ht="37" customHeight="1" x14ac:dyDescent="0.2">
      <c r="A3" s="269"/>
      <c r="B3" s="8" t="s">
        <v>19</v>
      </c>
      <c r="C3" s="1">
        <v>90</v>
      </c>
      <c r="D3" s="1">
        <v>240</v>
      </c>
      <c r="E3" s="155">
        <v>292</v>
      </c>
      <c r="F3" s="1">
        <v>400</v>
      </c>
      <c r="G3" s="158">
        <v>1585</v>
      </c>
      <c r="H3" s="1">
        <v>600</v>
      </c>
    </row>
    <row r="4" spans="1:11" ht="37" customHeight="1" x14ac:dyDescent="0.2">
      <c r="A4" s="269"/>
      <c r="B4" s="8" t="s">
        <v>9</v>
      </c>
      <c r="C4" s="1">
        <v>14</v>
      </c>
      <c r="D4" s="1">
        <v>57</v>
      </c>
      <c r="E4" s="156">
        <v>72</v>
      </c>
      <c r="F4" s="1">
        <v>143</v>
      </c>
      <c r="G4" s="9">
        <v>1059</v>
      </c>
      <c r="H4" s="1">
        <v>229</v>
      </c>
    </row>
    <row r="5" spans="1:11" x14ac:dyDescent="0.2">
      <c r="A5" t="s">
        <v>189</v>
      </c>
    </row>
    <row r="7" spans="1:11" x14ac:dyDescent="0.2">
      <c r="A7" s="90" t="s">
        <v>71</v>
      </c>
    </row>
    <row r="8" spans="1:11" ht="16" customHeight="1" x14ac:dyDescent="0.2">
      <c r="A8" s="44">
        <v>2022</v>
      </c>
    </row>
    <row r="9" spans="1:11" x14ac:dyDescent="0.2">
      <c r="A9" s="10" t="s">
        <v>105</v>
      </c>
      <c r="B9" t="s">
        <v>108</v>
      </c>
      <c r="E9" s="45"/>
    </row>
    <row r="10" spans="1:11" x14ac:dyDescent="0.2">
      <c r="A10" s="10" t="s">
        <v>19</v>
      </c>
      <c r="B10" t="s">
        <v>188</v>
      </c>
      <c r="K10" s="58"/>
    </row>
    <row r="11" spans="1:11" x14ac:dyDescent="0.2">
      <c r="A11" s="10" t="s">
        <v>106</v>
      </c>
      <c r="B11" t="s">
        <v>107</v>
      </c>
    </row>
    <row r="12" spans="1:11" x14ac:dyDescent="0.2">
      <c r="A12" s="10"/>
    </row>
    <row r="13" spans="1:11" x14ac:dyDescent="0.2">
      <c r="A13" s="44">
        <v>2021</v>
      </c>
    </row>
    <row r="14" spans="1:11" x14ac:dyDescent="0.2">
      <c r="A14" s="10" t="s">
        <v>72</v>
      </c>
      <c r="B14" t="s">
        <v>73</v>
      </c>
      <c r="C14" s="75" t="s">
        <v>74</v>
      </c>
    </row>
    <row r="15" spans="1:11" x14ac:dyDescent="0.2">
      <c r="A15" s="10" t="s">
        <v>19</v>
      </c>
      <c r="B15" t="s">
        <v>75</v>
      </c>
      <c r="C15" t="s">
        <v>76</v>
      </c>
    </row>
    <row r="16" spans="1:11" x14ac:dyDescent="0.2">
      <c r="A16" s="10" t="s">
        <v>77</v>
      </c>
      <c r="B16" t="s">
        <v>78</v>
      </c>
      <c r="C16" s="45" t="s">
        <v>21</v>
      </c>
    </row>
  </sheetData>
  <mergeCells count="1">
    <mergeCell ref="A2:A4"/>
  </mergeCells>
  <hyperlinks>
    <hyperlink ref="C16" r:id="rId1" xr:uid="{8E76C4FC-02BF-7040-B4E7-BC2758AA6F44}"/>
    <hyperlink ref="C15" r:id="rId2" display="https://play.google.com/store/apps/details?id=com.delhitransport.onedelhi  " xr:uid="{D9A7EF56-D2E1-C54F-8281-81FF5671C44C}"/>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AAD45-FE6E-9A4E-9089-6106F4C20266}">
  <dimension ref="A2:K21"/>
  <sheetViews>
    <sheetView zoomScale="125" zoomScaleNormal="125" workbookViewId="0">
      <selection activeCell="K18" sqref="K18"/>
    </sheetView>
  </sheetViews>
  <sheetFormatPr baseColWidth="10" defaultColWidth="10.83203125" defaultRowHeight="16" x14ac:dyDescent="0.2"/>
  <cols>
    <col min="1" max="1" width="20.5" customWidth="1"/>
    <col min="6" max="6" width="10.83203125" style="138"/>
  </cols>
  <sheetData>
    <row r="2" spans="1:11" ht="34" x14ac:dyDescent="0.2">
      <c r="A2" s="12"/>
      <c r="B2" s="12"/>
      <c r="C2" s="13" t="s">
        <v>0</v>
      </c>
      <c r="D2" s="6" t="s">
        <v>40</v>
      </c>
      <c r="E2" s="6" t="s">
        <v>69</v>
      </c>
      <c r="F2" s="144" t="s">
        <v>70</v>
      </c>
      <c r="G2" s="14">
        <v>2022</v>
      </c>
      <c r="H2" s="144" t="s">
        <v>94</v>
      </c>
      <c r="I2" s="14">
        <v>2023</v>
      </c>
    </row>
    <row r="3" spans="1:11" ht="51" customHeight="1" x14ac:dyDescent="0.2">
      <c r="A3" s="270" t="s">
        <v>22</v>
      </c>
      <c r="B3" s="15" t="s">
        <v>19</v>
      </c>
      <c r="C3" s="88">
        <v>0</v>
      </c>
      <c r="D3" s="88">
        <v>0</v>
      </c>
      <c r="E3" s="88">
        <v>5</v>
      </c>
      <c r="F3" s="145">
        <f>D16</f>
        <v>1.1707317073170732E-2</v>
      </c>
      <c r="G3" s="88">
        <v>25</v>
      </c>
      <c r="H3" s="203">
        <v>0.08</v>
      </c>
      <c r="I3" s="88">
        <v>40</v>
      </c>
    </row>
    <row r="4" spans="1:11" ht="17" x14ac:dyDescent="0.2">
      <c r="A4" s="270"/>
      <c r="B4" s="15" t="s">
        <v>24</v>
      </c>
      <c r="C4" s="151">
        <v>10</v>
      </c>
      <c r="D4" s="151">
        <v>5.8</v>
      </c>
      <c r="E4" s="151">
        <v>30</v>
      </c>
      <c r="F4" s="145">
        <f>D17</f>
        <v>6.6342326404245908E-2</v>
      </c>
      <c r="G4" s="88">
        <v>40</v>
      </c>
      <c r="H4" s="149">
        <v>0.19</v>
      </c>
      <c r="I4" s="88">
        <v>50</v>
      </c>
    </row>
    <row r="5" spans="1:11" ht="34" x14ac:dyDescent="0.2">
      <c r="A5" s="270"/>
      <c r="B5" s="15" t="s">
        <v>26</v>
      </c>
      <c r="C5" s="88">
        <v>1</v>
      </c>
      <c r="D5" s="88">
        <v>1</v>
      </c>
      <c r="E5" s="88">
        <v>10</v>
      </c>
      <c r="F5" s="146">
        <f>D18</f>
        <v>0.18804920913884007</v>
      </c>
      <c r="G5" s="88">
        <v>15</v>
      </c>
      <c r="H5" s="149">
        <v>0.31746031746031744</v>
      </c>
      <c r="I5" s="88">
        <v>25</v>
      </c>
      <c r="K5" s="58"/>
    </row>
    <row r="6" spans="1:11" x14ac:dyDescent="0.2">
      <c r="I6" s="11"/>
    </row>
    <row r="7" spans="1:11" x14ac:dyDescent="0.2">
      <c r="A7" t="s">
        <v>190</v>
      </c>
      <c r="B7" s="11"/>
      <c r="C7" s="11"/>
      <c r="D7" s="11"/>
      <c r="E7" s="11"/>
      <c r="F7" s="147"/>
      <c r="G7" s="11"/>
      <c r="H7" s="11"/>
      <c r="I7" s="11"/>
    </row>
    <row r="8" spans="1:11" x14ac:dyDescent="0.2">
      <c r="A8">
        <v>2022</v>
      </c>
      <c r="B8" s="11"/>
      <c r="C8" s="11"/>
      <c r="D8" s="11"/>
      <c r="E8" s="11"/>
      <c r="F8" s="147"/>
      <c r="G8" s="11"/>
      <c r="H8" s="11"/>
      <c r="I8" s="11"/>
    </row>
    <row r="9" spans="1:11" x14ac:dyDescent="0.2">
      <c r="A9" s="86" t="s">
        <v>79</v>
      </c>
      <c r="B9" s="80" t="s">
        <v>47</v>
      </c>
      <c r="C9" s="80" t="s">
        <v>80</v>
      </c>
      <c r="D9" s="80" t="s">
        <v>49</v>
      </c>
      <c r="F9" s="150" t="s">
        <v>64</v>
      </c>
    </row>
    <row r="10" spans="1:11" x14ac:dyDescent="0.2">
      <c r="A10" s="8" t="s">
        <v>8</v>
      </c>
      <c r="B10" s="1">
        <v>150</v>
      </c>
      <c r="C10" s="155">
        <v>1781</v>
      </c>
      <c r="D10" s="233">
        <f>B10/C10</f>
        <v>8.4222346996069619E-2</v>
      </c>
      <c r="F10" s="138" t="s">
        <v>100</v>
      </c>
    </row>
    <row r="11" spans="1:11" x14ac:dyDescent="0.2">
      <c r="A11" s="8" t="s">
        <v>24</v>
      </c>
      <c r="B11" s="1">
        <v>406</v>
      </c>
      <c r="C11" s="155">
        <v>2126</v>
      </c>
      <c r="D11" s="233">
        <f>B11/C11</f>
        <v>0.19096895578551271</v>
      </c>
      <c r="F11" s="138" t="s">
        <v>101</v>
      </c>
    </row>
    <row r="12" spans="1:11" x14ac:dyDescent="0.2">
      <c r="A12" s="86" t="s">
        <v>99</v>
      </c>
      <c r="B12" s="1">
        <v>180</v>
      </c>
      <c r="C12" s="155">
        <v>567</v>
      </c>
      <c r="D12" s="233">
        <f>B12/C12</f>
        <v>0.31746031746031744</v>
      </c>
      <c r="F12" s="138" t="s">
        <v>192</v>
      </c>
    </row>
    <row r="14" spans="1:11" x14ac:dyDescent="0.2">
      <c r="A14">
        <v>2021</v>
      </c>
      <c r="D14" s="138"/>
    </row>
    <row r="15" spans="1:11" x14ac:dyDescent="0.2">
      <c r="A15" s="86" t="s">
        <v>79</v>
      </c>
      <c r="B15" s="80" t="s">
        <v>47</v>
      </c>
      <c r="C15" s="80" t="s">
        <v>80</v>
      </c>
      <c r="D15" s="141" t="s">
        <v>49</v>
      </c>
      <c r="F15" s="234"/>
    </row>
    <row r="16" spans="1:11" x14ac:dyDescent="0.2">
      <c r="A16" s="8" t="s">
        <v>8</v>
      </c>
      <c r="B16" s="1">
        <v>72</v>
      </c>
      <c r="C16" s="1">
        <v>6150</v>
      </c>
      <c r="D16" s="143">
        <f>B16/C16</f>
        <v>1.1707317073170732E-2</v>
      </c>
      <c r="F16" s="148" t="s">
        <v>82</v>
      </c>
    </row>
    <row r="17" spans="1:8" x14ac:dyDescent="0.2">
      <c r="A17" s="8" t="s">
        <v>104</v>
      </c>
      <c r="B17" s="1">
        <v>150</v>
      </c>
      <c r="C17" s="155">
        <v>2261</v>
      </c>
      <c r="D17" s="143">
        <f>B17/C17</f>
        <v>6.6342326404245908E-2</v>
      </c>
      <c r="F17" s="138" t="s">
        <v>85</v>
      </c>
    </row>
    <row r="18" spans="1:8" x14ac:dyDescent="0.2">
      <c r="A18" s="86" t="s">
        <v>99</v>
      </c>
      <c r="B18" s="1">
        <v>107</v>
      </c>
      <c r="C18" s="1">
        <v>569</v>
      </c>
      <c r="D18" s="142">
        <f>B18/C18</f>
        <v>0.18804920913884007</v>
      </c>
      <c r="F18" s="148" t="s">
        <v>81</v>
      </c>
    </row>
    <row r="20" spans="1:8" x14ac:dyDescent="0.2">
      <c r="A20">
        <v>2020</v>
      </c>
    </row>
    <row r="21" spans="1:8" x14ac:dyDescent="0.2">
      <c r="A21" s="8" t="s">
        <v>83</v>
      </c>
      <c r="B21" s="1">
        <v>75</v>
      </c>
      <c r="C21" s="1">
        <v>1290</v>
      </c>
      <c r="D21" s="143">
        <f>B21/C21</f>
        <v>5.8139534883720929E-2</v>
      </c>
      <c r="F21" s="138" t="s">
        <v>25</v>
      </c>
      <c r="G21" s="85" t="s">
        <v>84</v>
      </c>
      <c r="H21" s="85"/>
    </row>
  </sheetData>
  <mergeCells count="1">
    <mergeCell ref="A3:A5"/>
  </mergeCells>
  <hyperlinks>
    <hyperlink ref="F18" r:id="rId1" display="https://www.freepressjournal.in/mumbai/navi-mumbai-nmmt-gets-77-electric-buses-under-centres-fame-india-scheme" xr:uid="{4701AAC1-17FB-474D-AEBC-DF8388AF33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DAA4-CF23-894C-8AA3-5C0E65417661}">
  <dimension ref="A1:F6"/>
  <sheetViews>
    <sheetView workbookViewId="0"/>
  </sheetViews>
  <sheetFormatPr baseColWidth="10" defaultColWidth="11" defaultRowHeight="16" x14ac:dyDescent="0.2"/>
  <cols>
    <col min="5" max="5" width="13.6640625" customWidth="1"/>
  </cols>
  <sheetData>
    <row r="1" spans="1:6" x14ac:dyDescent="0.2">
      <c r="A1" s="1"/>
      <c r="B1" s="1"/>
      <c r="C1" s="1"/>
      <c r="D1" s="1"/>
      <c r="E1" s="1"/>
      <c r="F1" s="1"/>
    </row>
    <row r="2" spans="1:6" x14ac:dyDescent="0.2">
      <c r="A2" s="1"/>
      <c r="B2" s="47" t="s">
        <v>0</v>
      </c>
      <c r="C2" s="16">
        <v>2021</v>
      </c>
      <c r="D2" s="16">
        <v>2022</v>
      </c>
      <c r="E2" s="16" t="s">
        <v>95</v>
      </c>
      <c r="F2" s="16">
        <v>2023</v>
      </c>
    </row>
    <row r="3" spans="1:6" x14ac:dyDescent="0.2">
      <c r="A3" s="8" t="s">
        <v>17</v>
      </c>
      <c r="B3" s="47">
        <v>0</v>
      </c>
      <c r="C3" s="47">
        <v>0</v>
      </c>
      <c r="D3" s="47">
        <v>5</v>
      </c>
      <c r="E3" s="131">
        <v>0</v>
      </c>
      <c r="F3" s="47">
        <v>30</v>
      </c>
    </row>
    <row r="6" spans="1:6" x14ac:dyDescent="0.2">
      <c r="A6" t="s">
        <v>102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F510-F0C8-384B-AF33-D4C26D8CE0B9}">
  <dimension ref="A2:K10"/>
  <sheetViews>
    <sheetView zoomScale="125" workbookViewId="0">
      <selection activeCell="K4" sqref="K4"/>
    </sheetView>
  </sheetViews>
  <sheetFormatPr baseColWidth="10" defaultColWidth="11" defaultRowHeight="16" x14ac:dyDescent="0.2"/>
  <cols>
    <col min="2" max="2" width="18.1640625" customWidth="1"/>
    <col min="5" max="5" width="13.6640625" customWidth="1"/>
    <col min="7" max="7" width="16.6640625" style="11" customWidth="1"/>
  </cols>
  <sheetData>
    <row r="2" spans="1:11" ht="34" x14ac:dyDescent="0.2">
      <c r="A2" s="1"/>
      <c r="B2" s="1"/>
      <c r="C2" s="3">
        <v>2020</v>
      </c>
      <c r="D2" s="3" t="s">
        <v>69</v>
      </c>
      <c r="E2" s="3" t="s">
        <v>70</v>
      </c>
      <c r="F2" s="3">
        <v>2022</v>
      </c>
      <c r="G2" s="3" t="s">
        <v>94</v>
      </c>
      <c r="H2" s="3">
        <v>2023</v>
      </c>
    </row>
    <row r="3" spans="1:11" ht="120" thickBot="1" x14ac:dyDescent="0.25">
      <c r="A3" s="2" t="s">
        <v>28</v>
      </c>
      <c r="B3" s="2" t="s">
        <v>17</v>
      </c>
      <c r="C3" s="1">
        <v>0</v>
      </c>
      <c r="D3" s="1">
        <v>1</v>
      </c>
      <c r="E3" s="152" t="s">
        <v>193</v>
      </c>
      <c r="F3" s="1">
        <v>5</v>
      </c>
      <c r="G3" s="153">
        <v>50</v>
      </c>
      <c r="H3" s="1">
        <v>10</v>
      </c>
      <c r="K3" s="103"/>
    </row>
    <row r="5" spans="1:11" ht="68" customHeight="1" x14ac:dyDescent="0.2">
      <c r="A5" s="44" t="s">
        <v>2</v>
      </c>
      <c r="B5" s="267" t="s">
        <v>96</v>
      </c>
      <c r="C5" s="267"/>
      <c r="D5" s="267"/>
      <c r="E5" s="267"/>
      <c r="F5" s="45" t="s">
        <v>97</v>
      </c>
    </row>
    <row r="6" spans="1:11" ht="68" customHeight="1" x14ac:dyDescent="0.2">
      <c r="B6" s="268" t="s">
        <v>86</v>
      </c>
      <c r="C6" s="268"/>
      <c r="D6" s="268"/>
      <c r="E6" s="268"/>
      <c r="F6" s="74" t="s">
        <v>103</v>
      </c>
      <c r="G6" s="130"/>
    </row>
    <row r="7" spans="1:11" x14ac:dyDescent="0.2">
      <c r="B7" s="130"/>
      <c r="C7" s="130"/>
      <c r="D7" s="130"/>
      <c r="E7" s="130"/>
      <c r="F7" s="11"/>
      <c r="G7" s="130"/>
    </row>
    <row r="8" spans="1:11" x14ac:dyDescent="0.2">
      <c r="B8" s="130"/>
      <c r="C8" s="130"/>
      <c r="D8" s="130"/>
      <c r="E8" s="130"/>
      <c r="F8" s="11"/>
      <c r="G8" s="130"/>
    </row>
    <row r="9" spans="1:11" x14ac:dyDescent="0.2">
      <c r="B9" s="130"/>
      <c r="C9" s="130"/>
      <c r="D9" s="130"/>
      <c r="E9" s="130"/>
      <c r="F9" s="11"/>
      <c r="G9" s="130"/>
    </row>
    <row r="10" spans="1:11" x14ac:dyDescent="0.2">
      <c r="B10" s="130"/>
      <c r="C10" s="130"/>
      <c r="D10" s="130"/>
      <c r="E10" s="130"/>
      <c r="F10" s="11"/>
      <c r="G10" s="130"/>
    </row>
  </sheetData>
  <mergeCells count="2">
    <mergeCell ref="B5:E5"/>
    <mergeCell ref="B6:E6"/>
  </mergeCells>
  <hyperlinks>
    <hyperlink ref="F5" r:id="rId1" xr:uid="{AF0F3730-67DA-3F4F-BD8D-A166002283A8}"/>
    <hyperlink ref="F6" r:id="rId2" xr:uid="{A9DBFAE3-38B3-C94E-837C-77F4E5B4F48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6050F-F4F7-1F40-AF93-AC6F117F4346}">
  <dimension ref="A1:H13"/>
  <sheetViews>
    <sheetView tabSelected="1" zoomScale="150" zoomScaleNormal="174" workbookViewId="0">
      <selection activeCell="A14" sqref="A14"/>
    </sheetView>
  </sheetViews>
  <sheetFormatPr baseColWidth="10" defaultColWidth="10.83203125" defaultRowHeight="16" x14ac:dyDescent="0.2"/>
  <cols>
    <col min="1" max="1" width="19.5" customWidth="1"/>
    <col min="2" max="2" width="20" customWidth="1"/>
    <col min="5" max="5" width="10.83203125" style="138"/>
  </cols>
  <sheetData>
    <row r="1" spans="1:8" ht="34" x14ac:dyDescent="0.2">
      <c r="A1" s="1"/>
      <c r="B1" s="1" t="s">
        <v>87</v>
      </c>
      <c r="C1" s="3">
        <v>2020</v>
      </c>
      <c r="D1" s="3" t="s">
        <v>69</v>
      </c>
      <c r="E1" s="200" t="s">
        <v>70</v>
      </c>
      <c r="F1" s="3">
        <v>2022</v>
      </c>
      <c r="G1" s="3" t="s">
        <v>94</v>
      </c>
      <c r="H1" s="3">
        <v>2023</v>
      </c>
    </row>
    <row r="2" spans="1:8" x14ac:dyDescent="0.2">
      <c r="A2" s="271" t="s">
        <v>29</v>
      </c>
      <c r="B2" s="5" t="s">
        <v>30</v>
      </c>
      <c r="C2" s="18">
        <v>1.66</v>
      </c>
      <c r="D2" s="18">
        <v>1.61</v>
      </c>
      <c r="E2" s="197">
        <v>1.6384593107442804</v>
      </c>
      <c r="F2" s="18">
        <v>1.56</v>
      </c>
      <c r="G2" s="19">
        <v>1.6089741794671168</v>
      </c>
      <c r="H2" s="18">
        <v>1.51</v>
      </c>
    </row>
    <row r="3" spans="1:8" x14ac:dyDescent="0.2">
      <c r="A3" s="272"/>
      <c r="B3" s="5" t="s">
        <v>31</v>
      </c>
      <c r="C3" s="18">
        <v>2.2400000000000002</v>
      </c>
      <c r="D3" s="18">
        <v>2.17</v>
      </c>
      <c r="E3" s="197">
        <v>2.068031586503948</v>
      </c>
      <c r="F3" s="18">
        <v>2.09</v>
      </c>
      <c r="G3" s="19">
        <v>1.393100529100529</v>
      </c>
      <c r="H3" s="18">
        <v>2.0099999999999998</v>
      </c>
    </row>
    <row r="4" spans="1:8" x14ac:dyDescent="0.2">
      <c r="A4" s="272"/>
      <c r="B4" s="5" t="s">
        <v>32</v>
      </c>
      <c r="C4" s="18">
        <v>1.1299999999999999</v>
      </c>
      <c r="D4" s="18">
        <v>1.0900000000000001</v>
      </c>
      <c r="E4" s="197">
        <v>1.1340818377602297</v>
      </c>
      <c r="F4" s="18">
        <v>1.05</v>
      </c>
      <c r="G4" s="19">
        <v>0.96035015197568385</v>
      </c>
      <c r="H4" s="18">
        <v>1</v>
      </c>
    </row>
    <row r="5" spans="1:8" x14ac:dyDescent="0.2">
      <c r="A5" s="272"/>
      <c r="B5" s="5" t="s">
        <v>33</v>
      </c>
      <c r="C5" s="18">
        <v>1.43</v>
      </c>
      <c r="D5" s="18">
        <v>1.37</v>
      </c>
      <c r="E5" s="197">
        <v>1.3863229502327248</v>
      </c>
      <c r="F5" s="18">
        <v>1.31</v>
      </c>
      <c r="G5" s="19">
        <v>1.2715927750410509</v>
      </c>
      <c r="H5" s="18">
        <v>1.25</v>
      </c>
    </row>
    <row r="6" spans="1:8" x14ac:dyDescent="0.2">
      <c r="A6" s="272"/>
      <c r="B6" s="5" t="s">
        <v>34</v>
      </c>
      <c r="C6" s="18">
        <v>2.16</v>
      </c>
      <c r="D6" s="18">
        <v>2.11</v>
      </c>
      <c r="E6" s="197">
        <v>2.0994700460829492</v>
      </c>
      <c r="F6" s="18">
        <v>2.0499999999999998</v>
      </c>
      <c r="G6" s="19">
        <v>2.0244377457404981</v>
      </c>
      <c r="H6" s="18">
        <v>2</v>
      </c>
    </row>
    <row r="7" spans="1:8" x14ac:dyDescent="0.2">
      <c r="A7" s="272"/>
      <c r="B7" s="5" t="s">
        <v>88</v>
      </c>
      <c r="C7" s="18">
        <v>4.07</v>
      </c>
      <c r="D7" s="18">
        <v>3.8</v>
      </c>
      <c r="E7" s="197">
        <v>3.8</v>
      </c>
      <c r="F7" s="18">
        <v>3.53</v>
      </c>
      <c r="G7" s="18">
        <v>3.53</v>
      </c>
      <c r="H7" s="18">
        <v>3.27</v>
      </c>
    </row>
    <row r="8" spans="1:8" x14ac:dyDescent="0.2">
      <c r="A8" s="272"/>
      <c r="B8" s="5" t="s">
        <v>37</v>
      </c>
      <c r="C8" s="18">
        <v>4.26</v>
      </c>
      <c r="D8" s="18">
        <v>4.12</v>
      </c>
      <c r="E8" s="197">
        <v>4.1142857142857139</v>
      </c>
      <c r="F8" s="18">
        <v>3.95</v>
      </c>
      <c r="G8" s="19">
        <v>3.77</v>
      </c>
      <c r="H8" s="18">
        <v>3.79</v>
      </c>
    </row>
    <row r="10" spans="1:8" x14ac:dyDescent="0.2">
      <c r="A10" t="s">
        <v>98</v>
      </c>
    </row>
    <row r="11" spans="1:8" x14ac:dyDescent="0.2">
      <c r="A11" t="s">
        <v>89</v>
      </c>
      <c r="B11" s="7"/>
    </row>
    <row r="12" spans="1:8" x14ac:dyDescent="0.2">
      <c r="A12" t="s">
        <v>176</v>
      </c>
    </row>
    <row r="13" spans="1:8" ht="114" customHeight="1" x14ac:dyDescent="0.2">
      <c r="A13" s="268" t="s">
        <v>191</v>
      </c>
      <c r="B13" s="268"/>
      <c r="C13" s="268"/>
      <c r="D13" s="268"/>
    </row>
  </sheetData>
  <mergeCells count="2">
    <mergeCell ref="A2:A8"/>
    <mergeCell ref="A13:D13"/>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D8A74605000E4D882AFF9C83E7BC96" ma:contentTypeVersion="27" ma:contentTypeDescription="Create a new document." ma:contentTypeScope="" ma:versionID="e459df42bc63d62a99206d26ab21d302">
  <xsd:schema xmlns:xsd="http://www.w3.org/2001/XMLSchema" xmlns:xs="http://www.w3.org/2001/XMLSchema" xmlns:p="http://schemas.microsoft.com/office/2006/metadata/properties" xmlns:ns2="a7915b4c-e3dd-4ae8-b896-d88ac4009640" xmlns:ns3="a1df9832-fa29-4d0b-8301-c5ccf72ca850" xmlns:ns4="548cc37f-ad38-4a8e-8b10-b6325f85a98f" targetNamespace="http://schemas.microsoft.com/office/2006/metadata/properties" ma:root="true" ma:fieldsID="eab58002d934db3fd9d4645d6b498bf4" ns2:_="" ns3:_="" ns4:_="">
    <xsd:import namespace="a7915b4c-e3dd-4ae8-b896-d88ac4009640"/>
    <xsd:import namespace="a1df9832-fa29-4d0b-8301-c5ccf72ca850"/>
    <xsd:import namespace="548cc37f-ad38-4a8e-8b10-b6325f85a98f"/>
    <xsd:element name="properties">
      <xsd:complexType>
        <xsd:sequence>
          <xsd:element name="documentManagement">
            <xsd:complexType>
              <xsd:all>
                <xsd:element ref="ns2:gb37b101c3bf4390a80ecb2a85d12553" minOccurs="0"/>
                <xsd:element ref="ns3:TaxCatchAll" minOccurs="0"/>
                <xsd:element ref="ns2:ad885563ffaf482a8f2f6f1ed14293f2" minOccurs="0"/>
                <xsd:element ref="ns2:ha642151bcf5429086d4f938dd772a57" minOccurs="0"/>
                <xsd:element ref="ns2:Project" minOccurs="0"/>
                <xsd:element ref="ns2:ob380de2b5ba4f7b84be0422cc775329" minOccurs="0"/>
                <xsd:element ref="ns2:edf49cfed4024fdc804120203e2aecec" minOccurs="0"/>
                <xsd:element ref="ns2:b47995716c6b47cca75b3137685ff18c" minOccurs="0"/>
                <xsd:element ref="ns2:MediaServiceMetadata" minOccurs="0"/>
                <xsd:element ref="ns2:MediaServiceFastMetadata" minOccurs="0"/>
                <xsd:element ref="ns2:MediaServiceAutoKeyPoints" minOccurs="0"/>
                <xsd:element ref="ns2:MediaServiceKeyPoints" minOccurs="0"/>
                <xsd:element ref="ns4:SharedWithUsers" minOccurs="0"/>
                <xsd:element ref="ns4: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915b4c-e3dd-4ae8-b896-d88ac4009640" elementFormDefault="qualified">
    <xsd:import namespace="http://schemas.microsoft.com/office/2006/documentManagement/types"/>
    <xsd:import namespace="http://schemas.microsoft.com/office/infopath/2007/PartnerControls"/>
    <xsd:element name="gb37b101c3bf4390a80ecb2a85d12553" ma:index="9" nillable="true" ma:taxonomy="true" ma:internalName="gb37b101c3bf4390a80ecb2a85d12553" ma:taxonomyFieldName="Document_x0020_Status" ma:displayName="Document Status" ma:default="1;#Draft|1196e416-c1e2-46e4-892a-39f21fb650b4" ma:fieldId="{0b37b101-c3bf-4390-a80e-cb2a85d12553}" ma:sspId="78ca830c-a034-4168-b956-d7763e68b615" ma:termSetId="d65b1371-216a-449b-be5c-ac755384594b" ma:anchorId="00000000-0000-0000-0000-000000000000" ma:open="false" ma:isKeyword="false">
      <xsd:complexType>
        <xsd:sequence>
          <xsd:element ref="pc:Terms" minOccurs="0" maxOccurs="1"/>
        </xsd:sequence>
      </xsd:complexType>
    </xsd:element>
    <xsd:element name="ad885563ffaf482a8f2f6f1ed14293f2" ma:index="12" nillable="true" ma:taxonomy="true" ma:internalName="ad885563ffaf482a8f2f6f1ed14293f2" ma:taxonomyFieldName="Program" ma:displayName="Program" ma:default="2;#India|db7e5eeb-ad6d-4ccd-94b2-808879e89672" ma:fieldId="{ad885563-ffaf-482a-8f2f-6f1ed14293f2}" ma:sspId="78ca830c-a034-4168-b956-d7763e68b615" ma:termSetId="fb5b2e61-77ad-482a-9c70-531e7aa7f77d" ma:anchorId="00000000-0000-0000-0000-000000000000" ma:open="false" ma:isKeyword="false">
      <xsd:complexType>
        <xsd:sequence>
          <xsd:element ref="pc:Terms" minOccurs="0" maxOccurs="1"/>
        </xsd:sequence>
      </xsd:complexType>
    </xsd:element>
    <xsd:element name="ha642151bcf5429086d4f938dd772a57" ma:index="14" nillable="true" ma:taxonomy="true" ma:internalName="ha642151bcf5429086d4f938dd772a57" ma:taxonomyFieldName="Initiative" ma:displayName="Initiative" ma:default="3;#IND - India|a96498ed-dc2c-45b2-b33c-2a1362f999b1" ma:fieldId="{1a642151-bcf5-4290-86d4-f938dd772a57}" ma:sspId="78ca830c-a034-4168-b956-d7763e68b615" ma:termSetId="903b7f5a-2ae5-4e42-8208-77428af6ee1e" ma:anchorId="00000000-0000-0000-0000-000000000000" ma:open="false" ma:isKeyword="false">
      <xsd:complexType>
        <xsd:sequence>
          <xsd:element ref="pc:Terms" minOccurs="0" maxOccurs="1"/>
        </xsd:sequence>
      </xsd:complexType>
    </xsd:element>
    <xsd:element name="Project" ma:index="15" nillable="true" ma:displayName="Project" ma:default="CIFF Transport Decarbonization and Electric Mobility Scoping Study" ma:format="Dropdown" ma:internalName="Project">
      <xsd:simpleType>
        <xsd:restriction base="dms:Choice">
          <xsd:enumeration value="CIFF Transport Decarbonization and Electric Mobility Scoping Study"/>
        </xsd:restriction>
      </xsd:simpleType>
    </xsd:element>
    <xsd:element name="ob380de2b5ba4f7b84be0422cc775329" ma:index="17" nillable="true" ma:taxonomy="true" ma:internalName="ob380de2b5ba4f7b84be0422cc775329" ma:taxonomyFieldName="Countries_x0020_Impacted" ma:displayName="Countries Impacted" ma:default="4;#India|cb6b0d98-0935-4ff3-80f8-982a916c3564" ma:fieldId="{8b380de2-b5ba-4f7b-84be-0422cc775329}" ma:taxonomyMulti="true" ma:sspId="78ca830c-a034-4168-b956-d7763e68b615" ma:termSetId="e1c3647c-981b-42b1-93b5-578d8c5389fd" ma:anchorId="00000000-0000-0000-0000-000000000000" ma:open="false" ma:isKeyword="false">
      <xsd:complexType>
        <xsd:sequence>
          <xsd:element ref="pc:Terms" minOccurs="0" maxOccurs="1"/>
        </xsd:sequence>
      </xsd:complexType>
    </xsd:element>
    <xsd:element name="edf49cfed4024fdc804120203e2aecec" ma:index="19" nillable="true" ma:taxonomy="true" ma:internalName="edf49cfed4024fdc804120203e2aecec" ma:taxonomyFieldName="Technology" ma:displayName="Technology" ma:default="5;#Mobility|71c31708-df7c-495b-8ecd-897c5ea3b74c" ma:fieldId="{edf49cfe-d402-4fdc-8041-20203e2aecec}" ma:sspId="78ca830c-a034-4168-b956-d7763e68b615" ma:termSetId="fb0d05d2-464d-47d8-b8c5-88e37d853ee5" ma:anchorId="00000000-0000-0000-0000-000000000000" ma:open="false" ma:isKeyword="false">
      <xsd:complexType>
        <xsd:sequence>
          <xsd:element ref="pc:Terms" minOccurs="0" maxOccurs="1"/>
        </xsd:sequence>
      </xsd:complexType>
    </xsd:element>
    <xsd:element name="b47995716c6b47cca75b3137685ff18c" ma:index="21" nillable="true" ma:taxonomy="true" ma:internalName="b47995716c6b47cca75b3137685ff18c" ma:taxonomyFieldName="Legal_x0020_Designation" ma:displayName="Legal Designation" ma:default="6;#Restricted - Internal use only|16e0e62b-45fc-43f2-9316-8e87a381ed63" ma:fieldId="{b4799571-6c6b-47cc-a75b-3137685ff18c}" ma:sspId="78ca830c-a034-4168-b956-d7763e68b615" ma:termSetId="d7cab2b2-b4f8-46a9-89b2-4eecb42d47ca" ma:anchorId="00000000-0000-0000-0000-000000000000" ma:open="false" ma:isKeyword="false">
      <xsd:complexType>
        <xsd:sequence>
          <xsd:element ref="pc:Terms" minOccurs="0" maxOccurs="1"/>
        </xsd:sequence>
      </xsd:complexType>
    </xsd:element>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DateTaken" ma:index="28" nillable="true" ma:displayName="MediaServiceDateTaken" ma:hidden="true" ma:internalName="MediaServiceDateTaken" ma:readOnly="true">
      <xsd:simpleType>
        <xsd:restriction base="dms:Text"/>
      </xsd:simpleType>
    </xsd:element>
    <xsd:element name="MediaServiceAutoTags" ma:index="29" nillable="true" ma:displayName="Tags" ma:internalName="MediaServiceAutoTags" ma:readOnly="true">
      <xsd:simpleType>
        <xsd:restriction base="dms:Text"/>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LengthInSeconds" ma:index="33" nillable="true" ma:displayName="MediaLengthInSeconds" ma:hidden="true" ma:internalName="MediaLengthInSeconds" ma:readOnly="true">
      <xsd:simpleType>
        <xsd:restriction base="dms:Unknown"/>
      </xsd:simpleType>
    </xsd:element>
    <xsd:element name="MediaServiceLocation" ma:index="34"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df9832-fa29-4d0b-8301-c5ccf72ca850"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d0104f7f-8c5e-4b12-94c7-a09458b884ed}" ma:internalName="TaxCatchAll" ma:showField="CatchAllData" ma:web="548cc37f-ad38-4a8e-8b10-b6325f85a98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48cc37f-ad38-4a8e-8b10-b6325f85a98f" elementFormDefault="qualified">
    <xsd:import namespace="http://schemas.microsoft.com/office/2006/documentManagement/types"/>
    <xsd:import namespace="http://schemas.microsoft.com/office/infopath/2007/PartnerControls"/>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roject xmlns="a7915b4c-e3dd-4ae8-b896-d88ac4009640">CIFF Transport Decarbonization and Electric Mobility Scoping Study</Project>
    <ha642151bcf5429086d4f938dd772a57 xmlns="a7915b4c-e3dd-4ae8-b896-d88ac4009640">
      <Terms xmlns="http://schemas.microsoft.com/office/infopath/2007/PartnerControls">
        <TermInfo xmlns="http://schemas.microsoft.com/office/infopath/2007/PartnerControls">
          <TermName xmlns="http://schemas.microsoft.com/office/infopath/2007/PartnerControls">IND - India</TermName>
          <TermId xmlns="http://schemas.microsoft.com/office/infopath/2007/PartnerControls">a96498ed-dc2c-45b2-b33c-2a1362f999b1</TermId>
        </TermInfo>
      </Terms>
    </ha642151bcf5429086d4f938dd772a57>
    <edf49cfed4024fdc804120203e2aecec xmlns="a7915b4c-e3dd-4ae8-b896-d88ac4009640">
      <Terms xmlns="http://schemas.microsoft.com/office/infopath/2007/PartnerControls">
        <TermInfo xmlns="http://schemas.microsoft.com/office/infopath/2007/PartnerControls">
          <TermName xmlns="http://schemas.microsoft.com/office/infopath/2007/PartnerControls">Mobility</TermName>
          <TermId xmlns="http://schemas.microsoft.com/office/infopath/2007/PartnerControls">71c31708-df7c-495b-8ecd-897c5ea3b74c</TermId>
        </TermInfo>
      </Terms>
    </edf49cfed4024fdc804120203e2aecec>
    <TaxCatchAll xmlns="a1df9832-fa29-4d0b-8301-c5ccf72ca850">
      <Value>6</Value>
      <Value>5</Value>
      <Value>4</Value>
      <Value>3</Value>
      <Value>2</Value>
      <Value>1</Value>
    </TaxCatchAll>
    <b47995716c6b47cca75b3137685ff18c xmlns="a7915b4c-e3dd-4ae8-b896-d88ac4009640">
      <Terms xmlns="http://schemas.microsoft.com/office/infopath/2007/PartnerControls">
        <TermInfo xmlns="http://schemas.microsoft.com/office/infopath/2007/PartnerControls">
          <TermName xmlns="http://schemas.microsoft.com/office/infopath/2007/PartnerControls">Restricted - Internal use only</TermName>
          <TermId xmlns="http://schemas.microsoft.com/office/infopath/2007/PartnerControls">16e0e62b-45fc-43f2-9316-8e87a381ed63</TermId>
        </TermInfo>
      </Terms>
    </b47995716c6b47cca75b3137685ff18c>
    <ob380de2b5ba4f7b84be0422cc775329 xmlns="a7915b4c-e3dd-4ae8-b896-d88ac4009640">
      <Terms xmlns="http://schemas.microsoft.com/office/infopath/2007/PartnerControls">
        <TermInfo xmlns="http://schemas.microsoft.com/office/infopath/2007/PartnerControls">
          <TermName xmlns="http://schemas.microsoft.com/office/infopath/2007/PartnerControls">India</TermName>
          <TermId xmlns="http://schemas.microsoft.com/office/infopath/2007/PartnerControls">cb6b0d98-0935-4ff3-80f8-982a916c3564</TermId>
        </TermInfo>
      </Terms>
    </ob380de2b5ba4f7b84be0422cc775329>
    <gb37b101c3bf4390a80ecb2a85d12553 xmlns="a7915b4c-e3dd-4ae8-b896-d88ac4009640">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1196e416-c1e2-46e4-892a-39f21fb650b4</TermId>
        </TermInfo>
      </Terms>
    </gb37b101c3bf4390a80ecb2a85d12553>
    <ad885563ffaf482a8f2f6f1ed14293f2 xmlns="a7915b4c-e3dd-4ae8-b896-d88ac4009640">
      <Terms xmlns="http://schemas.microsoft.com/office/infopath/2007/PartnerControls">
        <TermInfo xmlns="http://schemas.microsoft.com/office/infopath/2007/PartnerControls">
          <TermName xmlns="http://schemas.microsoft.com/office/infopath/2007/PartnerControls">India</TermName>
          <TermId xmlns="http://schemas.microsoft.com/office/infopath/2007/PartnerControls">db7e5eeb-ad6d-4ccd-94b2-808879e89672</TermId>
        </TermInfo>
      </Terms>
    </ad885563ffaf482a8f2f6f1ed14293f2>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B14F3F-F625-4158-8AC0-D337AE60A1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915b4c-e3dd-4ae8-b896-d88ac4009640"/>
    <ds:schemaRef ds:uri="a1df9832-fa29-4d0b-8301-c5ccf72ca850"/>
    <ds:schemaRef ds:uri="548cc37f-ad38-4a8e-8b10-b6325f85a9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0D20DF-8EB0-4CBB-9FC9-DDA73C127EC3}">
  <ds:schemaRefs>
    <ds:schemaRef ds:uri="548cc37f-ad38-4a8e-8b10-b6325f85a98f"/>
    <ds:schemaRef ds:uri="http://purl.org/dc/dcmitype/"/>
    <ds:schemaRef ds:uri="http://schemas.microsoft.com/office/2006/documentManagement/types"/>
    <ds:schemaRef ds:uri="a7915b4c-e3dd-4ae8-b896-d88ac4009640"/>
    <ds:schemaRef ds:uri="http://purl.org/dc/elements/1.1/"/>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 ds:uri="a1df9832-fa29-4d0b-8301-c5ccf72ca850"/>
  </ds:schemaRefs>
</ds:datastoreItem>
</file>

<file path=customXml/itemProps3.xml><?xml version="1.0" encoding="utf-8"?>
<ds:datastoreItem xmlns:ds="http://schemas.openxmlformats.org/officeDocument/2006/customXml" ds:itemID="{C7D817F6-2E56-442B-968C-5CEB880089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C2I (Summary) 2021</vt:lpstr>
      <vt:lpstr>EV in New Sales</vt:lpstr>
      <vt:lpstr>Market Ready EV Models</vt:lpstr>
      <vt:lpstr>FAME2 funds for CI</vt:lpstr>
      <vt:lpstr>PCP Installed</vt:lpstr>
      <vt:lpstr>% of buses that are electric</vt:lpstr>
      <vt:lpstr>Cities with Bus Schemes</vt:lpstr>
      <vt:lpstr>Battery Manuf capacity</vt:lpstr>
      <vt:lpstr>Price diff EV and ICE</vt:lpstr>
      <vt:lpstr>Price diff calcln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Chetna Nagpal</cp:lastModifiedBy>
  <cp:revision/>
  <dcterms:created xsi:type="dcterms:W3CDTF">2021-07-15T04:57:55Z</dcterms:created>
  <dcterms:modified xsi:type="dcterms:W3CDTF">2022-06-23T10:08:30Z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0x0101008CD8A74605000E4D882AFF9C83E7BC96</vt:lpwstr>
  </property>
  <property fmtid="{D5CDD505-2E9C-101B-9397-08002B2CF9AE}" pid="3" name="Technology">
    <vt:lpwstr>5;#Mobility|71c31708-df7c-495b-8ecd-897c5ea3b74c</vt:lpwstr>
  </property>
  <property fmtid="{D5CDD505-2E9C-101B-9397-08002B2CF9AE}" pid="4" name="Countries Impacted">
    <vt:lpwstr>4;#India|cb6b0d98-0935-4ff3-80f8-982a916c3564</vt:lpwstr>
  </property>
  <property fmtid="{D5CDD505-2E9C-101B-9397-08002B2CF9AE}" pid="5" name="Legal Designation">
    <vt:lpwstr>6;#Restricted - Internal use only|16e0e62b-45fc-43f2-9316-8e87a381ed63</vt:lpwstr>
  </property>
  <property fmtid="{D5CDD505-2E9C-101B-9397-08002B2CF9AE}" pid="6" name="Document Status">
    <vt:lpwstr>1;#Draft|1196e416-c1e2-46e4-892a-39f21fb650b4</vt:lpwstr>
  </property>
  <property fmtid="{D5CDD505-2E9C-101B-9397-08002B2CF9AE}" pid="7" name="Program">
    <vt:lpwstr>2;#India|db7e5eeb-ad6d-4ccd-94b2-808879e89672</vt:lpwstr>
  </property>
  <property fmtid="{D5CDD505-2E9C-101B-9397-08002B2CF9AE}" pid="8" name="Initiative">
    <vt:lpwstr>3;#IND - India|a96498ed-dc2c-45b2-b33c-2a1362f999b1</vt:lpwstr>
  </property>
</Properties>
</file>