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h]"/>
  </numFmts>
  <fonts count="2">
    <font>
      <sz val="10.0"/>
      <color rgb="FF00000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1" numFmtId="0" xfId="0" applyFont="1"/>
    <xf borderId="1" fillId="2" fontId="0" numFmtId="0" xfId="0" applyBorder="1" applyFill="1" applyFont="1"/>
    <xf borderId="1" fillId="0" fontId="1" numFmtId="4" xfId="0" applyBorder="1" applyFont="1" applyNumberFormat="1"/>
    <xf borderId="1" fillId="0" fontId="1" numFmtId="0" xfId="0" applyAlignment="1" applyBorder="1" applyFont="1">
      <alignment horizontal="center"/>
    </xf>
    <xf borderId="1" fillId="0" fontId="1" numFmtId="164" xfId="0" applyBorder="1" applyFont="1" applyNumberFormat="1"/>
    <xf borderId="1" fillId="0" fontId="1" numFmtId="9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IFERROR(__xludf.DUMMYFUNCTION("IMPORTHTML(""http://elated-hopper-f919b2.netlify.com/"",""table"",1)"),"Id")</f>
        <v>Id</v>
      </c>
      <c r="B1" s="1" t="str">
        <f>IFERROR(__xludf.DUMMYFUNCTION("""COMPUTED_VALUE"""),"AuthorUserId")</f>
        <v>AuthorUserId</v>
      </c>
      <c r="C1" s="1" t="str">
        <f>IFERROR(__xludf.DUMMYFUNCTION("""COMPUTED_VALUE"""),"CurrentKernelVersionId")</f>
        <v>CurrentKernelVersionId</v>
      </c>
      <c r="D1" s="1" t="str">
        <f>IFERROR(__xludf.DUMMYFUNCTION("""COMPUTED_VALUE"""),"ForkParentKernelVersionId")</f>
        <v>ForkParentKernelVersionId</v>
      </c>
      <c r="E1" s="1" t="str">
        <f>IFERROR(__xludf.DUMMYFUNCTION("""COMPUTED_VALUE"""),"ForumTopicId")</f>
        <v>ForumTopicId</v>
      </c>
      <c r="F1" s="1" t="str">
        <f>IFERROR(__xludf.DUMMYFUNCTION("""COMPUTED_VALUE"""),"FirstKernelVersionId")</f>
        <v>FirstKernelVersionId</v>
      </c>
      <c r="G1" s="1" t="str">
        <f>IFERROR(__xludf.DUMMYFUNCTION("""COMPUTED_VALUE"""),"IsProjectLanguageTemplate")</f>
        <v>IsProjectLanguageTemplate</v>
      </c>
      <c r="H1" s="1" t="str">
        <f>IFERROR(__xludf.DUMMYFUNCTION("""COMPUTED_VALUE"""),"CurrentUrlSlug")</f>
        <v>CurrentUrlSlug</v>
      </c>
      <c r="I1" s="1" t="str">
        <f>IFERROR(__xludf.DUMMYFUNCTION("""COMPUTED_VALUE"""),"Medal")</f>
        <v>Medal</v>
      </c>
      <c r="J1" s="1" t="str">
        <f>IFERROR(__xludf.DUMMYFUNCTION("""COMPUTED_VALUE"""),"TotalViews")</f>
        <v>TotalViews</v>
      </c>
      <c r="K1" s="1" t="str">
        <f>IFERROR(__xludf.DUMMYFUNCTION("""COMPUTED_VALUE"""),"TotalComments")</f>
        <v>TotalComments</v>
      </c>
      <c r="L1" s="1" t="str">
        <f>IFERROR(__xludf.DUMMYFUNCTION("""COMPUTED_VALUE"""),"TotalVotes")</f>
        <v>TotalVotes</v>
      </c>
      <c r="M1" s="1" t="str">
        <f>IFERROR(__xludf.DUMMYFUNCTION("""COMPUTED_VALUE"""),"LanguageName")</f>
        <v>LanguageName</v>
      </c>
      <c r="N1" s="1"/>
    </row>
    <row r="2">
      <c r="A2" s="1">
        <f>IFERROR(__xludf.DUMMYFUNCTION("""COMPUTED_VALUE"""),1.0)</f>
        <v>1</v>
      </c>
      <c r="B2" s="1">
        <f>IFERROR(__xludf.DUMMYFUNCTION("""COMPUTED_VALUE"""),2505.0)</f>
        <v>2505</v>
      </c>
      <c r="C2" s="1">
        <f>IFERROR(__xludf.DUMMYFUNCTION("""COMPUTED_VALUE"""),205.0)</f>
        <v>205</v>
      </c>
      <c r="D2" s="1" t="str">
        <f>IFERROR(__xludf.DUMMYFUNCTION("""COMPUTED_VALUE"""),"NaN")</f>
        <v>NaN</v>
      </c>
      <c r="E2" s="1" t="str">
        <f>IFERROR(__xludf.DUMMYFUNCTION("""COMPUTED_VALUE"""),"NaN")</f>
        <v>NaN</v>
      </c>
      <c r="F2" s="1">
        <f>IFERROR(__xludf.DUMMYFUNCTION("""COMPUTED_VALUE"""),1.0)</f>
        <v>1</v>
      </c>
      <c r="G2" s="1" t="b">
        <f>IFERROR(__xludf.DUMMYFUNCTION("""COMPUTED_VALUE"""),FALSE)</f>
        <v>0</v>
      </c>
      <c r="H2" s="1" t="str">
        <f>IFERROR(__xludf.DUMMYFUNCTION("""COMPUTED_VALUE"""),"hello")</f>
        <v>hello</v>
      </c>
      <c r="I2" s="1" t="str">
        <f>IFERROR(__xludf.DUMMYFUNCTION("""COMPUTED_VALUE"""),"NaN")</f>
        <v>NaN</v>
      </c>
      <c r="J2" s="1">
        <f>IFERROR(__xludf.DUMMYFUNCTION("""COMPUTED_VALUE"""),24.0)</f>
        <v>24</v>
      </c>
      <c r="K2" s="1">
        <f>IFERROR(__xludf.DUMMYFUNCTION("""COMPUTED_VALUE"""),0.0)</f>
        <v>0</v>
      </c>
      <c r="L2" s="1">
        <f>IFERROR(__xludf.DUMMYFUNCTION("""COMPUTED_VALUE"""),0.0)</f>
        <v>0</v>
      </c>
      <c r="M2" s="1" t="str">
        <f>IFERROR(__xludf.DUMMYFUNCTION("""COMPUTED_VALUE"""),"R")</f>
        <v>R</v>
      </c>
      <c r="N2" s="1"/>
    </row>
    <row r="3">
      <c r="A3" s="1">
        <f>IFERROR(__xludf.DUMMYFUNCTION("""COMPUTED_VALUE"""),2.0)</f>
        <v>2</v>
      </c>
      <c r="B3" s="1">
        <f>IFERROR(__xludf.DUMMYFUNCTION("""COMPUTED_VALUE"""),3716.0)</f>
        <v>3716</v>
      </c>
      <c r="C3" s="1">
        <f>IFERROR(__xludf.DUMMYFUNCTION("""COMPUTED_VALUE"""),1748.0)</f>
        <v>1748</v>
      </c>
      <c r="D3" s="1" t="str">
        <f>IFERROR(__xludf.DUMMYFUNCTION("""COMPUTED_VALUE"""),"NaN")</f>
        <v>NaN</v>
      </c>
      <c r="E3" s="1">
        <f>IFERROR(__xludf.DUMMYFUNCTION("""COMPUTED_VALUE"""),26670.0)</f>
        <v>26670</v>
      </c>
      <c r="F3" s="1">
        <f>IFERROR(__xludf.DUMMYFUNCTION("""COMPUTED_VALUE"""),2.0)</f>
        <v>2</v>
      </c>
      <c r="G3" s="1" t="b">
        <f>IFERROR(__xludf.DUMMYFUNCTION("""COMPUTED_VALUE"""),FALSE)</f>
        <v>0</v>
      </c>
      <c r="H3" s="1" t="str">
        <f>IFERROR(__xludf.DUMMYFUNCTION("""COMPUTED_VALUE"""),"rf-proximity")</f>
        <v>rf-proximity</v>
      </c>
      <c r="I3" s="1">
        <f>IFERROR(__xludf.DUMMYFUNCTION("""COMPUTED_VALUE"""),3.0)</f>
        <v>3</v>
      </c>
      <c r="J3" s="1">
        <f>IFERROR(__xludf.DUMMYFUNCTION("""COMPUTED_VALUE"""),7547.0)</f>
        <v>7547</v>
      </c>
      <c r="K3" s="1">
        <f>IFERROR(__xludf.DUMMYFUNCTION("""COMPUTED_VALUE"""),1.0)</f>
        <v>1</v>
      </c>
      <c r="L3" s="1">
        <f>IFERROR(__xludf.DUMMYFUNCTION("""COMPUTED_VALUE"""),12.0)</f>
        <v>12</v>
      </c>
      <c r="M3" s="1" t="str">
        <f>IFERROR(__xludf.DUMMYFUNCTION("""COMPUTED_VALUE"""),"R")</f>
        <v>R</v>
      </c>
      <c r="N3" s="1"/>
    </row>
    <row r="4">
      <c r="A4" s="1">
        <f>IFERROR(__xludf.DUMMYFUNCTION("""COMPUTED_VALUE"""),4.0)</f>
        <v>4</v>
      </c>
      <c r="B4" s="1">
        <f>IFERROR(__xludf.DUMMYFUNCTION("""COMPUTED_VALUE"""),3716.0)</f>
        <v>3716</v>
      </c>
      <c r="C4" s="1">
        <f>IFERROR(__xludf.DUMMYFUNCTION("""COMPUTED_VALUE"""),41.0)</f>
        <v>41</v>
      </c>
      <c r="D4" s="1" t="str">
        <f>IFERROR(__xludf.DUMMYFUNCTION("""COMPUTED_VALUE"""),"NaN")</f>
        <v>NaN</v>
      </c>
      <c r="E4" s="1" t="str">
        <f>IFERROR(__xludf.DUMMYFUNCTION("""COMPUTED_VALUE"""),"NaN")</f>
        <v>NaN</v>
      </c>
      <c r="F4" s="1">
        <f>IFERROR(__xludf.DUMMYFUNCTION("""COMPUTED_VALUE"""),9.0)</f>
        <v>9</v>
      </c>
      <c r="G4" s="1" t="b">
        <f>IFERROR(__xludf.DUMMYFUNCTION("""COMPUTED_VALUE"""),FALSE)</f>
        <v>0</v>
      </c>
      <c r="H4" s="1" t="str">
        <f>IFERROR(__xludf.DUMMYFUNCTION("""COMPUTED_VALUE"""),"r-version")</f>
        <v>r-version</v>
      </c>
      <c r="I4" s="1" t="str">
        <f>IFERROR(__xludf.DUMMYFUNCTION("""COMPUTED_VALUE"""),"NaN")</f>
        <v>NaN</v>
      </c>
      <c r="J4" s="1">
        <f>IFERROR(__xludf.DUMMYFUNCTION("""COMPUTED_VALUE"""),9.0)</f>
        <v>9</v>
      </c>
      <c r="K4" s="1">
        <f>IFERROR(__xludf.DUMMYFUNCTION("""COMPUTED_VALUE"""),0.0)</f>
        <v>0</v>
      </c>
      <c r="L4" s="1">
        <f>IFERROR(__xludf.DUMMYFUNCTION("""COMPUTED_VALUE"""),0.0)</f>
        <v>0</v>
      </c>
      <c r="M4" s="1" t="str">
        <f>IFERROR(__xludf.DUMMYFUNCTION("""COMPUTED_VALUE"""),"R")</f>
        <v>R</v>
      </c>
      <c r="N4" s="1"/>
    </row>
    <row r="5">
      <c r="A5" s="1">
        <f>IFERROR(__xludf.DUMMYFUNCTION("""COMPUTED_VALUE"""),5.0)</f>
        <v>5</v>
      </c>
      <c r="B5" s="1">
        <f>IFERROR(__xludf.DUMMYFUNCTION("""COMPUTED_VALUE"""),28963.0)</f>
        <v>28963</v>
      </c>
      <c r="C5" s="1">
        <f>IFERROR(__xludf.DUMMYFUNCTION("""COMPUTED_VALUE"""),19.0)</f>
        <v>19</v>
      </c>
      <c r="D5" s="1" t="str">
        <f>IFERROR(__xludf.DUMMYFUNCTION("""COMPUTED_VALUE"""),"NaN")</f>
        <v>NaN</v>
      </c>
      <c r="E5" s="1" t="str">
        <f>IFERROR(__xludf.DUMMYFUNCTION("""COMPUTED_VALUE"""),"NaN")</f>
        <v>NaN</v>
      </c>
      <c r="F5" s="1">
        <f>IFERROR(__xludf.DUMMYFUNCTION("""COMPUTED_VALUE"""),13.0)</f>
        <v>13</v>
      </c>
      <c r="G5" s="1" t="b">
        <f>IFERROR(__xludf.DUMMYFUNCTION("""COMPUTED_VALUE"""),FALSE)</f>
        <v>0</v>
      </c>
      <c r="H5" s="1" t="str">
        <f>IFERROR(__xludf.DUMMYFUNCTION("""COMPUTED_VALUE"""),"test1")</f>
        <v>test1</v>
      </c>
      <c r="I5" s="1" t="str">
        <f>IFERROR(__xludf.DUMMYFUNCTION("""COMPUTED_VALUE"""),"NaN")</f>
        <v>NaN</v>
      </c>
      <c r="J5" s="1">
        <f>IFERROR(__xludf.DUMMYFUNCTION("""COMPUTED_VALUE"""),9.0)</f>
        <v>9</v>
      </c>
      <c r="K5" s="1">
        <f>IFERROR(__xludf.DUMMYFUNCTION("""COMPUTED_VALUE"""),0.0)</f>
        <v>0</v>
      </c>
      <c r="L5" s="1">
        <f>IFERROR(__xludf.DUMMYFUNCTION("""COMPUTED_VALUE"""),0.0)</f>
        <v>0</v>
      </c>
      <c r="M5" s="1" t="str">
        <f>IFERROR(__xludf.DUMMYFUNCTION("""COMPUTED_VALUE"""),"R")</f>
        <v>R</v>
      </c>
      <c r="N5" s="1"/>
    </row>
    <row r="6">
      <c r="A6" s="1">
        <f>IFERROR(__xludf.DUMMYFUNCTION("""COMPUTED_VALUE"""),6.0)</f>
        <v>6</v>
      </c>
      <c r="B6" s="1">
        <f>IFERROR(__xludf.DUMMYFUNCTION("""COMPUTED_VALUE"""),3716.0)</f>
        <v>3716</v>
      </c>
      <c r="C6" s="1">
        <f>IFERROR(__xludf.DUMMYFUNCTION("""COMPUTED_VALUE"""),21.0)</f>
        <v>21</v>
      </c>
      <c r="D6" s="1" t="str">
        <f>IFERROR(__xludf.DUMMYFUNCTION("""COMPUTED_VALUE"""),"NaN")</f>
        <v>NaN</v>
      </c>
      <c r="E6" s="1" t="str">
        <f>IFERROR(__xludf.DUMMYFUNCTION("""COMPUTED_VALUE"""),"NaN")</f>
        <v>NaN</v>
      </c>
      <c r="F6" s="1">
        <f>IFERROR(__xludf.DUMMYFUNCTION("""COMPUTED_VALUE"""),15.0)</f>
        <v>15</v>
      </c>
      <c r="G6" s="1" t="b">
        <f>IFERROR(__xludf.DUMMYFUNCTION("""COMPUTED_VALUE"""),FALSE)</f>
        <v>0</v>
      </c>
      <c r="H6" s="1" t="str">
        <f>IFERROR(__xludf.DUMMYFUNCTION("""COMPUTED_VALUE"""),"are-icons-missing")</f>
        <v>are-icons-missing</v>
      </c>
      <c r="I6" s="1" t="str">
        <f>IFERROR(__xludf.DUMMYFUNCTION("""COMPUTED_VALUE"""),"NaN")</f>
        <v>NaN</v>
      </c>
      <c r="J6" s="1">
        <f>IFERROR(__xludf.DUMMYFUNCTION("""COMPUTED_VALUE"""),7.0)</f>
        <v>7</v>
      </c>
      <c r="K6" s="1">
        <f>IFERROR(__xludf.DUMMYFUNCTION("""COMPUTED_VALUE"""),0.0)</f>
        <v>0</v>
      </c>
      <c r="L6" s="1">
        <f>IFERROR(__xludf.DUMMYFUNCTION("""COMPUTED_VALUE"""),0.0)</f>
        <v>0</v>
      </c>
      <c r="M6" s="1" t="str">
        <f>IFERROR(__xludf.DUMMYFUNCTION("""COMPUTED_VALUE"""),"R")</f>
        <v>R</v>
      </c>
      <c r="N6" s="1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>
      <c r="A8" s="3" t="str">
        <f>IFERROR(__xludf.DUMMYFUNCTION("IMPORTHTML(""http://optimistic-torvalds-815f80.netlify.com/"",""table"",2)"),"")</f>
        <v/>
      </c>
      <c r="B8" s="4" t="str">
        <f>IFERROR(__xludf.DUMMYFUNCTION("""COMPUTED_VALUE"""),"Id")</f>
        <v>Id</v>
      </c>
      <c r="C8" s="4" t="str">
        <f>IFERROR(__xludf.DUMMYFUNCTION("""COMPUTED_VALUE"""),"AuthorUserId")</f>
        <v>AuthorUserId</v>
      </c>
      <c r="D8" s="4" t="str">
        <f>IFERROR(__xludf.DUMMYFUNCTION("""COMPUTED_VALUE"""),"CurrentKernelVersionId")</f>
        <v>CurrentKernelVersionId</v>
      </c>
      <c r="E8" s="4" t="str">
        <f>IFERROR(__xludf.DUMMYFUNCTION("""COMPUTED_VALUE"""),"ForkParentKernelVersionId")</f>
        <v>ForkParentKernelVersionId</v>
      </c>
      <c r="F8" s="4" t="str">
        <f>IFERROR(__xludf.DUMMYFUNCTION("""COMPUTED_VALUE"""),"ForumTopicId")</f>
        <v>ForumTopicId</v>
      </c>
      <c r="G8" s="4" t="str">
        <f>IFERROR(__xludf.DUMMYFUNCTION("""COMPUTED_VALUE"""),"FirstKernelVersionId")</f>
        <v>FirstKernelVersionId</v>
      </c>
      <c r="H8" s="1" t="str">
        <f>IFERROR(__xludf.DUMMYFUNCTION("""COMPUTED_VALUE"""),"Medal")</f>
        <v>Medal</v>
      </c>
      <c r="I8" s="1" t="str">
        <f>IFERROR(__xludf.DUMMYFUNCTION("""COMPUTED_VALUE"""),"TotalViews")</f>
        <v>TotalViews</v>
      </c>
      <c r="J8" s="1" t="str">
        <f>IFERROR(__xludf.DUMMYFUNCTION("""COMPUTED_VALUE"""),"TotalComments")</f>
        <v>TotalComments</v>
      </c>
      <c r="K8" s="1" t="str">
        <f>IFERROR(__xludf.DUMMYFUNCTION("""COMPUTED_VALUE"""),"TotalVotes")</f>
        <v>TotalVotes</v>
      </c>
      <c r="L8" s="2"/>
      <c r="M8" s="2"/>
      <c r="N8" s="2"/>
    </row>
    <row r="9">
      <c r="A9" s="5" t="str">
        <f>IFERROR(__xludf.DUMMYFUNCTION("""COMPUTED_VALUE"""),"count")</f>
        <v>count</v>
      </c>
      <c r="B9" s="6">
        <f>IFERROR(__xludf.DUMMYFUNCTION("""COMPUTED_VALUE"""),201981.0)</f>
        <v>201981</v>
      </c>
      <c r="C9" s="6">
        <f>IFERROR(__xludf.DUMMYFUNCTION("""COMPUTED_VALUE"""),201981.0)</f>
        <v>201981</v>
      </c>
      <c r="D9" s="6">
        <f>IFERROR(__xludf.DUMMYFUNCTION("""COMPUTED_VALUE"""),165596.0)</f>
        <v>165596</v>
      </c>
      <c r="E9" s="6">
        <f>IFERROR(__xludf.DUMMYFUNCTION("""COMPUTED_VALUE"""),63685.0)</f>
        <v>63685</v>
      </c>
      <c r="F9" s="6">
        <f>IFERROR(__xludf.DUMMYFUNCTION("""COMPUTED_VALUE"""),15698.0)</f>
        <v>15698</v>
      </c>
      <c r="G9" s="6">
        <f>IFERROR(__xludf.DUMMYFUNCTION("""COMPUTED_VALUE"""),200866.0)</f>
        <v>200866</v>
      </c>
      <c r="H9" s="6">
        <f>IFERROR(__xludf.DUMMYFUNCTION("""COMPUTED_VALUE"""),7347.0)</f>
        <v>7347</v>
      </c>
      <c r="I9" s="6">
        <f>IFERROR(__xludf.DUMMYFUNCTION("""COMPUTED_VALUE"""),201981.0)</f>
        <v>201981</v>
      </c>
      <c r="J9" s="6">
        <f>IFERROR(__xludf.DUMMYFUNCTION("""COMPUTED_VALUE"""),201981.0)</f>
        <v>201981</v>
      </c>
      <c r="K9" s="6">
        <f>IFERROR(__xludf.DUMMYFUNCTION("""COMPUTED_VALUE"""),201981.0)</f>
        <v>201981</v>
      </c>
      <c r="L9" s="2"/>
      <c r="M9" s="2"/>
      <c r="N9" s="2"/>
    </row>
    <row r="10">
      <c r="A10" s="5" t="str">
        <f>IFERROR(__xludf.DUMMYFUNCTION("""COMPUTED_VALUE"""),"mean")</f>
        <v>mean</v>
      </c>
      <c r="B10" s="6">
        <f>IFERROR(__xludf.DUMMYFUNCTION("""COMPUTED_VALUE"""),411838.8)</f>
        <v>411838.8</v>
      </c>
      <c r="C10" s="6">
        <f>IFERROR(__xludf.DUMMYFUNCTION("""COMPUTED_VALUE"""),794344.5)</f>
        <v>794344.5</v>
      </c>
      <c r="D10" s="6">
        <f>IFERROR(__xludf.DUMMYFUNCTION("""COMPUTED_VALUE"""),1828903.0)</f>
        <v>1828903</v>
      </c>
      <c r="E10" s="6">
        <f>IFERROR(__xludf.DUMMYFUNCTION("""COMPUTED_VALUE"""),1349575.0)</f>
        <v>1349575</v>
      </c>
      <c r="F10" s="6">
        <f>IFERROR(__xludf.DUMMYFUNCTION("""COMPUTED_VALUE"""),43767.133138)</f>
        <v>43767.13314</v>
      </c>
      <c r="G10" s="6">
        <f>IFERROR(__xludf.DUMMYFUNCTION("""COMPUTED_VALUE"""),1537051.0)</f>
        <v>1537051</v>
      </c>
      <c r="H10" s="6">
        <f>IFERROR(__xludf.DUMMYFUNCTION("""COMPUTED_VALUE"""),2.661222)</f>
        <v>2.661222</v>
      </c>
      <c r="I10" s="6">
        <f>IFERROR(__xludf.DUMMYFUNCTION("""COMPUTED_VALUE"""),297.071487)</f>
        <v>297.071487</v>
      </c>
      <c r="J10" s="6">
        <f>IFERROR(__xludf.DUMMYFUNCTION("""COMPUTED_VALUE"""),0.545279)</f>
        <v>0.545279</v>
      </c>
      <c r="K10" s="6">
        <f>IFERROR(__xludf.DUMMYFUNCTION("""COMPUTED_VALUE"""),1.817597)</f>
        <v>1.817597</v>
      </c>
      <c r="L10" s="2"/>
      <c r="M10" s="2"/>
      <c r="N10" s="2"/>
    </row>
    <row r="11">
      <c r="A11" s="5" t="str">
        <f>IFERROR(__xludf.DUMMYFUNCTION("""COMPUTED_VALUE"""),"std")</f>
        <v>std</v>
      </c>
      <c r="B11" s="6">
        <f>IFERROR(__xludf.DUMMYFUNCTION("""COMPUTED_VALUE"""),511271.7)</f>
        <v>511271.7</v>
      </c>
      <c r="C11" s="6">
        <f>IFERROR(__xludf.DUMMYFUNCTION("""COMPUTED_VALUE"""),540873.1)</f>
        <v>540873.1</v>
      </c>
      <c r="D11" s="6">
        <f>IFERROR(__xludf.DUMMYFUNCTION("""COMPUTED_VALUE"""),1861784.0)</f>
        <v>1861784</v>
      </c>
      <c r="E11" s="6">
        <f>IFERROR(__xludf.DUMMYFUNCTION("""COMPUTED_VALUE"""),1512547.0)</f>
        <v>1512547</v>
      </c>
      <c r="F11" s="6">
        <f>IFERROR(__xludf.DUMMYFUNCTION("""COMPUTED_VALUE"""),15572.369904)</f>
        <v>15572.3699</v>
      </c>
      <c r="G11" s="6">
        <f>IFERROR(__xludf.DUMMYFUNCTION("""COMPUTED_VALUE"""),1760108.0)</f>
        <v>1760108</v>
      </c>
      <c r="H11" s="6">
        <f>IFERROR(__xludf.DUMMYFUNCTION("""COMPUTED_VALUE"""),0.615812)</f>
        <v>0.615812</v>
      </c>
      <c r="I11" s="6">
        <f>IFERROR(__xludf.DUMMYFUNCTION("""COMPUTED_VALUE"""),2848.559756)</f>
        <v>2848.559756</v>
      </c>
      <c r="J11" s="6">
        <f>IFERROR(__xludf.DUMMYFUNCTION("""COMPUTED_VALUE"""),6.059064)</f>
        <v>6.059064</v>
      </c>
      <c r="K11" s="6">
        <f>IFERROR(__xludf.DUMMYFUNCTION("""COMPUTED_VALUE"""),21.696009)</f>
        <v>21.696009</v>
      </c>
      <c r="L11" s="2"/>
      <c r="M11" s="2"/>
      <c r="N11" s="2"/>
    </row>
    <row r="12">
      <c r="A12" s="5" t="str">
        <f>IFERROR(__xludf.DUMMYFUNCTION("""COMPUTED_VALUE"""),"min")</f>
        <v>min</v>
      </c>
      <c r="B12" s="6">
        <f>IFERROR(__xludf.DUMMYFUNCTION("""COMPUTED_VALUE"""),1.0)</f>
        <v>1</v>
      </c>
      <c r="C12" s="6">
        <f>IFERROR(__xludf.DUMMYFUNCTION("""COMPUTED_VALUE"""),368.0)</f>
        <v>368</v>
      </c>
      <c r="D12" s="6">
        <f>IFERROR(__xludf.DUMMYFUNCTION("""COMPUTED_VALUE"""),19.0)</f>
        <v>19</v>
      </c>
      <c r="E12" s="6">
        <f>IFERROR(__xludf.DUMMYFUNCTION("""COMPUTED_VALUE"""),1.0)</f>
        <v>1</v>
      </c>
      <c r="F12" s="6">
        <f>IFERROR(__xludf.DUMMYFUNCTION("""COMPUTED_VALUE"""),14433.0)</f>
        <v>14433</v>
      </c>
      <c r="G12" s="6">
        <f>IFERROR(__xludf.DUMMYFUNCTION("""COMPUTED_VALUE"""),1.0)</f>
        <v>1</v>
      </c>
      <c r="H12" s="6">
        <f>IFERROR(__xludf.DUMMYFUNCTION("""COMPUTED_VALUE"""),1.0)</f>
        <v>1</v>
      </c>
      <c r="I12" s="6">
        <f>IFERROR(__xludf.DUMMYFUNCTION("""COMPUTED_VALUE"""),0.0)</f>
        <v>0</v>
      </c>
      <c r="J12" s="6">
        <f>IFERROR(__xludf.DUMMYFUNCTION("""COMPUTED_VALUE"""),0.0)</f>
        <v>0</v>
      </c>
      <c r="K12" s="6">
        <f>IFERROR(__xludf.DUMMYFUNCTION("""COMPUTED_VALUE"""),0.0)</f>
        <v>0</v>
      </c>
      <c r="L12" s="2"/>
      <c r="M12" s="2"/>
      <c r="N12" s="2"/>
    </row>
    <row r="13">
      <c r="A13" s="7">
        <f>IFERROR(__xludf.DUMMYFUNCTION("""COMPUTED_VALUE"""),0.25)</f>
        <v>0.25</v>
      </c>
      <c r="B13" s="6">
        <f>IFERROR(__xludf.DUMMYFUNCTION("""COMPUTED_VALUE"""),89500.0)</f>
        <v>89500</v>
      </c>
      <c r="C13" s="6">
        <f>IFERROR(__xludf.DUMMYFUNCTION("""COMPUTED_VALUE"""),415538.0)</f>
        <v>415538</v>
      </c>
      <c r="D13" s="6">
        <f>IFERROR(__xludf.DUMMYFUNCTION("""COMPUTED_VALUE"""),470642.8)</f>
        <v>470642.8</v>
      </c>
      <c r="E13" s="6">
        <f>IFERROR(__xludf.DUMMYFUNCTION("""COMPUTED_VALUE"""),307534.0)</f>
        <v>307534</v>
      </c>
      <c r="F13" s="6">
        <f>IFERROR(__xludf.DUMMYFUNCTION("""COMPUTED_VALUE"""),30157.25)</f>
        <v>30157.25</v>
      </c>
      <c r="G13" s="6">
        <f>IFERROR(__xludf.DUMMYFUNCTION("""COMPUTED_VALUE"""),331536.0)</f>
        <v>331536</v>
      </c>
      <c r="H13" s="6">
        <f>IFERROR(__xludf.DUMMYFUNCTION("""COMPUTED_VALUE"""),2.0)</f>
        <v>2</v>
      </c>
      <c r="I13" s="6">
        <f>IFERROR(__xludf.DUMMYFUNCTION("""COMPUTED_VALUE"""),13.0)</f>
        <v>13</v>
      </c>
      <c r="J13" s="6">
        <f>IFERROR(__xludf.DUMMYFUNCTION("""COMPUTED_VALUE"""),0.0)</f>
        <v>0</v>
      </c>
      <c r="K13" s="6">
        <f>IFERROR(__xludf.DUMMYFUNCTION("""COMPUTED_VALUE"""),0.0)</f>
        <v>0</v>
      </c>
      <c r="L13" s="2"/>
      <c r="M13" s="2"/>
      <c r="N13" s="2"/>
    </row>
    <row r="14">
      <c r="A14" s="7">
        <f>IFERROR(__xludf.DUMMYFUNCTION("""COMPUTED_VALUE"""),0.5)</f>
        <v>0.5</v>
      </c>
      <c r="B14" s="6">
        <f>IFERROR(__xludf.DUMMYFUNCTION("""COMPUTED_VALUE"""),187981.0)</f>
        <v>187981</v>
      </c>
      <c r="C14" s="6">
        <f>IFERROR(__xludf.DUMMYFUNCTION("""COMPUTED_VALUE"""),688801.0)</f>
        <v>688801</v>
      </c>
      <c r="D14" s="6">
        <f>IFERROR(__xludf.DUMMYFUNCTION("""COMPUTED_VALUE"""),1059955.0)</f>
        <v>1059955</v>
      </c>
      <c r="E14" s="6">
        <f>IFERROR(__xludf.DUMMYFUNCTION("""COMPUTED_VALUE"""),625919.0)</f>
        <v>625919</v>
      </c>
      <c r="F14" s="6">
        <f>IFERROR(__xludf.DUMMYFUNCTION("""COMPUTED_VALUE"""),43705.0)</f>
        <v>43705</v>
      </c>
      <c r="G14" s="6">
        <f>IFERROR(__xludf.DUMMYFUNCTION("""COMPUTED_VALUE"""),882958.5)</f>
        <v>882958.5</v>
      </c>
      <c r="H14" s="6">
        <f>IFERROR(__xludf.DUMMYFUNCTION("""COMPUTED_VALUE"""),3.0)</f>
        <v>3</v>
      </c>
      <c r="I14" s="6">
        <f>IFERROR(__xludf.DUMMYFUNCTION("""COMPUTED_VALUE"""),23.0)</f>
        <v>23</v>
      </c>
      <c r="J14" s="6">
        <f>IFERROR(__xludf.DUMMYFUNCTION("""COMPUTED_VALUE"""),0.0)</f>
        <v>0</v>
      </c>
      <c r="K14" s="6">
        <f>IFERROR(__xludf.DUMMYFUNCTION("""COMPUTED_VALUE"""),0.0)</f>
        <v>0</v>
      </c>
      <c r="L14" s="2"/>
      <c r="M14" s="2"/>
      <c r="N14" s="2"/>
    </row>
    <row r="15">
      <c r="A15" s="7">
        <f>IFERROR(__xludf.DUMMYFUNCTION("""COMPUTED_VALUE"""),0.75)</f>
        <v>0.75</v>
      </c>
      <c r="B15" s="6">
        <f>IFERROR(__xludf.DUMMYFUNCTION("""COMPUTED_VALUE"""),485886.0)</f>
        <v>485886</v>
      </c>
      <c r="C15" s="6">
        <f>IFERROR(__xludf.DUMMYFUNCTION("""COMPUTED_VALUE"""),1001888.0)</f>
        <v>1001888</v>
      </c>
      <c r="D15" s="6">
        <f>IFERROR(__xludf.DUMMYFUNCTION("""COMPUTED_VALUE"""),2599765.0)</f>
        <v>2599765</v>
      </c>
      <c r="E15" s="6">
        <f>IFERROR(__xludf.DUMMYFUNCTION("""COMPUTED_VALUE"""),2456081.0)</f>
        <v>2456081</v>
      </c>
      <c r="F15" s="6">
        <f>IFERROR(__xludf.DUMMYFUNCTION("""COMPUTED_VALUE"""),57428.5)</f>
        <v>57428.5</v>
      </c>
      <c r="G15" s="6">
        <f>IFERROR(__xludf.DUMMYFUNCTION("""COMPUTED_VALUE"""),1889528.0)</f>
        <v>1889528</v>
      </c>
      <c r="H15" s="6">
        <f>IFERROR(__xludf.DUMMYFUNCTION("""COMPUTED_VALUE"""),3.0)</f>
        <v>3</v>
      </c>
      <c r="I15" s="6">
        <f>IFERROR(__xludf.DUMMYFUNCTION("""COMPUTED_VALUE"""),85.0)</f>
        <v>85</v>
      </c>
      <c r="J15" s="6">
        <f>IFERROR(__xludf.DUMMYFUNCTION("""COMPUTED_VALUE"""),0.0)</f>
        <v>0</v>
      </c>
      <c r="K15" s="6">
        <f>IFERROR(__xludf.DUMMYFUNCTION("""COMPUTED_VALUE"""),0.0)</f>
        <v>0</v>
      </c>
      <c r="L15" s="2"/>
      <c r="M15" s="2"/>
      <c r="N15" s="2"/>
    </row>
    <row r="16">
      <c r="A16" s="5" t="str">
        <f>IFERROR(__xludf.DUMMYFUNCTION("""COMPUTED_VALUE"""),"max")</f>
        <v>max</v>
      </c>
      <c r="B16" s="6">
        <f>IFERROR(__xludf.DUMMYFUNCTION("""COMPUTED_VALUE"""),1994521.0)</f>
        <v>1994521</v>
      </c>
      <c r="C16" s="6">
        <f>IFERROR(__xludf.DUMMYFUNCTION("""COMPUTED_VALUE"""),2431709.0)</f>
        <v>2431709</v>
      </c>
      <c r="D16" s="6">
        <f>IFERROR(__xludf.DUMMYFUNCTION("""COMPUTED_VALUE"""),6954829.0)</f>
        <v>6954829</v>
      </c>
      <c r="E16" s="6">
        <f>IFERROR(__xludf.DUMMYFUNCTION("""COMPUTED_VALUE"""),6953839.0)</f>
        <v>6953839</v>
      </c>
      <c r="F16" s="6">
        <f>IFERROR(__xludf.DUMMYFUNCTION("""COMPUTED_VALUE"""),70160.0)</f>
        <v>70160</v>
      </c>
      <c r="G16" s="6">
        <f>IFERROR(__xludf.DUMMYFUNCTION("""COMPUTED_VALUE"""),6954829.0)</f>
        <v>6954829</v>
      </c>
      <c r="H16" s="6">
        <f>IFERROR(__xludf.DUMMYFUNCTION("""COMPUTED_VALUE"""),3.0)</f>
        <v>3</v>
      </c>
      <c r="I16" s="6">
        <f>IFERROR(__xludf.DUMMYFUNCTION("""COMPUTED_VALUE"""),432573.0)</f>
        <v>432573</v>
      </c>
      <c r="J16" s="6">
        <f>IFERROR(__xludf.DUMMYFUNCTION("""COMPUTED_VALUE"""),894.0)</f>
        <v>894</v>
      </c>
      <c r="K16" s="6">
        <f>IFERROR(__xludf.DUMMYFUNCTION("""COMPUTED_VALUE"""),2883.0)</f>
        <v>2883</v>
      </c>
      <c r="L16" s="2"/>
      <c r="M16" s="2"/>
      <c r="N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>
      <c r="A18" s="3" t="str">
        <f>IFERROR(__xludf.DUMMYFUNCTION("IMPORTHTML(""http://elated-hopper-f919b2.netlify.com/"",""table"",3)"),"Forum_Status")</f>
        <v>Forum_Status</v>
      </c>
      <c r="B18" s="1" t="str">
        <f>IFERROR(__xludf.DUMMYFUNCTION("""COMPUTED_VALUE"""),"Count")</f>
        <v>Count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>
      <c r="A19" s="1" t="str">
        <f>IFERROR(__xludf.DUMMYFUNCTION("""COMPUTED_VALUE"""),"No Forum")</f>
        <v>No Forum</v>
      </c>
      <c r="B19" s="1">
        <f>IFERROR(__xludf.DUMMYFUNCTION("""COMPUTED_VALUE"""),185277.0)</f>
        <v>185277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>
      <c r="A20" s="1" t="str">
        <f>IFERROR(__xludf.DUMMYFUNCTION("""COMPUTED_VALUE"""),"Forum Exists")</f>
        <v>Forum Exists</v>
      </c>
      <c r="B20" s="1">
        <f>IFERROR(__xludf.DUMMYFUNCTION("""COMPUTED_VALUE"""),9357.0)</f>
        <v>9357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>
      <c r="A22" s="3" t="str">
        <f>IFERROR(__xludf.DUMMYFUNCTION("IMPORTHTML(""http://elated-hopper-f919b2.netlify.com/"",""table"",4)"),"NoOfKernels")</f>
        <v>NoOfKernels</v>
      </c>
      <c r="B22" s="1" t="str">
        <f>IFERROR(__xludf.DUMMYFUNCTION("""COMPUTED_VALUE"""),"NoOfUsers")</f>
        <v>NoOfUsers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>
      <c r="A23" s="1">
        <f>IFERROR(__xludf.DUMMYFUNCTION("""COMPUTED_VALUE"""),1.0)</f>
        <v>1</v>
      </c>
      <c r="B23" s="1">
        <f>IFERROR(__xludf.DUMMYFUNCTION("""COMPUTED_VALUE"""),45999.0)</f>
        <v>45999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>
      <c r="A24" s="1">
        <f>IFERROR(__xludf.DUMMYFUNCTION("""COMPUTED_VALUE"""),2.0)</f>
        <v>2</v>
      </c>
      <c r="B24" s="1">
        <f>IFERROR(__xludf.DUMMYFUNCTION("""COMPUTED_VALUE"""),14668.0)</f>
        <v>14668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>
      <c r="A25" s="1">
        <f>IFERROR(__xludf.DUMMYFUNCTION("""COMPUTED_VALUE"""),3.0)</f>
        <v>3</v>
      </c>
      <c r="B25" s="1">
        <f>IFERROR(__xludf.DUMMYFUNCTION("""COMPUTED_VALUE"""),6758.0)</f>
        <v>6758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>
      <c r="A26" s="1">
        <f>IFERROR(__xludf.DUMMYFUNCTION("""COMPUTED_VALUE"""),4.0)</f>
        <v>4</v>
      </c>
      <c r="B26" s="1">
        <f>IFERROR(__xludf.DUMMYFUNCTION("""COMPUTED_VALUE"""),3710.0)</f>
        <v>3710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>
      <c r="A27" s="1">
        <f>IFERROR(__xludf.DUMMYFUNCTION("""COMPUTED_VALUE"""),5.0)</f>
        <v>5</v>
      </c>
      <c r="B27" s="1">
        <f>IFERROR(__xludf.DUMMYFUNCTION("""COMPUTED_VALUE"""),2502.0)</f>
        <v>2502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</sheetData>
  <drawing r:id="rId1"/>
</worksheet>
</file>