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n\Documents\MATLAB\Matlab files+ excel\"/>
    </mc:Choice>
  </mc:AlternateContent>
  <xr:revisionPtr revIDLastSave="0" documentId="13_ncr:1_{DAD31D0A-D1E5-4F0F-8248-6D90A820FF74}" xr6:coauthVersionLast="47" xr6:coauthVersionMax="47" xr10:uidLastSave="{00000000-0000-0000-0000-000000000000}"/>
  <bookViews>
    <workbookView xWindow="-108" yWindow="-108" windowWidth="23256" windowHeight="12456" xr2:uid="{36ACF2DD-1137-4B65-92BB-3F0C216FF4DC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5" i="2"/>
  <c r="R5" i="2"/>
  <c r="R6" i="2"/>
  <c r="R7" i="2"/>
  <c r="R8" i="2"/>
  <c r="R9" i="2"/>
  <c r="M5" i="2"/>
  <c r="R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P5" i="2"/>
  <c r="P6" i="2"/>
  <c r="P7" i="2"/>
  <c r="P8" i="2"/>
  <c r="P9" i="2"/>
  <c r="L7" i="2"/>
  <c r="L8" i="2"/>
  <c r="R14" i="2"/>
  <c r="R15" i="2"/>
  <c r="R16" i="2"/>
  <c r="R17" i="2"/>
  <c r="M6" i="2"/>
  <c r="M7" i="2"/>
  <c r="M8" i="2"/>
  <c r="M9" i="2"/>
  <c r="L5" i="2"/>
  <c r="L6" i="2"/>
  <c r="L9" i="2"/>
  <c r="D26" i="2"/>
  <c r="D25" i="2"/>
  <c r="D24" i="2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3" i="2"/>
  <c r="C3" i="2" s="1"/>
  <c r="B4" i="2"/>
  <c r="C4" i="2" s="1"/>
  <c r="B2" i="2"/>
  <c r="C2" i="2" s="1"/>
</calcChain>
</file>

<file path=xl/sharedStrings.xml><?xml version="1.0" encoding="utf-8"?>
<sst xmlns="http://schemas.openxmlformats.org/spreadsheetml/2006/main" count="26" uniqueCount="26">
  <si>
    <t>1/1 Octave Frequency</t>
  </si>
  <si>
    <t xml:space="preserve">A1 = </t>
  </si>
  <si>
    <t>Alpha</t>
  </si>
  <si>
    <t>Impedance</t>
  </si>
  <si>
    <t>Density =</t>
  </si>
  <si>
    <t xml:space="preserve">Speed of Sound = </t>
  </si>
  <si>
    <t>freq</t>
  </si>
  <si>
    <t>TL</t>
  </si>
  <si>
    <t>IL</t>
  </si>
  <si>
    <t>Pressure with attenuator inlet</t>
  </si>
  <si>
    <t>Pressure with attenuator outlet</t>
  </si>
  <si>
    <t>Pressure without attenuator outlet</t>
  </si>
  <si>
    <t>at node 12</t>
  </si>
  <si>
    <t>at node 7837</t>
  </si>
  <si>
    <t>at node = 6915</t>
  </si>
  <si>
    <t>Octave Bands</t>
  </si>
  <si>
    <t>Frequencies (Hz)</t>
  </si>
  <si>
    <t>α</t>
  </si>
  <si>
    <t>Impedance (Z)</t>
  </si>
  <si>
    <t>125 Hz</t>
  </si>
  <si>
    <t>250 Hz</t>
  </si>
  <si>
    <t>500 Hz</t>
  </si>
  <si>
    <t>1000 Hz</t>
  </si>
  <si>
    <t>2000 Hz</t>
  </si>
  <si>
    <t>SPL_Withou_attenuator</t>
  </si>
  <si>
    <t>SPL_with_attenuator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</si>
</sst>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Impedance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Sheet2!$B$2:$B$16</c:f>
              <c:numCache>
                <c:formatCode>General</c:formatCode>
                <c:ptCount val="15"/>
                <c:pt idx="0">
                  <c:v>99.212565748012466</c:v>
                </c:pt>
                <c:pt idx="1">
                  <c:v>125</c:v>
                </c:pt>
                <c:pt idx="2">
                  <c:v>157.49013123685916</c:v>
                </c:pt>
                <c:pt idx="3">
                  <c:v>198.42513149602493</c:v>
                </c:pt>
                <c:pt idx="4">
                  <c:v>250</c:v>
                </c:pt>
                <c:pt idx="5">
                  <c:v>314.98026247371831</c:v>
                </c:pt>
                <c:pt idx="6">
                  <c:v>396.85026299204986</c:v>
                </c:pt>
                <c:pt idx="7">
                  <c:v>500</c:v>
                </c:pt>
                <c:pt idx="8">
                  <c:v>629.96052494743662</c:v>
                </c:pt>
                <c:pt idx="9">
                  <c:v>793.70052598409973</c:v>
                </c:pt>
                <c:pt idx="10">
                  <c:v>1000</c:v>
                </c:pt>
                <c:pt idx="11">
                  <c:v>1259.9210498948732</c:v>
                </c:pt>
                <c:pt idx="12">
                  <c:v>1587.4010519681995</c:v>
                </c:pt>
                <c:pt idx="13">
                  <c:v>2000</c:v>
                </c:pt>
                <c:pt idx="14">
                  <c:v>2519.8420997897465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20472.922190847745</c:v>
                </c:pt>
                <c:pt idx="1">
                  <c:v>17055.790480576732</c:v>
                </c:pt>
                <c:pt idx="2">
                  <c:v>14133.651746960679</c:v>
                </c:pt>
                <c:pt idx="3">
                  <c:v>11656.482622286918</c:v>
                </c:pt>
                <c:pt idx="4">
                  <c:v>9575.0280739263253</c:v>
                </c:pt>
                <c:pt idx="5">
                  <c:v>7841.8126581739334</c:v>
                </c:pt>
                <c:pt idx="6">
                  <c:v>6412.3458895129452</c:v>
                </c:pt>
                <c:pt idx="7">
                  <c:v>5246.3736247078868</c:v>
                </c:pt>
                <c:pt idx="8">
                  <c:v>4309.2256919127931</c:v>
                </c:pt>
                <c:pt idx="9">
                  <c:v>3573.6210293295944</c:v>
                </c:pt>
                <c:pt idx="10">
                  <c:v>3022.9590220686232</c:v>
                </c:pt>
                <c:pt idx="11">
                  <c:v>2659.0440174172254</c:v>
                </c:pt>
                <c:pt idx="12">
                  <c:v>2524.4264877072173</c:v>
                </c:pt>
                <c:pt idx="13">
                  <c:v>2788.7102919036288</c:v>
                </c:pt>
                <c:pt idx="14">
                  <c:v>4337.0858854906164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9-40D3-9BD4-30A4FDEC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94399"/>
        <c:axId val="987082399"/>
      </c:scatterChart>
      <c:valAx>
        <c:axId val="9870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82399"/>
        <c:crosses val="autoZero"/>
        <c:crossBetween val="midCat"/>
      </c:valAx>
      <c:valAx>
        <c:axId val="9870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Impedance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9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and Insertion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Transmission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Sheet2!$H$5:$H$9</c:f>
              <c:numCache>
                <c:formatCode>General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Sheet2!$L$5:$L$9</c:f>
              <c:numCache>
                <c:formatCode>General</c:formatCode>
                <c:ptCount val="5"/>
                <c:pt idx="0">
                  <c:v>5.4147106845072868</c:v>
                </c:pt>
                <c:pt idx="1">
                  <c:v>9.9046915123521835</c:v>
                </c:pt>
                <c:pt idx="2">
                  <c:v>13.164923798963935</c:v>
                </c:pt>
                <c:pt idx="3">
                  <c:v>12.379379363062966</c:v>
                </c:pt>
                <c:pt idx="4">
                  <c:v>15.092825167954363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A-473D-BC50-0A7041C56FE1}"/>
            </c:ext>
          </c:extLst>
        </c:ser>
        <c:ser>
          <c:idx val="2"/>
          <c:order val="2"/>
          <c:tx>
            <c:v>Insertion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Sheet2!$H$5:$H$9</c:f>
              <c:numCache>
                <c:formatCode>General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Sheet2!$M$5:$M$9</c:f>
              <c:numCache>
                <c:formatCode>General</c:formatCode>
                <c:ptCount val="5"/>
                <c:pt idx="0">
                  <c:v>2.7928777075260962</c:v>
                </c:pt>
                <c:pt idx="1">
                  <c:v>10.619562775015975</c:v>
                </c:pt>
                <c:pt idx="2">
                  <c:v>10.048897450609255</c:v>
                </c:pt>
                <c:pt idx="3">
                  <c:v>2.3246157218730152</c:v>
                </c:pt>
                <c:pt idx="4">
                  <c:v>5.1630490507916917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A-473D-BC50-0A7041C5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85504"/>
        <c:axId val="553982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Sheet2!$H$5:$H$9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125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Sheet2!$H$5:$H$9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125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9A-473D-BC50-0A7041C56FE1}"/>
                  </c:ext>
                </c:extLst>
              </c15:ser>
            </c15:filteredLineSeries>
          </c:ext>
        </c:extLst>
      </c:lineChart>
      <c:catAx>
        <c:axId val="5539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Octave 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2144"/>
        <c:crosses val="autoZero"/>
        <c:auto val="1"/>
        <c:lblAlgn val="ctr"/>
        <c:lblOffset val="100"/>
        <c:noMultiLvlLbl val="0"/>
      </c:catAx>
      <c:valAx>
        <c:axId val="5539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absorption coeff.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Sheet2!$B$2:$B$16</c:f>
              <c:numCache>
                <c:formatCode>General</c:formatCode>
                <c:ptCount val="15"/>
                <c:pt idx="0">
                  <c:v>99.212565748012466</c:v>
                </c:pt>
                <c:pt idx="1">
                  <c:v>125</c:v>
                </c:pt>
                <c:pt idx="2">
                  <c:v>157.49013123685916</c:v>
                </c:pt>
                <c:pt idx="3">
                  <c:v>198.42513149602493</c:v>
                </c:pt>
                <c:pt idx="4">
                  <c:v>250</c:v>
                </c:pt>
                <c:pt idx="5">
                  <c:v>314.98026247371831</c:v>
                </c:pt>
                <c:pt idx="6">
                  <c:v>396.85026299204986</c:v>
                </c:pt>
                <c:pt idx="7">
                  <c:v>500</c:v>
                </c:pt>
                <c:pt idx="8">
                  <c:v>629.96052494743662</c:v>
                </c:pt>
                <c:pt idx="9">
                  <c:v>793.70052598409973</c:v>
                </c:pt>
                <c:pt idx="10">
                  <c:v>1000</c:v>
                </c:pt>
                <c:pt idx="11">
                  <c:v>1259.9210498948732</c:v>
                </c:pt>
                <c:pt idx="12">
                  <c:v>1587.4010519681995</c:v>
                </c:pt>
                <c:pt idx="13">
                  <c:v>2000</c:v>
                </c:pt>
                <c:pt idx="14">
                  <c:v>2519.8420997897465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7.8516228364316362E-2</c:v>
                </c:pt>
                <c:pt idx="1">
                  <c:v>9.3495063512287549E-2</c:v>
                </c:pt>
                <c:pt idx="2">
                  <c:v>0.11171623374405226</c:v>
                </c:pt>
                <c:pt idx="3">
                  <c:v>0.13381700670668123</c:v>
                </c:pt>
                <c:pt idx="4">
                  <c:v>0.16047958810376139</c:v>
                </c:pt>
                <c:pt idx="5">
                  <c:v>0.19237190201899138</c:v>
                </c:pt>
                <c:pt idx="6">
                  <c:v>0.23003133205107876</c:v>
                </c:pt>
                <c:pt idx="7">
                  <c:v>0.27365213423040535</c:v>
                </c:pt>
                <c:pt idx="8">
                  <c:v>0.32271265084828255</c:v>
                </c:pt>
                <c:pt idx="9">
                  <c:v>0.37533904232038984</c:v>
                </c:pt>
                <c:pt idx="10">
                  <c:v>0.42723919920032311</c:v>
                </c:pt>
                <c:pt idx="11">
                  <c:v>0.46993978256636154</c:v>
                </c:pt>
                <c:pt idx="12">
                  <c:v>0.48789868612292164</c:v>
                </c:pt>
                <c:pt idx="13">
                  <c:v>0.45380920494852289</c:v>
                </c:pt>
                <c:pt idx="14">
                  <c:v>0.32100456718235176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4-4F99-8720-5391AA5A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1440"/>
        <c:axId val="662152480"/>
      </c:scatterChart>
      <c:valAx>
        <c:axId val="6621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2480"/>
        <c:crosses val="autoZero"/>
        <c:crossBetween val="midCat"/>
      </c:valAx>
      <c:valAx>
        <c:axId val="662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  <a:r>
                  <a:rPr lang="en-US" baseline="0"/>
                  <a:t> Coefficient (</a:t>
                </a:r>
                <a:r>
                  <a:rPr lang="en-US" sz="1000" b="1" i="0" u="none" strike="noStrike" baseline="0">
                    <a:effectLst/>
                  </a:rPr>
                  <a:t>α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Sound Pressure Level vs Frequency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SPL_without_attenuator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Sheet2!$H$5:$H$9</c:f>
              <c:numCache>
                <c:formatCode>General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Sheet2!$R$5:$R$9</c:f>
              <c:numCache>
                <c:formatCode>General</c:formatCode>
                <c:ptCount val="5"/>
                <c:pt idx="0">
                  <c:v>86.3</c:v>
                </c:pt>
                <c:pt idx="1">
                  <c:v>86</c:v>
                </c:pt>
                <c:pt idx="2">
                  <c:v>84.7</c:v>
                </c:pt>
                <c:pt idx="3">
                  <c:v>78</c:v>
                </c:pt>
                <c:pt idx="4">
                  <c:v>77.599999999999994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9-47CD-A0D7-FBD6F0F0455D}"/>
            </c:ext>
          </c:extLst>
        </c:ser>
        <c:ser>
          <c:idx val="1"/>
          <c:order val="1"/>
          <c:tx>
            <c:v>SPL_with_attenuator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Sheet2!$H$5:$H$9</c:f>
              <c:numCache>
                <c:formatCode>General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Sheet2!$S$5:$S$9</c:f>
              <c:numCache>
                <c:formatCode>General</c:formatCode>
                <c:ptCount val="5"/>
                <c:pt idx="0">
                  <c:v>83.5</c:v>
                </c:pt>
                <c:pt idx="1">
                  <c:v>75.400000000000006</c:v>
                </c:pt>
                <c:pt idx="2">
                  <c:v>74.599999999999994</c:v>
                </c:pt>
                <c:pt idx="3">
                  <c:v>75.599999999999994</c:v>
                </c:pt>
                <c:pt idx="4">
                  <c:v>72.400000000000006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9-47CD-A0D7-FBD6F0F0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024544"/>
        <c:axId val="1130031264"/>
      </c:scatterChart>
      <c:valAx>
        <c:axId val="1130024544"/>
        <c:scaling>
          <c:orientation val="minMax"/>
          <c:max val="2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0031264"/>
        <c:crosses val="autoZero"/>
        <c:crossBetween val="midCat"/>
      </c:valAx>
      <c:valAx>
        <c:axId val="11300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00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350520</xdr:colOff>
      <xdr:row>4</xdr:row>
      <xdr:rowOff>175260</xdr:rowOff>
    </xdr:from>
    <xdr:to>
      <xdr:col>6</xdr:col>
      <xdr:colOff>548763</xdr:colOff>
      <xdr:row>7</xdr:row>
      <xdr:rowOff>83862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4E3C6-5C0A-6139-FBCC-E4EDE8F6F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8920" y="906780"/>
          <a:ext cx="1417443" cy="480102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11</xdr:row>
      <xdr:rowOff>19050</xdr:rowOff>
    </xdr:from>
    <xdr:to>
      <xdr:col>9</xdr:col>
      <xdr:colOff>838200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91985-C022-8496-3232-27794C3ED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990600</xdr:colOff>
      <xdr:row>11</xdr:row>
      <xdr:rowOff>15240</xdr:rowOff>
    </xdr:from>
    <xdr:to>
      <xdr:col>13</xdr:col>
      <xdr:colOff>472440</xdr:colOff>
      <xdr:row>27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BE8D1-8457-04CA-7EB5-A27866160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27</xdr:row>
      <xdr:rowOff>11430</xdr:rowOff>
    </xdr:from>
    <xdr:to>
      <xdr:col>7</xdr:col>
      <xdr:colOff>0</xdr:colOff>
      <xdr:row>42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15331-C9A2-D802-32E0-9EDA7F2CC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240860</xdr:colOff>
      <xdr:row>3</xdr:row>
      <xdr:rowOff>70069</xdr:rowOff>
    </xdr:from>
    <xdr:to>
      <xdr:col>28</xdr:col>
      <xdr:colOff>385378</xdr:colOff>
      <xdr:row>20</xdr:row>
      <xdr:rowOff>154152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3937B-FDF5-84AD-4241-92C954D5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94B4-FA4A-40E9-9D84-DF2B160D99EA}">
  <dimension ref="A1:S26"/>
  <sheetViews>
    <sheetView tabSelected="1" topLeftCell="L1" zoomScale="87" workbookViewId="0">
      <selection activeCell="AA23" sqref="AA23"/>
    </sheetView>
  </sheetViews>
  <sheetFormatPr defaultRowHeight="14.4" x14ac:dyDescent="0.3"/>
  <cols>
    <col min="1" max="1" width="19.109375" bestFit="1" customWidth="1"/>
    <col min="2" max="2" width="12.109375" bestFit="1" customWidth="1"/>
    <col min="3" max="3" width="15.6640625" bestFit="1" customWidth="1"/>
    <col min="4" max="4" width="12.109375" bestFit="1" customWidth="1"/>
    <col min="8" max="8" width="9" bestFit="1" customWidth="1"/>
    <col min="9" max="9" width="25.6640625" bestFit="1" customWidth="1"/>
    <col min="10" max="10" width="27" bestFit="1" customWidth="1"/>
    <col min="11" max="11" width="29.88671875" bestFit="1" customWidth="1"/>
    <col min="12" max="13" width="9" bestFit="1" customWidth="1"/>
    <col min="15" max="15" width="12.88671875" bestFit="1" customWidth="1"/>
    <col min="18" max="18" width="20.77734375" bestFit="1" customWidth="1"/>
    <col min="19" max="19" width="18.33203125" bestFit="1" customWidth="1"/>
  </cols>
  <sheetData>
    <row r="1" spans="1:19" x14ac:dyDescent="0.3">
      <c r="A1" t="s">
        <v>0</v>
      </c>
      <c r="C1" t="s">
        <v>2</v>
      </c>
      <c r="D1" t="s">
        <v>3</v>
      </c>
    </row>
    <row r="2" spans="1:19" x14ac:dyDescent="0.3">
      <c r="B2">
        <f>A3/2^(1/3)</f>
        <v>99.212565748012466</v>
      </c>
      <c r="C2">
        <f t="shared" ref="C2:C16" si="0">(0.002*B2+0.04*LOG10(B2)-(0.0008*B2)^2)/(2*($D$24+1)^(0.5))</f>
        <v>7.8516228364316362E-2</v>
      </c>
      <c r="D2">
        <f>$D$25*$D$26*((1+((1-C2)^(0.5)))/(1-((1-C2)^(0.5))))</f>
        <v>20472.922190847745</v>
      </c>
    </row>
    <row r="3" spans="1:19" x14ac:dyDescent="0.3">
      <c r="A3">
        <v>125</v>
      </c>
      <c r="B3">
        <f>A3</f>
        <v>125</v>
      </c>
      <c r="C3">
        <f t="shared" si="0"/>
        <v>9.3495063512287549E-2</v>
      </c>
      <c r="D3">
        <f t="shared" ref="D3:D16" si="1">$D$25*$D$26*((1+((1-C3)^(0.5)))/(1-((1-C3)^(0.5))))</f>
        <v>17055.790480576732</v>
      </c>
      <c r="I3" t="s">
        <v>12</v>
      </c>
      <c r="J3" t="s">
        <v>13</v>
      </c>
      <c r="K3" t="s">
        <v>14</v>
      </c>
    </row>
    <row r="4" spans="1:19" ht="15" thickBot="1" x14ac:dyDescent="0.35">
      <c r="B4">
        <f>A3*2^(1/3)</f>
        <v>157.49013123685916</v>
      </c>
      <c r="C4">
        <f t="shared" si="0"/>
        <v>0.11171623374405226</v>
      </c>
      <c r="D4">
        <f t="shared" si="1"/>
        <v>14133.651746960679</v>
      </c>
      <c r="H4" t="s">
        <v>6</v>
      </c>
      <c r="I4" t="s">
        <v>9</v>
      </c>
      <c r="J4" t="s">
        <v>10</v>
      </c>
      <c r="K4" t="s">
        <v>11</v>
      </c>
      <c r="L4" t="s">
        <v>7</v>
      </c>
      <c r="M4" t="s">
        <v>8</v>
      </c>
      <c r="R4" t="s">
        <v>24</v>
      </c>
      <c r="S4" t="s">
        <v>25</v>
      </c>
    </row>
    <row r="5" spans="1:19" ht="15" thickBot="1" x14ac:dyDescent="0.35">
      <c r="B5">
        <f>A6/2^(1/3)</f>
        <v>198.42513149602493</v>
      </c>
      <c r="C5">
        <f t="shared" si="0"/>
        <v>0.13381700670668123</v>
      </c>
      <c r="D5">
        <f t="shared" si="1"/>
        <v>11656.482622286918</v>
      </c>
      <c r="H5">
        <v>125</v>
      </c>
      <c r="I5">
        <v>0.55920000000000003</v>
      </c>
      <c r="J5">
        <v>0.29980000000000001</v>
      </c>
      <c r="K5">
        <v>0.41349999999999998</v>
      </c>
      <c r="L5">
        <f>20*LOG10(I5/J5)</f>
        <v>5.4147106845072868</v>
      </c>
      <c r="M5">
        <f>20*LOG10(K5/J5)</f>
        <v>2.7928777075260962</v>
      </c>
      <c r="O5" s="1">
        <v>2.7928777079999998</v>
      </c>
      <c r="P5">
        <f>ROUND(O5,1)</f>
        <v>2.8</v>
      </c>
      <c r="R5">
        <f>ROUND(20*LOG10(K5/(2*10^-5)),1)</f>
        <v>86.3</v>
      </c>
      <c r="S5">
        <f>ROUND(20*LOG10(J5/(2*10^-5)),1)</f>
        <v>83.5</v>
      </c>
    </row>
    <row r="6" spans="1:19" ht="15" thickBot="1" x14ac:dyDescent="0.35">
      <c r="A6">
        <v>250</v>
      </c>
      <c r="B6">
        <f>A6</f>
        <v>250</v>
      </c>
      <c r="C6">
        <f t="shared" si="0"/>
        <v>0.16047958810376139</v>
      </c>
      <c r="D6">
        <f t="shared" si="1"/>
        <v>9575.0280739263253</v>
      </c>
      <c r="H6">
        <v>250</v>
      </c>
      <c r="I6">
        <v>0.36720000000000003</v>
      </c>
      <c r="J6">
        <v>0.1174</v>
      </c>
      <c r="K6">
        <v>0.3987</v>
      </c>
      <c r="L6">
        <f t="shared" ref="L6:L9" si="2">20*LOG10(I6/J6)</f>
        <v>9.9046915123521835</v>
      </c>
      <c r="M6">
        <f t="shared" ref="M6:M9" si="3">20*LOG10(K6/J6)</f>
        <v>10.619562775015975</v>
      </c>
      <c r="O6" s="2">
        <v>10.619562780000001</v>
      </c>
      <c r="P6">
        <f t="shared" ref="P6:P9" si="4">ROUND(O6,1)</f>
        <v>10.6</v>
      </c>
      <c r="R6">
        <f t="shared" ref="R6:R9" si="5">ROUND(20*LOG10(K6/(2*10^-5)),1)</f>
        <v>86</v>
      </c>
      <c r="S6">
        <f t="shared" ref="S6:S9" si="6">ROUND(20*LOG10(J6/(2*10^-5)),1)</f>
        <v>75.400000000000006</v>
      </c>
    </row>
    <row r="7" spans="1:19" ht="15" thickBot="1" x14ac:dyDescent="0.35">
      <c r="B7">
        <f>A6*2^(1/3)</f>
        <v>314.98026247371831</v>
      </c>
      <c r="C7">
        <f t="shared" si="0"/>
        <v>0.19237190201899138</v>
      </c>
      <c r="D7">
        <f t="shared" si="1"/>
        <v>7841.8126581739334</v>
      </c>
      <c r="H7">
        <v>500</v>
      </c>
      <c r="I7">
        <v>0.49030000000000001</v>
      </c>
      <c r="J7">
        <v>0.1077</v>
      </c>
      <c r="K7">
        <v>0.34250000000000003</v>
      </c>
      <c r="L7">
        <f t="shared" si="2"/>
        <v>13.164923798963935</v>
      </c>
      <c r="M7">
        <f t="shared" si="3"/>
        <v>10.048897450609255</v>
      </c>
      <c r="O7" s="2">
        <v>10.04889745</v>
      </c>
      <c r="P7">
        <f t="shared" si="4"/>
        <v>10</v>
      </c>
      <c r="R7">
        <f t="shared" si="5"/>
        <v>84.7</v>
      </c>
      <c r="S7">
        <f t="shared" si="6"/>
        <v>74.599999999999994</v>
      </c>
    </row>
    <row r="8" spans="1:19" ht="15" thickBot="1" x14ac:dyDescent="0.35">
      <c r="B8">
        <f>A9/2^(1/3)</f>
        <v>396.85026299204986</v>
      </c>
      <c r="C8">
        <f t="shared" si="0"/>
        <v>0.23003133205107876</v>
      </c>
      <c r="D8">
        <f t="shared" si="1"/>
        <v>6412.3458895129452</v>
      </c>
      <c r="H8">
        <v>1000</v>
      </c>
      <c r="I8">
        <v>0.50280000000000002</v>
      </c>
      <c r="J8">
        <v>0.12089999999999999</v>
      </c>
      <c r="K8">
        <v>0.158</v>
      </c>
      <c r="L8">
        <f t="shared" si="2"/>
        <v>12.379379363062966</v>
      </c>
      <c r="M8">
        <f t="shared" si="3"/>
        <v>2.3246157218730152</v>
      </c>
      <c r="O8" s="2">
        <v>2.3246157219999999</v>
      </c>
      <c r="P8">
        <f t="shared" si="4"/>
        <v>2.2999999999999998</v>
      </c>
      <c r="R8">
        <f t="shared" si="5"/>
        <v>78</v>
      </c>
      <c r="S8">
        <f t="shared" si="6"/>
        <v>75.599999999999994</v>
      </c>
    </row>
    <row r="9" spans="1:19" ht="15" thickBot="1" x14ac:dyDescent="0.35">
      <c r="A9">
        <v>500</v>
      </c>
      <c r="B9">
        <f>A9</f>
        <v>500</v>
      </c>
      <c r="C9">
        <f t="shared" si="0"/>
        <v>0.27365213423040535</v>
      </c>
      <c r="D9">
        <f t="shared" si="1"/>
        <v>5246.3736247078868</v>
      </c>
      <c r="H9">
        <v>2000</v>
      </c>
      <c r="I9">
        <v>0.47460000000000002</v>
      </c>
      <c r="J9">
        <v>8.3500000000000005E-2</v>
      </c>
      <c r="K9">
        <v>0.15129999999999999</v>
      </c>
      <c r="L9">
        <f t="shared" si="2"/>
        <v>15.092825167954363</v>
      </c>
      <c r="M9">
        <f t="shared" si="3"/>
        <v>5.1630490507916917</v>
      </c>
      <c r="O9" s="2">
        <v>5.1630490509999998</v>
      </c>
      <c r="P9">
        <f t="shared" si="4"/>
        <v>5.2</v>
      </c>
      <c r="R9">
        <f t="shared" si="5"/>
        <v>77.599999999999994</v>
      </c>
      <c r="S9">
        <f t="shared" si="6"/>
        <v>72.400000000000006</v>
      </c>
    </row>
    <row r="10" spans="1:19" x14ac:dyDescent="0.3">
      <c r="B10">
        <f>A9*2^(1/3)</f>
        <v>629.96052494743662</v>
      </c>
      <c r="C10">
        <f t="shared" si="0"/>
        <v>0.32271265084828255</v>
      </c>
      <c r="D10">
        <f t="shared" si="1"/>
        <v>4309.2256919127931</v>
      </c>
    </row>
    <row r="11" spans="1:19" x14ac:dyDescent="0.3">
      <c r="B11">
        <f>A12/2^(1/3)</f>
        <v>793.70052598409973</v>
      </c>
      <c r="C11">
        <f t="shared" si="0"/>
        <v>0.37533904232038984</v>
      </c>
      <c r="D11">
        <f t="shared" si="1"/>
        <v>3573.6210293295944</v>
      </c>
    </row>
    <row r="12" spans="1:19" ht="15" thickBot="1" x14ac:dyDescent="0.35">
      <c r="A12">
        <v>1000</v>
      </c>
      <c r="B12">
        <f>A12</f>
        <v>1000</v>
      </c>
      <c r="C12">
        <f t="shared" si="0"/>
        <v>0.42723919920032311</v>
      </c>
      <c r="D12">
        <f t="shared" si="1"/>
        <v>3022.9590220686232</v>
      </c>
    </row>
    <row r="13" spans="1:19" ht="15" thickBot="1" x14ac:dyDescent="0.35">
      <c r="B13">
        <f>A12*2^(1/3)</f>
        <v>1259.9210498948732</v>
      </c>
      <c r="C13">
        <f t="shared" si="0"/>
        <v>0.46993978256636154</v>
      </c>
      <c r="D13">
        <f t="shared" si="1"/>
        <v>2659.0440174172254</v>
      </c>
      <c r="P13" s="1">
        <v>83.514899999999997</v>
      </c>
      <c r="R13">
        <f>P13+M5</f>
        <v>86.3077777075261</v>
      </c>
    </row>
    <row r="14" spans="1:19" ht="15" thickBot="1" x14ac:dyDescent="0.35">
      <c r="B14">
        <f>A15/2^(1/3)</f>
        <v>1587.4010519681995</v>
      </c>
      <c r="C14">
        <f t="shared" si="0"/>
        <v>0.48789868612292164</v>
      </c>
      <c r="D14">
        <f t="shared" si="1"/>
        <v>2524.4264877072173</v>
      </c>
      <c r="P14" s="2">
        <v>75.374600000000001</v>
      </c>
      <c r="R14">
        <f t="shared" ref="R14:R17" si="7">P14+M6</f>
        <v>85.99416277501598</v>
      </c>
    </row>
    <row r="15" spans="1:19" ht="15" thickBot="1" x14ac:dyDescent="0.35">
      <c r="A15">
        <v>2000</v>
      </c>
      <c r="B15">
        <f>A15</f>
        <v>2000</v>
      </c>
      <c r="C15">
        <f t="shared" si="0"/>
        <v>0.45380920494852289</v>
      </c>
      <c r="D15">
        <f t="shared" si="1"/>
        <v>2788.7102919036288</v>
      </c>
      <c r="P15" s="2">
        <v>74.623599999999996</v>
      </c>
      <c r="R15">
        <f t="shared" si="7"/>
        <v>84.672497450609256</v>
      </c>
    </row>
    <row r="16" spans="1:19" ht="15" thickBot="1" x14ac:dyDescent="0.35">
      <c r="B16">
        <f>A15*2^(1/3)</f>
        <v>2519.8420997897465</v>
      </c>
      <c r="C16">
        <f t="shared" si="0"/>
        <v>0.32100456718235176</v>
      </c>
      <c r="D16">
        <f t="shared" si="1"/>
        <v>4337.0858854906164</v>
      </c>
      <c r="P16" s="2">
        <v>75.627600000000001</v>
      </c>
      <c r="R16">
        <f t="shared" si="7"/>
        <v>77.952215721873017</v>
      </c>
    </row>
    <row r="17" spans="3:18" ht="15" thickBot="1" x14ac:dyDescent="0.35">
      <c r="P17" s="2">
        <v>72.417500000000004</v>
      </c>
      <c r="R17">
        <f t="shared" si="7"/>
        <v>77.580549050791689</v>
      </c>
    </row>
    <row r="24" spans="3:18" x14ac:dyDescent="0.3">
      <c r="C24" t="s">
        <v>1</v>
      </c>
      <c r="D24">
        <f>2</f>
        <v>2</v>
      </c>
    </row>
    <row r="25" spans="3:18" x14ac:dyDescent="0.3">
      <c r="C25" t="s">
        <v>4</v>
      </c>
      <c r="D25">
        <f>1.22</f>
        <v>1.22</v>
      </c>
    </row>
    <row r="26" spans="3:18" x14ac:dyDescent="0.3">
      <c r="C26" t="s">
        <v>5</v>
      </c>
      <c r="D26">
        <f>343</f>
        <v>343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CFFB-1C73-443D-9D51-6B53C41CD304}">
  <dimension ref="A1:J16"/>
  <sheetViews>
    <sheetView workbookViewId="0">
      <selection activeCell="M6" sqref="M6"/>
    </sheetView>
  </sheetViews>
  <sheetFormatPr defaultRowHeight="14.4" x14ac:dyDescent="0.3"/>
  <cols>
    <col min="1" max="1" width="7.6640625" bestFit="1" customWidth="1"/>
    <col min="2" max="4" width="11.5546875" bestFit="1" customWidth="1"/>
  </cols>
  <sheetData>
    <row r="1" spans="1:10" ht="27" thickBot="1" x14ac:dyDescent="0.35">
      <c r="A1" s="1" t="s">
        <v>15</v>
      </c>
      <c r="B1" s="3" t="s">
        <v>16</v>
      </c>
      <c r="C1" s="4" t="s">
        <v>17</v>
      </c>
      <c r="D1" s="3" t="s">
        <v>18</v>
      </c>
    </row>
    <row r="2" spans="1:10" ht="15" thickBot="1" x14ac:dyDescent="0.35">
      <c r="A2" s="6" t="s">
        <v>19</v>
      </c>
      <c r="B2" s="5">
        <v>99.212565749999996</v>
      </c>
      <c r="C2" s="5">
        <v>7.8516227999999993E-2</v>
      </c>
      <c r="D2" s="5">
        <v>20472.922190000001</v>
      </c>
      <c r="F2">
        <f>ROUND(B2,2)</f>
        <v>99.21</v>
      </c>
      <c r="H2">
        <f>ROUND(C2,2)</f>
        <v>0.08</v>
      </c>
      <c r="J2">
        <f>ROUND(D2,1)</f>
        <v>20472.900000000001</v>
      </c>
    </row>
    <row r="3" spans="1:10" ht="15" thickBot="1" x14ac:dyDescent="0.35">
      <c r="A3" s="7"/>
      <c r="B3" s="5">
        <v>125</v>
      </c>
      <c r="C3" s="5">
        <v>9.3495064000000003E-2</v>
      </c>
      <c r="D3" s="5">
        <v>17055.79048</v>
      </c>
      <c r="F3">
        <f t="shared" ref="F3:F16" si="0">ROUND(B3,2)</f>
        <v>125</v>
      </c>
      <c r="H3">
        <f t="shared" ref="H3:H16" si="1">ROUND(C3,2)</f>
        <v>0.09</v>
      </c>
      <c r="J3">
        <f t="shared" ref="J3:J16" si="2">ROUND(D3,1)</f>
        <v>17055.8</v>
      </c>
    </row>
    <row r="4" spans="1:10" ht="15" thickBot="1" x14ac:dyDescent="0.35">
      <c r="A4" s="8"/>
      <c r="B4" s="5">
        <v>157.49013120000001</v>
      </c>
      <c r="C4" s="5">
        <v>0.111716234</v>
      </c>
      <c r="D4" s="5">
        <v>14133.651750000001</v>
      </c>
      <c r="F4">
        <f t="shared" si="0"/>
        <v>157.49</v>
      </c>
      <c r="H4">
        <f t="shared" si="1"/>
        <v>0.11</v>
      </c>
      <c r="J4">
        <f t="shared" si="2"/>
        <v>14133.7</v>
      </c>
    </row>
    <row r="5" spans="1:10" ht="15" thickBot="1" x14ac:dyDescent="0.35">
      <c r="A5" s="6" t="s">
        <v>20</v>
      </c>
      <c r="B5" s="5">
        <v>198.42513149999999</v>
      </c>
      <c r="C5" s="5">
        <v>0.13381700699999999</v>
      </c>
      <c r="D5" s="5">
        <v>11656.482620000001</v>
      </c>
      <c r="F5">
        <f t="shared" si="0"/>
        <v>198.43</v>
      </c>
      <c r="H5">
        <f t="shared" si="1"/>
        <v>0.13</v>
      </c>
      <c r="J5">
        <f t="shared" si="2"/>
        <v>11656.5</v>
      </c>
    </row>
    <row r="6" spans="1:10" ht="15" thickBot="1" x14ac:dyDescent="0.35">
      <c r="A6" s="7"/>
      <c r="B6" s="5">
        <v>250</v>
      </c>
      <c r="C6" s="5">
        <v>0.16047958800000001</v>
      </c>
      <c r="D6" s="5">
        <v>9575.0280739999998</v>
      </c>
      <c r="F6">
        <f t="shared" si="0"/>
        <v>250</v>
      </c>
      <c r="H6">
        <f t="shared" si="1"/>
        <v>0.16</v>
      </c>
      <c r="J6">
        <f t="shared" si="2"/>
        <v>9575</v>
      </c>
    </row>
    <row r="7" spans="1:10" ht="15" thickBot="1" x14ac:dyDescent="0.35">
      <c r="A7" s="8"/>
      <c r="B7" s="5">
        <v>314.98026249999998</v>
      </c>
      <c r="C7" s="5">
        <v>0.19237190200000001</v>
      </c>
      <c r="D7" s="5">
        <v>7841.8126579999998</v>
      </c>
      <c r="F7">
        <f t="shared" si="0"/>
        <v>314.98</v>
      </c>
      <c r="H7">
        <f t="shared" si="1"/>
        <v>0.19</v>
      </c>
      <c r="J7">
        <f t="shared" si="2"/>
        <v>7841.8</v>
      </c>
    </row>
    <row r="8" spans="1:10" ht="15" thickBot="1" x14ac:dyDescent="0.35">
      <c r="A8" s="6" t="s">
        <v>21</v>
      </c>
      <c r="B8" s="5">
        <v>396.85026299999998</v>
      </c>
      <c r="C8" s="5">
        <v>0.23003133200000001</v>
      </c>
      <c r="D8" s="5">
        <v>6412.3458899999996</v>
      </c>
      <c r="F8">
        <f t="shared" si="0"/>
        <v>396.85</v>
      </c>
      <c r="H8">
        <f t="shared" si="1"/>
        <v>0.23</v>
      </c>
      <c r="J8">
        <f t="shared" si="2"/>
        <v>6412.3</v>
      </c>
    </row>
    <row r="9" spans="1:10" ht="15" thickBot="1" x14ac:dyDescent="0.35">
      <c r="A9" s="7"/>
      <c r="B9" s="5">
        <v>500</v>
      </c>
      <c r="C9" s="5">
        <v>0.27365213399999999</v>
      </c>
      <c r="D9" s="5">
        <v>5246.3736250000002</v>
      </c>
      <c r="F9">
        <f t="shared" si="0"/>
        <v>500</v>
      </c>
      <c r="H9">
        <f t="shared" si="1"/>
        <v>0.27</v>
      </c>
      <c r="J9">
        <f t="shared" si="2"/>
        <v>5246.4</v>
      </c>
    </row>
    <row r="10" spans="1:10" ht="15" thickBot="1" x14ac:dyDescent="0.35">
      <c r="A10" s="8"/>
      <c r="B10" s="5">
        <v>629.9605249</v>
      </c>
      <c r="C10" s="5">
        <v>0.32271265100000002</v>
      </c>
      <c r="D10" s="5">
        <v>4309.225692</v>
      </c>
      <c r="F10">
        <f t="shared" si="0"/>
        <v>629.96</v>
      </c>
      <c r="H10">
        <f t="shared" si="1"/>
        <v>0.32</v>
      </c>
      <c r="J10">
        <f t="shared" si="2"/>
        <v>4309.2</v>
      </c>
    </row>
    <row r="11" spans="1:10" ht="15" thickBot="1" x14ac:dyDescent="0.35">
      <c r="A11" s="6" t="s">
        <v>22</v>
      </c>
      <c r="B11" s="5">
        <v>793.70052599999997</v>
      </c>
      <c r="C11" s="5">
        <v>0.37533904200000001</v>
      </c>
      <c r="D11" s="5">
        <v>3573.6210289999999</v>
      </c>
      <c r="F11">
        <f t="shared" si="0"/>
        <v>793.7</v>
      </c>
      <c r="H11">
        <f t="shared" si="1"/>
        <v>0.38</v>
      </c>
      <c r="J11">
        <f t="shared" si="2"/>
        <v>3573.6</v>
      </c>
    </row>
    <row r="12" spans="1:10" ht="15" thickBot="1" x14ac:dyDescent="0.35">
      <c r="A12" s="7"/>
      <c r="B12" s="5">
        <v>1000</v>
      </c>
      <c r="C12" s="5">
        <v>0.42723919900000001</v>
      </c>
      <c r="D12" s="5">
        <v>3022.959022</v>
      </c>
      <c r="F12">
        <f t="shared" si="0"/>
        <v>1000</v>
      </c>
      <c r="H12">
        <f t="shared" si="1"/>
        <v>0.43</v>
      </c>
      <c r="J12">
        <f t="shared" si="2"/>
        <v>3023</v>
      </c>
    </row>
    <row r="13" spans="1:10" ht="15" thickBot="1" x14ac:dyDescent="0.35">
      <c r="A13" s="8"/>
      <c r="B13" s="5">
        <v>1259.9210499999999</v>
      </c>
      <c r="C13" s="5">
        <v>0.469939783</v>
      </c>
      <c r="D13" s="5">
        <v>2659.0440170000002</v>
      </c>
      <c r="F13">
        <f t="shared" si="0"/>
        <v>1259.92</v>
      </c>
      <c r="H13">
        <f t="shared" si="1"/>
        <v>0.47</v>
      </c>
      <c r="J13">
        <f t="shared" si="2"/>
        <v>2659</v>
      </c>
    </row>
    <row r="14" spans="1:10" ht="15" thickBot="1" x14ac:dyDescent="0.35">
      <c r="A14" s="6" t="s">
        <v>23</v>
      </c>
      <c r="B14" s="5">
        <v>1587.4010519999999</v>
      </c>
      <c r="C14" s="5">
        <v>0.48789868600000003</v>
      </c>
      <c r="D14" s="5">
        <v>2524.4264880000001</v>
      </c>
      <c r="F14">
        <f t="shared" si="0"/>
        <v>1587.4</v>
      </c>
      <c r="H14">
        <f t="shared" si="1"/>
        <v>0.49</v>
      </c>
      <c r="J14">
        <f t="shared" si="2"/>
        <v>2524.4</v>
      </c>
    </row>
    <row r="15" spans="1:10" ht="15" thickBot="1" x14ac:dyDescent="0.35">
      <c r="A15" s="7"/>
      <c r="B15" s="5">
        <v>2000</v>
      </c>
      <c r="C15" s="5">
        <v>0.45380920499999999</v>
      </c>
      <c r="D15" s="5">
        <v>2788.7102920000002</v>
      </c>
      <c r="F15">
        <f t="shared" si="0"/>
        <v>2000</v>
      </c>
      <c r="H15">
        <f t="shared" si="1"/>
        <v>0.45</v>
      </c>
      <c r="J15">
        <f t="shared" si="2"/>
        <v>2788.7</v>
      </c>
    </row>
    <row r="16" spans="1:10" ht="15" thickBot="1" x14ac:dyDescent="0.35">
      <c r="A16" s="8"/>
      <c r="B16" s="5">
        <v>2519.8420999999998</v>
      </c>
      <c r="C16" s="5">
        <v>0.32100456700000002</v>
      </c>
      <c r="D16" s="5">
        <v>4337.0858850000004</v>
      </c>
      <c r="F16">
        <f t="shared" si="0"/>
        <v>2519.84</v>
      </c>
      <c r="H16">
        <f t="shared" si="1"/>
        <v>0.32</v>
      </c>
      <c r="J16">
        <f t="shared" si="2"/>
        <v>4337.1000000000004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RAZA</dc:creator>
  <cp:lastModifiedBy>ALI RAZA</cp:lastModifiedBy>
  <dcterms:created xsi:type="dcterms:W3CDTF">2024-10-15T10:49:23Z</dcterms:created>
  <dcterms:modified xsi:type="dcterms:W3CDTF">2024-12-09T16:49:31Z</dcterms:modified>
</cp:coreProperties>
</file>